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egold\Desktop\LTCCC\Data\Staffing data\2021 Q4 Staffing\State files\"/>
    </mc:Choice>
  </mc:AlternateContent>
  <xr:revisionPtr revIDLastSave="0" documentId="13_ncr:1_{100B5311-A58D-4705-87DD-A43C7F131F7B}" xr6:coauthVersionLast="47" xr6:coauthVersionMax="47" xr10:uidLastSave="{00000000-0000-0000-0000-000000000000}"/>
  <bookViews>
    <workbookView xWindow="-120" yWindow="-120" windowWidth="29040" windowHeight="15720" xr2:uid="{00000000-000D-0000-FFFF-FFFF00000000}"/>
  </bookViews>
  <sheets>
    <sheet name="Nurse" sheetId="4" r:id="rId1"/>
    <sheet name="Contract" sheetId="5" r:id="rId2"/>
    <sheet name="Non-Nurse" sheetId="7" r:id="rId3"/>
    <sheet name="Summary Data" sheetId="6" r:id="rId4"/>
    <sheet name="Notes &amp; Glossary" sheetId="8"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6" l="1"/>
  <c r="C8" i="6"/>
  <c r="C7" i="6"/>
  <c r="C3" i="6"/>
  <c r="Z307" i="7"/>
  <c r="V307" i="7"/>
  <c r="R307" i="7"/>
  <c r="O307" i="7"/>
  <c r="Z306" i="7"/>
  <c r="V306" i="7"/>
  <c r="R306" i="7"/>
  <c r="O306" i="7"/>
  <c r="Z305" i="7"/>
  <c r="V305" i="7"/>
  <c r="R305" i="7"/>
  <c r="O305" i="7"/>
  <c r="Z304" i="7"/>
  <c r="V304" i="7"/>
  <c r="R304" i="7"/>
  <c r="O304" i="7"/>
  <c r="Z303" i="7"/>
  <c r="V303" i="7"/>
  <c r="R303" i="7"/>
  <c r="O303" i="7"/>
  <c r="Z302" i="7"/>
  <c r="V302" i="7"/>
  <c r="R302" i="7"/>
  <c r="O302" i="7"/>
  <c r="Z301" i="7"/>
  <c r="V301" i="7"/>
  <c r="R301" i="7"/>
  <c r="O301" i="7"/>
  <c r="Z300" i="7"/>
  <c r="V300" i="7"/>
  <c r="R300" i="7"/>
  <c r="O300" i="7"/>
  <c r="Z299" i="7"/>
  <c r="V299" i="7"/>
  <c r="R299" i="7"/>
  <c r="O299" i="7"/>
  <c r="Z298" i="7"/>
  <c r="V298" i="7"/>
  <c r="R298" i="7"/>
  <c r="O298" i="7"/>
  <c r="Z297" i="7"/>
  <c r="V297" i="7"/>
  <c r="R297" i="7"/>
  <c r="O297" i="7"/>
  <c r="Z296" i="7"/>
  <c r="V296" i="7"/>
  <c r="R296" i="7"/>
  <c r="O296" i="7"/>
  <c r="Z295" i="7"/>
  <c r="V295" i="7"/>
  <c r="R295" i="7"/>
  <c r="O295" i="7"/>
  <c r="Z294" i="7"/>
  <c r="V294" i="7"/>
  <c r="R294" i="7"/>
  <c r="O294" i="7"/>
  <c r="Z293" i="7"/>
  <c r="V293" i="7"/>
  <c r="R293" i="7"/>
  <c r="O293" i="7"/>
  <c r="Z292" i="7"/>
  <c r="V292" i="7"/>
  <c r="R292" i="7"/>
  <c r="O292" i="7"/>
  <c r="Z291" i="7"/>
  <c r="V291" i="7"/>
  <c r="R291" i="7"/>
  <c r="O291" i="7"/>
  <c r="Z290" i="7"/>
  <c r="V290" i="7"/>
  <c r="R290" i="7"/>
  <c r="O290" i="7"/>
  <c r="Z289" i="7"/>
  <c r="V289" i="7"/>
  <c r="R289" i="7"/>
  <c r="O289" i="7"/>
  <c r="Z288" i="7"/>
  <c r="V288" i="7"/>
  <c r="R288" i="7"/>
  <c r="O288" i="7"/>
  <c r="Z287" i="7"/>
  <c r="V287" i="7"/>
  <c r="R287" i="7"/>
  <c r="O287" i="7"/>
  <c r="Z286" i="7"/>
  <c r="V286" i="7"/>
  <c r="R286" i="7"/>
  <c r="O286" i="7"/>
  <c r="Z285" i="7"/>
  <c r="V285" i="7"/>
  <c r="R285" i="7"/>
  <c r="O285" i="7"/>
  <c r="Z284" i="7"/>
  <c r="V284" i="7"/>
  <c r="R284" i="7"/>
  <c r="O284" i="7"/>
  <c r="Z283" i="7"/>
  <c r="V283" i="7"/>
  <c r="R283" i="7"/>
  <c r="O283" i="7"/>
  <c r="Z282" i="7"/>
  <c r="V282" i="7"/>
  <c r="R282" i="7"/>
  <c r="O282" i="7"/>
  <c r="Z281" i="7"/>
  <c r="V281" i="7"/>
  <c r="R281" i="7"/>
  <c r="O281" i="7"/>
  <c r="Z280" i="7"/>
  <c r="V280" i="7"/>
  <c r="R280" i="7"/>
  <c r="O280" i="7"/>
  <c r="Z279" i="7"/>
  <c r="V279" i="7"/>
  <c r="R279" i="7"/>
  <c r="O279" i="7"/>
  <c r="Z278" i="7"/>
  <c r="V278" i="7"/>
  <c r="R278" i="7"/>
  <c r="O278" i="7"/>
  <c r="Z277" i="7"/>
  <c r="V277" i="7"/>
  <c r="R277" i="7"/>
  <c r="O277" i="7"/>
  <c r="Z276" i="7"/>
  <c r="V276" i="7"/>
  <c r="R276" i="7"/>
  <c r="O276" i="7"/>
  <c r="Z275" i="7"/>
  <c r="V275" i="7"/>
  <c r="R275" i="7"/>
  <c r="O275" i="7"/>
  <c r="Z274" i="7"/>
  <c r="V274" i="7"/>
  <c r="R274" i="7"/>
  <c r="O274" i="7"/>
  <c r="Z273" i="7"/>
  <c r="V273" i="7"/>
  <c r="R273" i="7"/>
  <c r="O273" i="7"/>
  <c r="Z272" i="7"/>
  <c r="V272" i="7"/>
  <c r="R272" i="7"/>
  <c r="O272" i="7"/>
  <c r="Z271" i="7"/>
  <c r="V271" i="7"/>
  <c r="R271" i="7"/>
  <c r="O271" i="7"/>
  <c r="Z270" i="7"/>
  <c r="V270" i="7"/>
  <c r="R270" i="7"/>
  <c r="O270" i="7"/>
  <c r="Z269" i="7"/>
  <c r="V269" i="7"/>
  <c r="R269" i="7"/>
  <c r="O269" i="7"/>
  <c r="Z268" i="7"/>
  <c r="V268" i="7"/>
  <c r="R268" i="7"/>
  <c r="O268" i="7"/>
  <c r="Z267" i="7"/>
  <c r="V267" i="7"/>
  <c r="R267" i="7"/>
  <c r="O267" i="7"/>
  <c r="Z266" i="7"/>
  <c r="V266" i="7"/>
  <c r="R266" i="7"/>
  <c r="O266" i="7"/>
  <c r="Z265" i="7"/>
  <c r="V265" i="7"/>
  <c r="R265" i="7"/>
  <c r="O265" i="7"/>
  <c r="Z264" i="7"/>
  <c r="V264" i="7"/>
  <c r="R264" i="7"/>
  <c r="O264" i="7"/>
  <c r="Z263" i="7"/>
  <c r="V263" i="7"/>
  <c r="R263" i="7"/>
  <c r="O263" i="7"/>
  <c r="Z262" i="7"/>
  <c r="V262" i="7"/>
  <c r="R262" i="7"/>
  <c r="O262" i="7"/>
  <c r="Z261" i="7"/>
  <c r="V261" i="7"/>
  <c r="R261" i="7"/>
  <c r="O261" i="7"/>
  <c r="Z260" i="7"/>
  <c r="V260" i="7"/>
  <c r="R260" i="7"/>
  <c r="O260" i="7"/>
  <c r="Z259" i="7"/>
  <c r="V259" i="7"/>
  <c r="R259" i="7"/>
  <c r="O259" i="7"/>
  <c r="Z258" i="7"/>
  <c r="V258" i="7"/>
  <c r="R258" i="7"/>
  <c r="O258" i="7"/>
  <c r="Z257" i="7"/>
  <c r="V257" i="7"/>
  <c r="R257" i="7"/>
  <c r="O257" i="7"/>
  <c r="Z256" i="7"/>
  <c r="V256" i="7"/>
  <c r="R256" i="7"/>
  <c r="O256" i="7"/>
  <c r="Z255" i="7"/>
  <c r="V255" i="7"/>
  <c r="R255" i="7"/>
  <c r="O255" i="7"/>
  <c r="Z254" i="7"/>
  <c r="V254" i="7"/>
  <c r="R254" i="7"/>
  <c r="O254" i="7"/>
  <c r="Z253" i="7"/>
  <c r="V253" i="7"/>
  <c r="R253" i="7"/>
  <c r="O253" i="7"/>
  <c r="Z252" i="7"/>
  <c r="V252" i="7"/>
  <c r="R252" i="7"/>
  <c r="O252" i="7"/>
  <c r="Z251" i="7"/>
  <c r="V251" i="7"/>
  <c r="R251" i="7"/>
  <c r="O251" i="7"/>
  <c r="Z250" i="7"/>
  <c r="V250" i="7"/>
  <c r="R250" i="7"/>
  <c r="O250" i="7"/>
  <c r="Z249" i="7"/>
  <c r="V249" i="7"/>
  <c r="R249" i="7"/>
  <c r="O249" i="7"/>
  <c r="Z248" i="7"/>
  <c r="V248" i="7"/>
  <c r="R248" i="7"/>
  <c r="O248" i="7"/>
  <c r="Z247" i="7"/>
  <c r="V247" i="7"/>
  <c r="R247" i="7"/>
  <c r="O247" i="7"/>
  <c r="Z246" i="7"/>
  <c r="V246" i="7"/>
  <c r="R246" i="7"/>
  <c r="O246" i="7"/>
  <c r="Z245" i="7"/>
  <c r="V245" i="7"/>
  <c r="R245" i="7"/>
  <c r="O245" i="7"/>
  <c r="Z244" i="7"/>
  <c r="V244" i="7"/>
  <c r="R244" i="7"/>
  <c r="O244" i="7"/>
  <c r="Z243" i="7"/>
  <c r="V243" i="7"/>
  <c r="R243" i="7"/>
  <c r="O243" i="7"/>
  <c r="Z242" i="7"/>
  <c r="V242" i="7"/>
  <c r="R242" i="7"/>
  <c r="O242" i="7"/>
  <c r="Z241" i="7"/>
  <c r="V241" i="7"/>
  <c r="R241" i="7"/>
  <c r="O241" i="7"/>
  <c r="Z240" i="7"/>
  <c r="V240" i="7"/>
  <c r="R240" i="7"/>
  <c r="O240" i="7"/>
  <c r="Z239" i="7"/>
  <c r="V239" i="7"/>
  <c r="R239" i="7"/>
  <c r="O239" i="7"/>
  <c r="Z238" i="7"/>
  <c r="V238" i="7"/>
  <c r="R238" i="7"/>
  <c r="O238" i="7"/>
  <c r="Z237" i="7"/>
  <c r="V237" i="7"/>
  <c r="R237" i="7"/>
  <c r="O237" i="7"/>
  <c r="Z236" i="7"/>
  <c r="V236" i="7"/>
  <c r="R236" i="7"/>
  <c r="O236" i="7"/>
  <c r="Z235" i="7"/>
  <c r="V235" i="7"/>
  <c r="R235" i="7"/>
  <c r="O235" i="7"/>
  <c r="Z234" i="7"/>
  <c r="V234" i="7"/>
  <c r="R234" i="7"/>
  <c r="O234" i="7"/>
  <c r="Z233" i="7"/>
  <c r="V233" i="7"/>
  <c r="R233" i="7"/>
  <c r="O233" i="7"/>
  <c r="Z232" i="7"/>
  <c r="V232" i="7"/>
  <c r="R232" i="7"/>
  <c r="O232" i="7"/>
  <c r="Z231" i="7"/>
  <c r="V231" i="7"/>
  <c r="R231" i="7"/>
  <c r="O231" i="7"/>
  <c r="Z230" i="7"/>
  <c r="V230" i="7"/>
  <c r="R230" i="7"/>
  <c r="O230" i="7"/>
  <c r="Z229" i="7"/>
  <c r="V229" i="7"/>
  <c r="R229" i="7"/>
  <c r="O229" i="7"/>
  <c r="Z228" i="7"/>
  <c r="V228" i="7"/>
  <c r="R228" i="7"/>
  <c r="O228" i="7"/>
  <c r="Z227" i="7"/>
  <c r="V227" i="7"/>
  <c r="R227" i="7"/>
  <c r="O227" i="7"/>
  <c r="Z226" i="7"/>
  <c r="V226" i="7"/>
  <c r="R226" i="7"/>
  <c r="O226" i="7"/>
  <c r="Z225" i="7"/>
  <c r="V225" i="7"/>
  <c r="R225" i="7"/>
  <c r="O225" i="7"/>
  <c r="Z224" i="7"/>
  <c r="V224" i="7"/>
  <c r="R224" i="7"/>
  <c r="O224" i="7"/>
  <c r="Z223" i="7"/>
  <c r="V223" i="7"/>
  <c r="R223" i="7"/>
  <c r="O223" i="7"/>
  <c r="Z222" i="7"/>
  <c r="V222" i="7"/>
  <c r="R222" i="7"/>
  <c r="O222" i="7"/>
  <c r="Z221" i="7"/>
  <c r="V221" i="7"/>
  <c r="R221" i="7"/>
  <c r="O221" i="7"/>
  <c r="Z220" i="7"/>
  <c r="V220" i="7"/>
  <c r="R220" i="7"/>
  <c r="O220" i="7"/>
  <c r="Z219" i="7"/>
  <c r="V219" i="7"/>
  <c r="R219" i="7"/>
  <c r="O219" i="7"/>
  <c r="Z218" i="7"/>
  <c r="V218" i="7"/>
  <c r="R218" i="7"/>
  <c r="O218" i="7"/>
  <c r="Z217" i="7"/>
  <c r="V217" i="7"/>
  <c r="R217" i="7"/>
  <c r="O217" i="7"/>
  <c r="Z216" i="7"/>
  <c r="V216" i="7"/>
  <c r="R216" i="7"/>
  <c r="O216" i="7"/>
  <c r="Z215" i="7"/>
  <c r="V215" i="7"/>
  <c r="R215" i="7"/>
  <c r="O215" i="7"/>
  <c r="Z214" i="7"/>
  <c r="V214" i="7"/>
  <c r="R214" i="7"/>
  <c r="O214" i="7"/>
  <c r="Z213" i="7"/>
  <c r="V213" i="7"/>
  <c r="R213" i="7"/>
  <c r="O213" i="7"/>
  <c r="Z212" i="7"/>
  <c r="V212" i="7"/>
  <c r="R212" i="7"/>
  <c r="O212" i="7"/>
  <c r="Z211" i="7"/>
  <c r="V211" i="7"/>
  <c r="R211" i="7"/>
  <c r="O211" i="7"/>
  <c r="Z210" i="7"/>
  <c r="V210" i="7"/>
  <c r="R210" i="7"/>
  <c r="O210" i="7"/>
  <c r="Z209" i="7"/>
  <c r="V209" i="7"/>
  <c r="R209" i="7"/>
  <c r="O209" i="7"/>
  <c r="Z208" i="7"/>
  <c r="V208" i="7"/>
  <c r="R208" i="7"/>
  <c r="O208" i="7"/>
  <c r="Z207" i="7"/>
  <c r="V207" i="7"/>
  <c r="R207" i="7"/>
  <c r="O207" i="7"/>
  <c r="Z206" i="7"/>
  <c r="V206" i="7"/>
  <c r="R206" i="7"/>
  <c r="O206" i="7"/>
  <c r="Z205" i="7"/>
  <c r="V205" i="7"/>
  <c r="R205" i="7"/>
  <c r="O205" i="7"/>
  <c r="Z204" i="7"/>
  <c r="V204" i="7"/>
  <c r="R204" i="7"/>
  <c r="O204" i="7"/>
  <c r="Z203" i="7"/>
  <c r="V203" i="7"/>
  <c r="R203" i="7"/>
  <c r="O203" i="7"/>
  <c r="Z202" i="7"/>
  <c r="V202" i="7"/>
  <c r="R202" i="7"/>
  <c r="O202" i="7"/>
  <c r="Z201" i="7"/>
  <c r="V201" i="7"/>
  <c r="R201" i="7"/>
  <c r="O201" i="7"/>
  <c r="Z200" i="7"/>
  <c r="V200" i="7"/>
  <c r="R200" i="7"/>
  <c r="O200" i="7"/>
  <c r="Z199" i="7"/>
  <c r="V199" i="7"/>
  <c r="R199" i="7"/>
  <c r="O199" i="7"/>
  <c r="Z198" i="7"/>
  <c r="V198" i="7"/>
  <c r="R198" i="7"/>
  <c r="O198" i="7"/>
  <c r="Z197" i="7"/>
  <c r="V197" i="7"/>
  <c r="R197" i="7"/>
  <c r="O197" i="7"/>
  <c r="Z196" i="7"/>
  <c r="V196" i="7"/>
  <c r="R196" i="7"/>
  <c r="O196" i="7"/>
  <c r="Z195" i="7"/>
  <c r="V195" i="7"/>
  <c r="R195" i="7"/>
  <c r="O195" i="7"/>
  <c r="Z194" i="7"/>
  <c r="V194" i="7"/>
  <c r="R194" i="7"/>
  <c r="O194" i="7"/>
  <c r="Z193" i="7"/>
  <c r="V193" i="7"/>
  <c r="R193" i="7"/>
  <c r="O193" i="7"/>
  <c r="Z192" i="7"/>
  <c r="V192" i="7"/>
  <c r="R192" i="7"/>
  <c r="O192" i="7"/>
  <c r="Z191" i="7"/>
  <c r="V191" i="7"/>
  <c r="R191" i="7"/>
  <c r="O191" i="7"/>
  <c r="Z190" i="7"/>
  <c r="V190" i="7"/>
  <c r="R190" i="7"/>
  <c r="O190" i="7"/>
  <c r="Z189" i="7"/>
  <c r="V189" i="7"/>
  <c r="R189" i="7"/>
  <c r="O189" i="7"/>
  <c r="Z188" i="7"/>
  <c r="V188" i="7"/>
  <c r="R188" i="7"/>
  <c r="O188" i="7"/>
  <c r="Z187" i="7"/>
  <c r="V187" i="7"/>
  <c r="R187" i="7"/>
  <c r="O187" i="7"/>
  <c r="Z186" i="7"/>
  <c r="V186" i="7"/>
  <c r="R186" i="7"/>
  <c r="O186" i="7"/>
  <c r="Z185" i="7"/>
  <c r="V185" i="7"/>
  <c r="R185" i="7"/>
  <c r="O185" i="7"/>
  <c r="Z184" i="7"/>
  <c r="V184" i="7"/>
  <c r="R184" i="7"/>
  <c r="O184" i="7"/>
  <c r="Z183" i="7"/>
  <c r="V183" i="7"/>
  <c r="R183" i="7"/>
  <c r="O183" i="7"/>
  <c r="Z182" i="7"/>
  <c r="V182" i="7"/>
  <c r="R182" i="7"/>
  <c r="O182" i="7"/>
  <c r="Z181" i="7"/>
  <c r="V181" i="7"/>
  <c r="R181" i="7"/>
  <c r="O181" i="7"/>
  <c r="Z180" i="7"/>
  <c r="V180" i="7"/>
  <c r="R180" i="7"/>
  <c r="O180" i="7"/>
  <c r="Z179" i="7"/>
  <c r="V179" i="7"/>
  <c r="R179" i="7"/>
  <c r="O179" i="7"/>
  <c r="Z178" i="7"/>
  <c r="V178" i="7"/>
  <c r="R178" i="7"/>
  <c r="O178" i="7"/>
  <c r="Z177" i="7"/>
  <c r="V177" i="7"/>
  <c r="R177" i="7"/>
  <c r="O177" i="7"/>
  <c r="Z176" i="7"/>
  <c r="V176" i="7"/>
  <c r="R176" i="7"/>
  <c r="O176" i="7"/>
  <c r="Z175" i="7"/>
  <c r="V175" i="7"/>
  <c r="R175" i="7"/>
  <c r="O175" i="7"/>
  <c r="Z174" i="7"/>
  <c r="V174" i="7"/>
  <c r="R174" i="7"/>
  <c r="O174" i="7"/>
  <c r="Z173" i="7"/>
  <c r="V173" i="7"/>
  <c r="R173" i="7"/>
  <c r="O173" i="7"/>
  <c r="Z172" i="7"/>
  <c r="V172" i="7"/>
  <c r="R172" i="7"/>
  <c r="O172" i="7"/>
  <c r="Z171" i="7"/>
  <c r="V171" i="7"/>
  <c r="R171" i="7"/>
  <c r="O171" i="7"/>
  <c r="Z170" i="7"/>
  <c r="V170" i="7"/>
  <c r="R170" i="7"/>
  <c r="O170" i="7"/>
  <c r="Z169" i="7"/>
  <c r="V169" i="7"/>
  <c r="R169" i="7"/>
  <c r="O169" i="7"/>
  <c r="Z168" i="7"/>
  <c r="V168" i="7"/>
  <c r="R168" i="7"/>
  <c r="O168" i="7"/>
  <c r="Z167" i="7"/>
  <c r="V167" i="7"/>
  <c r="R167" i="7"/>
  <c r="O167" i="7"/>
  <c r="Z166" i="7"/>
  <c r="V166" i="7"/>
  <c r="R166" i="7"/>
  <c r="O166" i="7"/>
  <c r="Z165" i="7"/>
  <c r="V165" i="7"/>
  <c r="R165" i="7"/>
  <c r="O165" i="7"/>
  <c r="Z164" i="7"/>
  <c r="V164" i="7"/>
  <c r="R164" i="7"/>
  <c r="O164" i="7"/>
  <c r="Z163" i="7"/>
  <c r="V163" i="7"/>
  <c r="R163" i="7"/>
  <c r="O163" i="7"/>
  <c r="Z162" i="7"/>
  <c r="V162" i="7"/>
  <c r="R162" i="7"/>
  <c r="O162" i="7"/>
  <c r="Z161" i="7"/>
  <c r="V161" i="7"/>
  <c r="R161" i="7"/>
  <c r="O161" i="7"/>
  <c r="Z160" i="7"/>
  <c r="V160" i="7"/>
  <c r="R160" i="7"/>
  <c r="O160" i="7"/>
  <c r="Z159" i="7"/>
  <c r="V159" i="7"/>
  <c r="R159" i="7"/>
  <c r="O159" i="7"/>
  <c r="Z158" i="7"/>
  <c r="V158" i="7"/>
  <c r="R158" i="7"/>
  <c r="O158" i="7"/>
  <c r="Z157" i="7"/>
  <c r="V157" i="7"/>
  <c r="R157" i="7"/>
  <c r="O157" i="7"/>
  <c r="Z156" i="7"/>
  <c r="V156" i="7"/>
  <c r="R156" i="7"/>
  <c r="O156" i="7"/>
  <c r="Z155" i="7"/>
  <c r="V155" i="7"/>
  <c r="R155" i="7"/>
  <c r="O155" i="7"/>
  <c r="Z154" i="7"/>
  <c r="V154" i="7"/>
  <c r="R154" i="7"/>
  <c r="O154" i="7"/>
  <c r="Z153" i="7"/>
  <c r="V153" i="7"/>
  <c r="R153" i="7"/>
  <c r="O153" i="7"/>
  <c r="Z152" i="7"/>
  <c r="V152" i="7"/>
  <c r="R152" i="7"/>
  <c r="O152" i="7"/>
  <c r="Z151" i="7"/>
  <c r="V151" i="7"/>
  <c r="R151" i="7"/>
  <c r="O151" i="7"/>
  <c r="Z150" i="7"/>
  <c r="V150" i="7"/>
  <c r="R150" i="7"/>
  <c r="O150" i="7"/>
  <c r="Z149" i="7"/>
  <c r="V149" i="7"/>
  <c r="R149" i="7"/>
  <c r="O149" i="7"/>
  <c r="Z148" i="7"/>
  <c r="V148" i="7"/>
  <c r="R148" i="7"/>
  <c r="O148" i="7"/>
  <c r="Z147" i="7"/>
  <c r="V147" i="7"/>
  <c r="R147" i="7"/>
  <c r="O147" i="7"/>
  <c r="Z146" i="7"/>
  <c r="V146" i="7"/>
  <c r="R146" i="7"/>
  <c r="O146" i="7"/>
  <c r="Z145" i="7"/>
  <c r="V145" i="7"/>
  <c r="R145" i="7"/>
  <c r="O145" i="7"/>
  <c r="Z144" i="7"/>
  <c r="V144" i="7"/>
  <c r="R144" i="7"/>
  <c r="O144" i="7"/>
  <c r="Z143" i="7"/>
  <c r="V143" i="7"/>
  <c r="R143" i="7"/>
  <c r="O143" i="7"/>
  <c r="Z142" i="7"/>
  <c r="V142" i="7"/>
  <c r="R142" i="7"/>
  <c r="O142" i="7"/>
  <c r="Z141" i="7"/>
  <c r="V141" i="7"/>
  <c r="R141" i="7"/>
  <c r="O141" i="7"/>
  <c r="Z140" i="7"/>
  <c r="V140" i="7"/>
  <c r="R140" i="7"/>
  <c r="O140" i="7"/>
  <c r="Z139" i="7"/>
  <c r="V139" i="7"/>
  <c r="R139" i="7"/>
  <c r="O139" i="7"/>
  <c r="Z138" i="7"/>
  <c r="V138" i="7"/>
  <c r="R138" i="7"/>
  <c r="O138" i="7"/>
  <c r="Z137" i="7"/>
  <c r="V137" i="7"/>
  <c r="R137" i="7"/>
  <c r="O137" i="7"/>
  <c r="Z136" i="7"/>
  <c r="V136" i="7"/>
  <c r="R136" i="7"/>
  <c r="O136" i="7"/>
  <c r="Z135" i="7"/>
  <c r="V135" i="7"/>
  <c r="R135" i="7"/>
  <c r="O135" i="7"/>
  <c r="Z134" i="7"/>
  <c r="V134" i="7"/>
  <c r="R134" i="7"/>
  <c r="O134" i="7"/>
  <c r="Z133" i="7"/>
  <c r="V133" i="7"/>
  <c r="R133" i="7"/>
  <c r="O133" i="7"/>
  <c r="Z132" i="7"/>
  <c r="V132" i="7"/>
  <c r="R132" i="7"/>
  <c r="O132" i="7"/>
  <c r="Z131" i="7"/>
  <c r="V131" i="7"/>
  <c r="R131" i="7"/>
  <c r="O131" i="7"/>
  <c r="Z130" i="7"/>
  <c r="V130" i="7"/>
  <c r="R130" i="7"/>
  <c r="O130" i="7"/>
  <c r="Z129" i="7"/>
  <c r="V129" i="7"/>
  <c r="R129" i="7"/>
  <c r="O129" i="7"/>
  <c r="Z128" i="7"/>
  <c r="V128" i="7"/>
  <c r="R128" i="7"/>
  <c r="O128" i="7"/>
  <c r="Z127" i="7"/>
  <c r="V127" i="7"/>
  <c r="R127" i="7"/>
  <c r="O127" i="7"/>
  <c r="Z126" i="7"/>
  <c r="V126" i="7"/>
  <c r="R126" i="7"/>
  <c r="O126" i="7"/>
  <c r="Z125" i="7"/>
  <c r="V125" i="7"/>
  <c r="R125" i="7"/>
  <c r="O125" i="7"/>
  <c r="Z124" i="7"/>
  <c r="V124" i="7"/>
  <c r="R124" i="7"/>
  <c r="O124" i="7"/>
  <c r="Z123" i="7"/>
  <c r="V123" i="7"/>
  <c r="R123" i="7"/>
  <c r="O123" i="7"/>
  <c r="Z122" i="7"/>
  <c r="V122" i="7"/>
  <c r="R122" i="7"/>
  <c r="O122" i="7"/>
  <c r="Z121" i="7"/>
  <c r="V121" i="7"/>
  <c r="R121" i="7"/>
  <c r="O121" i="7"/>
  <c r="Z120" i="7"/>
  <c r="V120" i="7"/>
  <c r="R120" i="7"/>
  <c r="O120" i="7"/>
  <c r="Z119" i="7"/>
  <c r="V119" i="7"/>
  <c r="R119" i="7"/>
  <c r="O119" i="7"/>
  <c r="Z118" i="7"/>
  <c r="V118" i="7"/>
  <c r="R118" i="7"/>
  <c r="O118" i="7"/>
  <c r="Z117" i="7"/>
  <c r="V117" i="7"/>
  <c r="R117" i="7"/>
  <c r="O117" i="7"/>
  <c r="Z116" i="7"/>
  <c r="V116" i="7"/>
  <c r="R116" i="7"/>
  <c r="O116" i="7"/>
  <c r="Z115" i="7"/>
  <c r="V115" i="7"/>
  <c r="R115" i="7"/>
  <c r="O115" i="7"/>
  <c r="Z114" i="7"/>
  <c r="V114" i="7"/>
  <c r="R114" i="7"/>
  <c r="O114" i="7"/>
  <c r="Z113" i="7"/>
  <c r="V113" i="7"/>
  <c r="R113" i="7"/>
  <c r="O113" i="7"/>
  <c r="Z112" i="7"/>
  <c r="V112" i="7"/>
  <c r="R112" i="7"/>
  <c r="O112" i="7"/>
  <c r="Z111" i="7"/>
  <c r="V111" i="7"/>
  <c r="R111" i="7"/>
  <c r="O111" i="7"/>
  <c r="Z110" i="7"/>
  <c r="V110" i="7"/>
  <c r="R110" i="7"/>
  <c r="O110" i="7"/>
  <c r="Z109" i="7"/>
  <c r="V109" i="7"/>
  <c r="R109" i="7"/>
  <c r="O109" i="7"/>
  <c r="Z108" i="7"/>
  <c r="V108" i="7"/>
  <c r="R108" i="7"/>
  <c r="O108" i="7"/>
  <c r="Z107" i="7"/>
  <c r="V107" i="7"/>
  <c r="R107" i="7"/>
  <c r="O107" i="7"/>
  <c r="Z106" i="7"/>
  <c r="V106" i="7"/>
  <c r="R106" i="7"/>
  <c r="O106" i="7"/>
  <c r="Z105" i="7"/>
  <c r="V105" i="7"/>
  <c r="R105" i="7"/>
  <c r="O105" i="7"/>
  <c r="Z104" i="7"/>
  <c r="V104" i="7"/>
  <c r="R104" i="7"/>
  <c r="O104" i="7"/>
  <c r="Z103" i="7"/>
  <c r="V103" i="7"/>
  <c r="R103" i="7"/>
  <c r="O103" i="7"/>
  <c r="Z102" i="7"/>
  <c r="V102" i="7"/>
  <c r="R102" i="7"/>
  <c r="O102" i="7"/>
  <c r="Z101" i="7"/>
  <c r="V101" i="7"/>
  <c r="R101" i="7"/>
  <c r="O101" i="7"/>
  <c r="Z100" i="7"/>
  <c r="V100" i="7"/>
  <c r="R100" i="7"/>
  <c r="O100" i="7"/>
  <c r="Z99" i="7"/>
  <c r="V99" i="7"/>
  <c r="R99" i="7"/>
  <c r="O99" i="7"/>
  <c r="Z98" i="7"/>
  <c r="V98" i="7"/>
  <c r="R98" i="7"/>
  <c r="O98" i="7"/>
  <c r="Z97" i="7"/>
  <c r="V97" i="7"/>
  <c r="R97" i="7"/>
  <c r="O97" i="7"/>
  <c r="Z96" i="7"/>
  <c r="V96" i="7"/>
  <c r="R96" i="7"/>
  <c r="O96" i="7"/>
  <c r="Z95" i="7"/>
  <c r="V95" i="7"/>
  <c r="R95" i="7"/>
  <c r="O95" i="7"/>
  <c r="Z94" i="7"/>
  <c r="V94" i="7"/>
  <c r="R94" i="7"/>
  <c r="O94" i="7"/>
  <c r="Z93" i="7"/>
  <c r="V93" i="7"/>
  <c r="R93" i="7"/>
  <c r="O93" i="7"/>
  <c r="Z92" i="7"/>
  <c r="V92" i="7"/>
  <c r="R92" i="7"/>
  <c r="O92" i="7"/>
  <c r="Z91" i="7"/>
  <c r="V91" i="7"/>
  <c r="R91" i="7"/>
  <c r="O91" i="7"/>
  <c r="Z90" i="7"/>
  <c r="V90" i="7"/>
  <c r="R90" i="7"/>
  <c r="O90" i="7"/>
  <c r="Z89" i="7"/>
  <c r="V89" i="7"/>
  <c r="R89" i="7"/>
  <c r="O89" i="7"/>
  <c r="Z88" i="7"/>
  <c r="V88" i="7"/>
  <c r="R88" i="7"/>
  <c r="O88" i="7"/>
  <c r="Z87" i="7"/>
  <c r="V87" i="7"/>
  <c r="R87" i="7"/>
  <c r="O87" i="7"/>
  <c r="Z86" i="7"/>
  <c r="V86" i="7"/>
  <c r="R86" i="7"/>
  <c r="O86" i="7"/>
  <c r="Z85" i="7"/>
  <c r="V85" i="7"/>
  <c r="R85" i="7"/>
  <c r="O85" i="7"/>
  <c r="Z84" i="7"/>
  <c r="V84" i="7"/>
  <c r="R84" i="7"/>
  <c r="O84" i="7"/>
  <c r="Z83" i="7"/>
  <c r="V83" i="7"/>
  <c r="R83" i="7"/>
  <c r="O83" i="7"/>
  <c r="Z82" i="7"/>
  <c r="V82" i="7"/>
  <c r="R82" i="7"/>
  <c r="O82" i="7"/>
  <c r="Z81" i="7"/>
  <c r="V81" i="7"/>
  <c r="R81" i="7"/>
  <c r="O81" i="7"/>
  <c r="Z80" i="7"/>
  <c r="V80" i="7"/>
  <c r="R80" i="7"/>
  <c r="O80" i="7"/>
  <c r="Z79" i="7"/>
  <c r="V79" i="7"/>
  <c r="R79" i="7"/>
  <c r="O79" i="7"/>
  <c r="Z78" i="7"/>
  <c r="V78" i="7"/>
  <c r="R78" i="7"/>
  <c r="O78" i="7"/>
  <c r="Z77" i="7"/>
  <c r="V77" i="7"/>
  <c r="R77" i="7"/>
  <c r="O77" i="7"/>
  <c r="Z76" i="7"/>
  <c r="V76" i="7"/>
  <c r="R76" i="7"/>
  <c r="O76" i="7"/>
  <c r="Z75" i="7"/>
  <c r="V75" i="7"/>
  <c r="R75" i="7"/>
  <c r="O75" i="7"/>
  <c r="Z74" i="7"/>
  <c r="V74" i="7"/>
  <c r="R74" i="7"/>
  <c r="O74" i="7"/>
  <c r="Z73" i="7"/>
  <c r="V73" i="7"/>
  <c r="R73" i="7"/>
  <c r="O73" i="7"/>
  <c r="Z72" i="7"/>
  <c r="V72" i="7"/>
  <c r="R72" i="7"/>
  <c r="O72" i="7"/>
  <c r="Z71" i="7"/>
  <c r="V71" i="7"/>
  <c r="R71" i="7"/>
  <c r="O71" i="7"/>
  <c r="Z70" i="7"/>
  <c r="V70" i="7"/>
  <c r="R70" i="7"/>
  <c r="O70" i="7"/>
  <c r="Z69" i="7"/>
  <c r="V69" i="7"/>
  <c r="R69" i="7"/>
  <c r="O69" i="7"/>
  <c r="Z68" i="7"/>
  <c r="V68" i="7"/>
  <c r="R68" i="7"/>
  <c r="O68" i="7"/>
  <c r="Z67" i="7"/>
  <c r="V67" i="7"/>
  <c r="R67" i="7"/>
  <c r="O67" i="7"/>
  <c r="Z66" i="7"/>
  <c r="V66" i="7"/>
  <c r="R66" i="7"/>
  <c r="O66" i="7"/>
  <c r="Z65" i="7"/>
  <c r="V65" i="7"/>
  <c r="R65" i="7"/>
  <c r="O65" i="7"/>
  <c r="Z64" i="7"/>
  <c r="V64" i="7"/>
  <c r="R64" i="7"/>
  <c r="O64" i="7"/>
  <c r="Z63" i="7"/>
  <c r="V63" i="7"/>
  <c r="R63" i="7"/>
  <c r="O63" i="7"/>
  <c r="Z62" i="7"/>
  <c r="V62" i="7"/>
  <c r="R62" i="7"/>
  <c r="O62" i="7"/>
  <c r="Z61" i="7"/>
  <c r="V61" i="7"/>
  <c r="R61" i="7"/>
  <c r="O61" i="7"/>
  <c r="Z60" i="7"/>
  <c r="V60" i="7"/>
  <c r="R60" i="7"/>
  <c r="O60" i="7"/>
  <c r="Z59" i="7"/>
  <c r="V59" i="7"/>
  <c r="R59" i="7"/>
  <c r="O59" i="7"/>
  <c r="Z58" i="7"/>
  <c r="V58" i="7"/>
  <c r="R58" i="7"/>
  <c r="O58" i="7"/>
  <c r="Z57" i="7"/>
  <c r="V57" i="7"/>
  <c r="R57" i="7"/>
  <c r="O57" i="7"/>
  <c r="Z56" i="7"/>
  <c r="V56" i="7"/>
  <c r="R56" i="7"/>
  <c r="O56" i="7"/>
  <c r="Z55" i="7"/>
  <c r="V55" i="7"/>
  <c r="R55" i="7"/>
  <c r="O55" i="7"/>
  <c r="Z54" i="7"/>
  <c r="V54" i="7"/>
  <c r="R54" i="7"/>
  <c r="O54" i="7"/>
  <c r="Z53" i="7"/>
  <c r="V53" i="7"/>
  <c r="R53" i="7"/>
  <c r="O53" i="7"/>
  <c r="Z52" i="7"/>
  <c r="V52" i="7"/>
  <c r="R52" i="7"/>
  <c r="O52" i="7"/>
  <c r="Z51" i="7"/>
  <c r="V51" i="7"/>
  <c r="R51" i="7"/>
  <c r="O51" i="7"/>
  <c r="Z50" i="7"/>
  <c r="V50" i="7"/>
  <c r="R50" i="7"/>
  <c r="O50" i="7"/>
  <c r="Z49" i="7"/>
  <c r="V49" i="7"/>
  <c r="R49" i="7"/>
  <c r="O49" i="7"/>
  <c r="Z48" i="7"/>
  <c r="V48" i="7"/>
  <c r="R48" i="7"/>
  <c r="O48" i="7"/>
  <c r="Z47" i="7"/>
  <c r="V47" i="7"/>
  <c r="R47" i="7"/>
  <c r="O47" i="7"/>
  <c r="Z46" i="7"/>
  <c r="V46" i="7"/>
  <c r="R46" i="7"/>
  <c r="O46" i="7"/>
  <c r="Z45" i="7"/>
  <c r="V45" i="7"/>
  <c r="R45" i="7"/>
  <c r="O45" i="7"/>
  <c r="Z44" i="7"/>
  <c r="V44" i="7"/>
  <c r="R44" i="7"/>
  <c r="O44" i="7"/>
  <c r="Z43" i="7"/>
  <c r="V43" i="7"/>
  <c r="R43" i="7"/>
  <c r="O43" i="7"/>
  <c r="Z42" i="7"/>
  <c r="V42" i="7"/>
  <c r="R42" i="7"/>
  <c r="O42" i="7"/>
  <c r="Z41" i="7"/>
  <c r="V41" i="7"/>
  <c r="R41" i="7"/>
  <c r="O41" i="7"/>
  <c r="Z40" i="7"/>
  <c r="V40" i="7"/>
  <c r="R40" i="7"/>
  <c r="O40" i="7"/>
  <c r="Z39" i="7"/>
  <c r="V39" i="7"/>
  <c r="R39" i="7"/>
  <c r="O39" i="7"/>
  <c r="Z38" i="7"/>
  <c r="V38" i="7"/>
  <c r="R38" i="7"/>
  <c r="O38" i="7"/>
  <c r="Z37" i="7"/>
  <c r="V37" i="7"/>
  <c r="R37" i="7"/>
  <c r="O37" i="7"/>
  <c r="Z36" i="7"/>
  <c r="V36" i="7"/>
  <c r="R36" i="7"/>
  <c r="O36" i="7"/>
  <c r="Z35" i="7"/>
  <c r="V35" i="7"/>
  <c r="R35" i="7"/>
  <c r="O35" i="7"/>
  <c r="Z34" i="7"/>
  <c r="V34" i="7"/>
  <c r="R34" i="7"/>
  <c r="O34" i="7"/>
  <c r="Z33" i="7"/>
  <c r="V33" i="7"/>
  <c r="R33" i="7"/>
  <c r="O33" i="7"/>
  <c r="Z32" i="7"/>
  <c r="V32" i="7"/>
  <c r="R32" i="7"/>
  <c r="O32" i="7"/>
  <c r="Z31" i="7"/>
  <c r="V31" i="7"/>
  <c r="R31" i="7"/>
  <c r="O31" i="7"/>
  <c r="Z30" i="7"/>
  <c r="V30" i="7"/>
  <c r="R30" i="7"/>
  <c r="O30" i="7"/>
  <c r="Z29" i="7"/>
  <c r="V29" i="7"/>
  <c r="R29" i="7"/>
  <c r="O29" i="7"/>
  <c r="Z28" i="7"/>
  <c r="V28" i="7"/>
  <c r="R28" i="7"/>
  <c r="O28" i="7"/>
  <c r="Z27" i="7"/>
  <c r="V27" i="7"/>
  <c r="R27" i="7"/>
  <c r="O27" i="7"/>
  <c r="Z26" i="7"/>
  <c r="V26" i="7"/>
  <c r="R26" i="7"/>
  <c r="O26" i="7"/>
  <c r="Z25" i="7"/>
  <c r="V25" i="7"/>
  <c r="R25" i="7"/>
  <c r="O25" i="7"/>
  <c r="Z24" i="7"/>
  <c r="V24" i="7"/>
  <c r="R24" i="7"/>
  <c r="O24" i="7"/>
  <c r="Z23" i="7"/>
  <c r="V23" i="7"/>
  <c r="R23" i="7"/>
  <c r="O23" i="7"/>
  <c r="Z22" i="7"/>
  <c r="V22" i="7"/>
  <c r="R22" i="7"/>
  <c r="O22" i="7"/>
  <c r="Z21" i="7"/>
  <c r="V21" i="7"/>
  <c r="R21" i="7"/>
  <c r="O21" i="7"/>
  <c r="Z20" i="7"/>
  <c r="V20" i="7"/>
  <c r="R20" i="7"/>
  <c r="O20" i="7"/>
  <c r="Z19" i="7"/>
  <c r="V19" i="7"/>
  <c r="R19" i="7"/>
  <c r="O19" i="7"/>
  <c r="Z18" i="7"/>
  <c r="V18" i="7"/>
  <c r="R18" i="7"/>
  <c r="O18" i="7"/>
  <c r="Z17" i="7"/>
  <c r="V17" i="7"/>
  <c r="R17" i="7"/>
  <c r="O17" i="7"/>
  <c r="Z16" i="7"/>
  <c r="V16" i="7"/>
  <c r="R16" i="7"/>
  <c r="O16" i="7"/>
  <c r="Z15" i="7"/>
  <c r="V15" i="7"/>
  <c r="R15" i="7"/>
  <c r="O15" i="7"/>
  <c r="Z14" i="7"/>
  <c r="V14" i="7"/>
  <c r="R14" i="7"/>
  <c r="O14" i="7"/>
  <c r="Z13" i="7"/>
  <c r="V13" i="7"/>
  <c r="R13" i="7"/>
  <c r="O13" i="7"/>
  <c r="Z12" i="7"/>
  <c r="V12" i="7"/>
  <c r="R12" i="7"/>
  <c r="O12" i="7"/>
  <c r="Z11" i="7"/>
  <c r="V11" i="7"/>
  <c r="R11" i="7"/>
  <c r="O11" i="7"/>
  <c r="Z10" i="7"/>
  <c r="V10" i="7"/>
  <c r="R10" i="7"/>
  <c r="O10" i="7"/>
  <c r="Z9" i="7"/>
  <c r="V9" i="7"/>
  <c r="R9" i="7"/>
  <c r="O9" i="7"/>
  <c r="Z8" i="7"/>
  <c r="V8" i="7"/>
  <c r="R8" i="7"/>
  <c r="O8" i="7"/>
  <c r="Z7" i="7"/>
  <c r="V7" i="7"/>
  <c r="R7" i="7"/>
  <c r="O7" i="7"/>
  <c r="Z6" i="7"/>
  <c r="V6" i="7"/>
  <c r="R6" i="7"/>
  <c r="O6" i="7"/>
  <c r="Z5" i="7"/>
  <c r="V5" i="7"/>
  <c r="R5" i="7"/>
  <c r="O5" i="7"/>
  <c r="Z4" i="7"/>
  <c r="V4" i="7"/>
  <c r="R4" i="7"/>
  <c r="O4" i="7"/>
  <c r="Z3" i="7"/>
  <c r="V3" i="7"/>
  <c r="R3" i="7"/>
  <c r="O3" i="7"/>
  <c r="Z2" i="7"/>
  <c r="V2" i="7"/>
  <c r="R2" i="7"/>
  <c r="O2" i="7"/>
  <c r="U36" i="6"/>
  <c r="U26" i="6"/>
  <c r="U25" i="6"/>
  <c r="U24" i="6"/>
  <c r="U23" i="6"/>
  <c r="U22" i="6"/>
  <c r="U21" i="6"/>
  <c r="U20" i="6"/>
  <c r="U19" i="6"/>
  <c r="U15" i="6"/>
  <c r="U14" i="6"/>
  <c r="U13" i="6"/>
  <c r="U11" i="6"/>
  <c r="U10" i="6"/>
  <c r="U8" i="6"/>
  <c r="U7" i="6"/>
  <c r="U6" i="6"/>
  <c r="W6" i="6" l="1"/>
  <c r="W11" i="6"/>
  <c r="W7" i="6"/>
  <c r="W10" i="6"/>
  <c r="W13" i="6"/>
  <c r="W14" i="6"/>
  <c r="W15" i="6"/>
  <c r="W8" i="6"/>
  <c r="S177" i="4" l="1"/>
  <c r="S32" i="4"/>
  <c r="S175" i="4"/>
  <c r="S143" i="4"/>
  <c r="S131" i="4"/>
  <c r="S280" i="4"/>
  <c r="S134" i="4"/>
  <c r="S65" i="4"/>
  <c r="S286" i="4"/>
  <c r="S59" i="4"/>
  <c r="S180" i="4"/>
  <c r="S124" i="4"/>
  <c r="S278" i="4"/>
  <c r="S133" i="4"/>
  <c r="S158" i="4"/>
  <c r="S64" i="4"/>
  <c r="S176" i="4"/>
  <c r="S161" i="4"/>
  <c r="S37" i="4"/>
  <c r="S129" i="4"/>
  <c r="S139" i="4"/>
  <c r="S140" i="4"/>
  <c r="S84" i="4"/>
  <c r="S223" i="4"/>
  <c r="S173" i="4"/>
  <c r="S232" i="4"/>
  <c r="S300" i="4"/>
  <c r="S155" i="4"/>
  <c r="S271" i="4"/>
  <c r="S110" i="4"/>
  <c r="S159" i="4"/>
  <c r="S85" i="4"/>
  <c r="S114" i="4"/>
  <c r="S199" i="4"/>
  <c r="S128" i="4"/>
  <c r="S60" i="4"/>
  <c r="S287" i="4"/>
  <c r="S211" i="4"/>
  <c r="S247" i="4"/>
  <c r="S7" i="4"/>
  <c r="S255" i="4"/>
  <c r="S120" i="4"/>
  <c r="S69" i="4"/>
  <c r="S52" i="4"/>
  <c r="S302" i="4"/>
  <c r="S256" i="4"/>
  <c r="S214" i="4"/>
  <c r="S95" i="4"/>
  <c r="S62" i="4"/>
  <c r="S135" i="4"/>
  <c r="S290" i="4"/>
  <c r="S118" i="4"/>
  <c r="S195" i="4"/>
  <c r="S4" i="4"/>
  <c r="S44" i="4"/>
  <c r="S186" i="4"/>
  <c r="S303" i="4"/>
  <c r="S127" i="4"/>
  <c r="S206" i="4"/>
  <c r="S89" i="4"/>
  <c r="S216" i="4"/>
  <c r="S83" i="4"/>
  <c r="S66" i="4"/>
  <c r="S112" i="4"/>
  <c r="S162" i="4"/>
  <c r="S152" i="4"/>
  <c r="S63" i="4"/>
  <c r="S122" i="4"/>
  <c r="S235" i="4"/>
  <c r="S126" i="4"/>
  <c r="S167" i="4"/>
  <c r="S178" i="4"/>
  <c r="S71" i="4"/>
  <c r="S25" i="4"/>
  <c r="S103" i="4"/>
  <c r="S292" i="4"/>
  <c r="S231" i="4"/>
  <c r="S67" i="4"/>
  <c r="S215" i="4"/>
  <c r="S197" i="4"/>
  <c r="S242" i="4"/>
  <c r="S165" i="4"/>
  <c r="S91" i="4"/>
  <c r="S94" i="4"/>
  <c r="S163" i="4"/>
  <c r="S243" i="4"/>
  <c r="S289" i="4"/>
  <c r="S146" i="4"/>
  <c r="S172" i="4"/>
  <c r="S193" i="4"/>
  <c r="S80" i="4"/>
  <c r="S142" i="4"/>
  <c r="S181" i="4"/>
  <c r="S298" i="4"/>
  <c r="S77" i="4"/>
  <c r="S304" i="4"/>
  <c r="S20" i="4"/>
  <c r="S168" i="4"/>
  <c r="S246" i="4"/>
  <c r="S272" i="4"/>
  <c r="S228" i="4"/>
  <c r="S253" i="4"/>
  <c r="S237" i="4"/>
  <c r="S301" i="4"/>
  <c r="S192" i="4"/>
  <c r="S207" i="4"/>
  <c r="S74" i="4"/>
  <c r="S130" i="4"/>
  <c r="S153" i="4"/>
  <c r="S15" i="4"/>
  <c r="S49" i="4"/>
  <c r="S160" i="4"/>
  <c r="S220" i="4"/>
  <c r="S190" i="4"/>
  <c r="S90" i="4"/>
  <c r="S11" i="4"/>
  <c r="S72" i="4"/>
  <c r="S306" i="4"/>
  <c r="S88" i="4"/>
  <c r="S230" i="4"/>
  <c r="S102" i="4"/>
  <c r="S92" i="4"/>
  <c r="S5" i="4"/>
  <c r="S93" i="4"/>
  <c r="S31" i="4"/>
  <c r="S24" i="4"/>
  <c r="S262" i="4"/>
  <c r="S48" i="4"/>
  <c r="S238" i="4"/>
  <c r="S8" i="4"/>
  <c r="S46" i="4"/>
  <c r="S107" i="4"/>
  <c r="S39" i="4"/>
  <c r="S6" i="4"/>
  <c r="S16" i="4"/>
  <c r="S23" i="4"/>
  <c r="S78" i="4"/>
  <c r="S87" i="4"/>
  <c r="S291" i="4"/>
  <c r="S96" i="4"/>
  <c r="S273" i="4"/>
  <c r="S166" i="4"/>
  <c r="S86" i="4"/>
  <c r="S149" i="4"/>
  <c r="S141" i="4"/>
  <c r="S70" i="4"/>
  <c r="S14" i="4"/>
  <c r="S275" i="4"/>
  <c r="S179" i="4"/>
  <c r="S261" i="4"/>
  <c r="S293" i="4"/>
  <c r="S200" i="4"/>
  <c r="S241" i="4"/>
  <c r="S203" i="4"/>
  <c r="S307" i="4"/>
  <c r="S234" i="4"/>
  <c r="S45" i="4"/>
  <c r="S30" i="4"/>
  <c r="S27" i="4"/>
  <c r="S29" i="4"/>
  <c r="S38" i="4"/>
  <c r="S217" i="4"/>
  <c r="S145" i="4"/>
  <c r="S204" i="4"/>
  <c r="S41" i="4"/>
  <c r="S12" i="4"/>
  <c r="S104" i="4"/>
  <c r="S174" i="4"/>
  <c r="S210" i="4"/>
  <c r="S73" i="4"/>
  <c r="S82" i="4"/>
  <c r="S222" i="4"/>
  <c r="S147" i="4"/>
  <c r="S188" i="4"/>
  <c r="S258" i="4"/>
  <c r="S111" i="4"/>
  <c r="S123" i="4"/>
  <c r="S249" i="4"/>
  <c r="S56" i="4"/>
  <c r="S205" i="4"/>
  <c r="S198" i="4"/>
  <c r="S171" i="4"/>
  <c r="S156" i="4"/>
  <c r="S144" i="4"/>
  <c r="S288" i="4"/>
  <c r="S227" i="4"/>
  <c r="S213" i="4"/>
  <c r="S100" i="4"/>
  <c r="S2" i="4"/>
  <c r="S184" i="4"/>
  <c r="S297" i="4"/>
  <c r="S196" i="4"/>
  <c r="S50" i="4"/>
  <c r="S76" i="4"/>
  <c r="S285" i="4"/>
  <c r="S208" i="4"/>
  <c r="S299" i="4"/>
  <c r="S260" i="4"/>
  <c r="S170" i="4"/>
  <c r="S282" i="4"/>
  <c r="S125" i="4"/>
  <c r="S115" i="4"/>
  <c r="S218" i="4"/>
  <c r="S224" i="4"/>
  <c r="S296" i="4"/>
  <c r="S106" i="4"/>
  <c r="S267" i="4"/>
  <c r="S43" i="4"/>
  <c r="S75" i="4"/>
  <c r="S138" i="4"/>
  <c r="S36" i="4"/>
  <c r="S151" i="4"/>
  <c r="S236" i="4"/>
  <c r="S305" i="4"/>
  <c r="S219" i="4"/>
  <c r="S132" i="4"/>
  <c r="S109" i="4"/>
  <c r="S202" i="4"/>
  <c r="S148" i="4"/>
  <c r="S229" i="4"/>
  <c r="S279" i="4"/>
  <c r="S105" i="4"/>
  <c r="S79" i="4"/>
  <c r="S164" i="4"/>
  <c r="S268" i="4"/>
  <c r="S250" i="4"/>
  <c r="S183" i="4"/>
  <c r="S9" i="4"/>
  <c r="S26" i="4"/>
  <c r="S154" i="4"/>
  <c r="S239" i="4"/>
  <c r="S185" i="4"/>
  <c r="S116" i="4"/>
  <c r="S61" i="4"/>
  <c r="S117" i="4"/>
  <c r="S35" i="4"/>
  <c r="S284" i="4"/>
  <c r="S270" i="4"/>
  <c r="S169" i="4"/>
  <c r="S201" i="4"/>
  <c r="S81" i="4"/>
  <c r="S226" i="4"/>
  <c r="S28" i="4"/>
  <c r="S136" i="4"/>
  <c r="S137" i="4"/>
  <c r="S17" i="4"/>
  <c r="S19" i="4"/>
  <c r="S276" i="4"/>
  <c r="S40" i="4"/>
  <c r="S294" i="4"/>
  <c r="S283" i="4"/>
  <c r="S194" i="4"/>
  <c r="S259" i="4"/>
  <c r="S3" i="4"/>
  <c r="S281" i="4"/>
  <c r="S113" i="4"/>
  <c r="S108" i="4"/>
  <c r="S34" i="4"/>
  <c r="S263" i="4"/>
  <c r="S244" i="4"/>
  <c r="S265" i="4"/>
  <c r="S187" i="4"/>
  <c r="S47" i="4"/>
  <c r="S266" i="4"/>
  <c r="S21" i="4"/>
  <c r="S264" i="4"/>
  <c r="S295" i="4"/>
  <c r="S53" i="4"/>
  <c r="S189" i="4"/>
  <c r="S225" i="4"/>
  <c r="S22" i="4"/>
  <c r="S42" i="4"/>
  <c r="S257" i="4"/>
  <c r="S98" i="4"/>
  <c r="S150" i="4"/>
  <c r="S274" i="4"/>
  <c r="S251" i="4"/>
  <c r="S157" i="4"/>
  <c r="S221" i="4"/>
  <c r="S101" i="4"/>
  <c r="S99" i="4"/>
  <c r="S97" i="4"/>
  <c r="S233" i="4"/>
  <c r="S54" i="4"/>
  <c r="S33" i="4"/>
  <c r="S240" i="4"/>
  <c r="S245" i="4"/>
  <c r="S252" i="4"/>
  <c r="S58" i="4"/>
  <c r="S182" i="4"/>
  <c r="S51" i="4"/>
  <c r="S269" i="4"/>
  <c r="S55" i="4"/>
  <c r="S119" i="4"/>
  <c r="S18" i="4"/>
  <c r="S254" i="4"/>
  <c r="S10" i="4"/>
  <c r="S212" i="4"/>
  <c r="S68" i="4"/>
  <c r="S57" i="4"/>
  <c r="S277" i="4"/>
  <c r="S121" i="4"/>
  <c r="S191" i="4"/>
  <c r="S13" i="4"/>
  <c r="S248" i="4"/>
  <c r="S209" i="4"/>
  <c r="P177" i="4"/>
  <c r="P32" i="4"/>
  <c r="P175" i="4"/>
  <c r="P143" i="4"/>
  <c r="P131" i="4"/>
  <c r="P280" i="4"/>
  <c r="P134" i="4"/>
  <c r="P65" i="4"/>
  <c r="P286" i="4"/>
  <c r="P59" i="4"/>
  <c r="P180" i="4"/>
  <c r="P124" i="4"/>
  <c r="P278" i="4"/>
  <c r="P133" i="4"/>
  <c r="P158" i="4"/>
  <c r="P64" i="4"/>
  <c r="P176" i="4"/>
  <c r="P161" i="4"/>
  <c r="P37" i="4"/>
  <c r="P129" i="4"/>
  <c r="P139" i="4"/>
  <c r="P140" i="4"/>
  <c r="P84" i="4"/>
  <c r="P223" i="4"/>
  <c r="P173" i="4"/>
  <c r="P232" i="4"/>
  <c r="P300" i="4"/>
  <c r="P155" i="4"/>
  <c r="P271" i="4"/>
  <c r="P110" i="4"/>
  <c r="P159" i="4"/>
  <c r="P85" i="4"/>
  <c r="P114" i="4"/>
  <c r="P199" i="4"/>
  <c r="P128" i="4"/>
  <c r="P60" i="4"/>
  <c r="P287" i="4"/>
  <c r="P211" i="4"/>
  <c r="P247" i="4"/>
  <c r="P7" i="4"/>
  <c r="P255" i="4"/>
  <c r="P120" i="4"/>
  <c r="P69" i="4"/>
  <c r="P52" i="4"/>
  <c r="P302" i="4"/>
  <c r="P256" i="4"/>
  <c r="P214" i="4"/>
  <c r="P95" i="4"/>
  <c r="P62" i="4"/>
  <c r="P135" i="4"/>
  <c r="P290" i="4"/>
  <c r="P118" i="4"/>
  <c r="P195" i="4"/>
  <c r="P4" i="4"/>
  <c r="P44" i="4"/>
  <c r="P186" i="4"/>
  <c r="P303" i="4"/>
  <c r="P127" i="4"/>
  <c r="P206" i="4"/>
  <c r="P89" i="4"/>
  <c r="P216" i="4"/>
  <c r="P83" i="4"/>
  <c r="P66" i="4"/>
  <c r="P112" i="4"/>
  <c r="P162" i="4"/>
  <c r="P152" i="4"/>
  <c r="P63" i="4"/>
  <c r="P122" i="4"/>
  <c r="P235" i="4"/>
  <c r="P126" i="4"/>
  <c r="P167" i="4"/>
  <c r="P178" i="4"/>
  <c r="P71" i="4"/>
  <c r="P25" i="4"/>
  <c r="P103" i="4"/>
  <c r="P292" i="4"/>
  <c r="P231" i="4"/>
  <c r="P67" i="4"/>
  <c r="P215" i="4"/>
  <c r="P197" i="4"/>
  <c r="P242" i="4"/>
  <c r="P165" i="4"/>
  <c r="P91" i="4"/>
  <c r="P94" i="4"/>
  <c r="P163" i="4"/>
  <c r="P243" i="4"/>
  <c r="P289" i="4"/>
  <c r="P146" i="4"/>
  <c r="P172" i="4"/>
  <c r="P193" i="4"/>
  <c r="P80" i="4"/>
  <c r="P142" i="4"/>
  <c r="P181" i="4"/>
  <c r="P298" i="4"/>
  <c r="P77" i="4"/>
  <c r="P304" i="4"/>
  <c r="P20" i="4"/>
  <c r="P168" i="4"/>
  <c r="P246" i="4"/>
  <c r="P272" i="4"/>
  <c r="P228" i="4"/>
  <c r="P253" i="4"/>
  <c r="P237" i="4"/>
  <c r="P301" i="4"/>
  <c r="P192" i="4"/>
  <c r="P207" i="4"/>
  <c r="P74" i="4"/>
  <c r="P130" i="4"/>
  <c r="P153" i="4"/>
  <c r="P15" i="4"/>
  <c r="P49" i="4"/>
  <c r="P160" i="4"/>
  <c r="P220" i="4"/>
  <c r="P190" i="4"/>
  <c r="P90" i="4"/>
  <c r="P11" i="4"/>
  <c r="P72" i="4"/>
  <c r="P306" i="4"/>
  <c r="P88" i="4"/>
  <c r="P230" i="4"/>
  <c r="P102" i="4"/>
  <c r="P92" i="4"/>
  <c r="P5" i="4"/>
  <c r="P93" i="4"/>
  <c r="P31" i="4"/>
  <c r="P24" i="4"/>
  <c r="P262" i="4"/>
  <c r="P48" i="4"/>
  <c r="P238" i="4"/>
  <c r="P8" i="4"/>
  <c r="P46" i="4"/>
  <c r="P107" i="4"/>
  <c r="P39" i="4"/>
  <c r="P6" i="4"/>
  <c r="P16" i="4"/>
  <c r="P23" i="4"/>
  <c r="P78" i="4"/>
  <c r="P87" i="4"/>
  <c r="P291" i="4"/>
  <c r="P96" i="4"/>
  <c r="P273" i="4"/>
  <c r="P166" i="4"/>
  <c r="P86" i="4"/>
  <c r="P149" i="4"/>
  <c r="P141" i="4"/>
  <c r="P70" i="4"/>
  <c r="P14" i="4"/>
  <c r="P275" i="4"/>
  <c r="P179" i="4"/>
  <c r="P261" i="4"/>
  <c r="P293" i="4"/>
  <c r="P200" i="4"/>
  <c r="P241" i="4"/>
  <c r="P203" i="4"/>
  <c r="P307" i="4"/>
  <c r="P234" i="4"/>
  <c r="P45" i="4"/>
  <c r="P30" i="4"/>
  <c r="P27" i="4"/>
  <c r="P29" i="4"/>
  <c r="P38" i="4"/>
  <c r="P217" i="4"/>
  <c r="P145" i="4"/>
  <c r="P204" i="4"/>
  <c r="P41" i="4"/>
  <c r="P12" i="4"/>
  <c r="P104" i="4"/>
  <c r="P174" i="4"/>
  <c r="P210" i="4"/>
  <c r="P73" i="4"/>
  <c r="P82" i="4"/>
  <c r="P222" i="4"/>
  <c r="P147" i="4"/>
  <c r="P188" i="4"/>
  <c r="P258" i="4"/>
  <c r="P111" i="4"/>
  <c r="P123" i="4"/>
  <c r="P249" i="4"/>
  <c r="P56" i="4"/>
  <c r="P205" i="4"/>
  <c r="P198" i="4"/>
  <c r="P171" i="4"/>
  <c r="P156" i="4"/>
  <c r="P144" i="4"/>
  <c r="P288" i="4"/>
  <c r="P227" i="4"/>
  <c r="P213" i="4"/>
  <c r="P100" i="4"/>
  <c r="P2" i="4"/>
  <c r="P184" i="4"/>
  <c r="P297" i="4"/>
  <c r="P196" i="4"/>
  <c r="P50" i="4"/>
  <c r="P76" i="4"/>
  <c r="P285" i="4"/>
  <c r="P208" i="4"/>
  <c r="P299" i="4"/>
  <c r="P260" i="4"/>
  <c r="P170" i="4"/>
  <c r="P282" i="4"/>
  <c r="P125" i="4"/>
  <c r="P115" i="4"/>
  <c r="P218" i="4"/>
  <c r="P224" i="4"/>
  <c r="P296" i="4"/>
  <c r="P106" i="4"/>
  <c r="P267" i="4"/>
  <c r="P43" i="4"/>
  <c r="P75" i="4"/>
  <c r="P138" i="4"/>
  <c r="P36" i="4"/>
  <c r="P151" i="4"/>
  <c r="P236" i="4"/>
  <c r="P305" i="4"/>
  <c r="P219" i="4"/>
  <c r="P132" i="4"/>
  <c r="P109" i="4"/>
  <c r="P202" i="4"/>
  <c r="P148" i="4"/>
  <c r="P229" i="4"/>
  <c r="P279" i="4"/>
  <c r="P105" i="4"/>
  <c r="P79" i="4"/>
  <c r="P164" i="4"/>
  <c r="P268" i="4"/>
  <c r="P250" i="4"/>
  <c r="P183" i="4"/>
  <c r="P9" i="4"/>
  <c r="P26" i="4"/>
  <c r="P154" i="4"/>
  <c r="P239" i="4"/>
  <c r="P185" i="4"/>
  <c r="P116" i="4"/>
  <c r="P61" i="4"/>
  <c r="P117" i="4"/>
  <c r="P35" i="4"/>
  <c r="P284" i="4"/>
  <c r="P270" i="4"/>
  <c r="P169" i="4"/>
  <c r="P201" i="4"/>
  <c r="P81" i="4"/>
  <c r="P226" i="4"/>
  <c r="P28" i="4"/>
  <c r="P136" i="4"/>
  <c r="P137" i="4"/>
  <c r="P17" i="4"/>
  <c r="P19" i="4"/>
  <c r="P276" i="4"/>
  <c r="P40" i="4"/>
  <c r="P294" i="4"/>
  <c r="P283" i="4"/>
  <c r="P194" i="4"/>
  <c r="P259" i="4"/>
  <c r="P3" i="4"/>
  <c r="P281" i="4"/>
  <c r="P113" i="4"/>
  <c r="P108" i="4"/>
  <c r="P34" i="4"/>
  <c r="P263" i="4"/>
  <c r="P244" i="4"/>
  <c r="P265" i="4"/>
  <c r="P187" i="4"/>
  <c r="P47" i="4"/>
  <c r="P266" i="4"/>
  <c r="P21" i="4"/>
  <c r="P264" i="4"/>
  <c r="P295" i="4"/>
  <c r="P53" i="4"/>
  <c r="P189" i="4"/>
  <c r="P225" i="4"/>
  <c r="P22" i="4"/>
  <c r="P42" i="4"/>
  <c r="P257" i="4"/>
  <c r="P98" i="4"/>
  <c r="P150" i="4"/>
  <c r="P274" i="4"/>
  <c r="P251" i="4"/>
  <c r="P157" i="4"/>
  <c r="P221" i="4"/>
  <c r="P101" i="4"/>
  <c r="P99" i="4"/>
  <c r="P97" i="4"/>
  <c r="P233" i="4"/>
  <c r="P54" i="4"/>
  <c r="P33" i="4"/>
  <c r="P240" i="4"/>
  <c r="P245" i="4"/>
  <c r="P252" i="4"/>
  <c r="P58" i="4"/>
  <c r="P182" i="4"/>
  <c r="P51" i="4"/>
  <c r="P269" i="4"/>
  <c r="P55" i="4"/>
  <c r="P119" i="4"/>
  <c r="P18" i="4"/>
  <c r="P254" i="4"/>
  <c r="P10" i="4"/>
  <c r="P212" i="4"/>
  <c r="P68" i="4"/>
  <c r="P57" i="4"/>
  <c r="P277" i="4"/>
  <c r="P121" i="4"/>
  <c r="P191" i="4"/>
  <c r="P13" i="4"/>
  <c r="P248" i="4"/>
  <c r="P209" i="4"/>
  <c r="L177" i="4"/>
  <c r="L32" i="4"/>
  <c r="L175" i="4"/>
  <c r="L143" i="4"/>
  <c r="L131" i="4"/>
  <c r="L280" i="4"/>
  <c r="L134" i="4"/>
  <c r="L65" i="4"/>
  <c r="L286" i="4"/>
  <c r="L59" i="4"/>
  <c r="L180" i="4"/>
  <c r="L124" i="4"/>
  <c r="L278" i="4"/>
  <c r="L133" i="4"/>
  <c r="L158" i="4"/>
  <c r="L64" i="4"/>
  <c r="L176" i="4"/>
  <c r="L161" i="4"/>
  <c r="L37" i="4"/>
  <c r="L129" i="4"/>
  <c r="L139" i="4"/>
  <c r="L140" i="4"/>
  <c r="L84" i="4"/>
  <c r="L223" i="4"/>
  <c r="L173" i="4"/>
  <c r="L232" i="4"/>
  <c r="L300" i="4"/>
  <c r="L155" i="4"/>
  <c r="L271" i="4"/>
  <c r="L110" i="4"/>
  <c r="L159" i="4"/>
  <c r="L85" i="4"/>
  <c r="L114" i="4"/>
  <c r="L199" i="4"/>
  <c r="L128" i="4"/>
  <c r="L60" i="4"/>
  <c r="L287" i="4"/>
  <c r="L211" i="4"/>
  <c r="L247" i="4"/>
  <c r="L7" i="4"/>
  <c r="L255" i="4"/>
  <c r="L120" i="4"/>
  <c r="L69" i="4"/>
  <c r="L52" i="4"/>
  <c r="L302" i="4"/>
  <c r="L256" i="4"/>
  <c r="L214" i="4"/>
  <c r="L95" i="4"/>
  <c r="L62" i="4"/>
  <c r="L135" i="4"/>
  <c r="L290" i="4"/>
  <c r="L118" i="4"/>
  <c r="L195" i="4"/>
  <c r="L4" i="4"/>
  <c r="L44" i="4"/>
  <c r="L186" i="4"/>
  <c r="L303" i="4"/>
  <c r="L127" i="4"/>
  <c r="L206" i="4"/>
  <c r="L89" i="4"/>
  <c r="L216" i="4"/>
  <c r="L83" i="4"/>
  <c r="L66" i="4"/>
  <c r="L112" i="4"/>
  <c r="L162" i="4"/>
  <c r="L152" i="4"/>
  <c r="L63" i="4"/>
  <c r="L122" i="4"/>
  <c r="L235" i="4"/>
  <c r="L126" i="4"/>
  <c r="L167" i="4"/>
  <c r="L178" i="4"/>
  <c r="L71" i="4"/>
  <c r="L25" i="4"/>
  <c r="L103" i="4"/>
  <c r="L292" i="4"/>
  <c r="L231" i="4"/>
  <c r="L67" i="4"/>
  <c r="L215" i="4"/>
  <c r="L197" i="4"/>
  <c r="L242" i="4"/>
  <c r="L165" i="4"/>
  <c r="L91" i="4"/>
  <c r="L94" i="4"/>
  <c r="L163" i="4"/>
  <c r="L243" i="4"/>
  <c r="L289" i="4"/>
  <c r="L146" i="4"/>
  <c r="L172" i="4"/>
  <c r="L193" i="4"/>
  <c r="L80" i="4"/>
  <c r="L142" i="4"/>
  <c r="L181" i="4"/>
  <c r="L298" i="4"/>
  <c r="L77" i="4"/>
  <c r="L304" i="4"/>
  <c r="L20" i="4"/>
  <c r="L168" i="4"/>
  <c r="L246" i="4"/>
  <c r="L272" i="4"/>
  <c r="L228" i="4"/>
  <c r="L253" i="4"/>
  <c r="L237" i="4"/>
  <c r="L301" i="4"/>
  <c r="L192" i="4"/>
  <c r="L207" i="4"/>
  <c r="L74" i="4"/>
  <c r="L130" i="4"/>
  <c r="L153" i="4"/>
  <c r="L15" i="4"/>
  <c r="L49" i="4"/>
  <c r="L160" i="4"/>
  <c r="L220" i="4"/>
  <c r="L190" i="4"/>
  <c r="L90" i="4"/>
  <c r="L11" i="4"/>
  <c r="L72" i="4"/>
  <c r="L306" i="4"/>
  <c r="L88" i="4"/>
  <c r="L230" i="4"/>
  <c r="L102" i="4"/>
  <c r="L92" i="4"/>
  <c r="L5" i="4"/>
  <c r="L93" i="4"/>
  <c r="L31" i="4"/>
  <c r="L24" i="4"/>
  <c r="L262" i="4"/>
  <c r="L48" i="4"/>
  <c r="L238" i="4"/>
  <c r="L8" i="4"/>
  <c r="L46" i="4"/>
  <c r="L107" i="4"/>
  <c r="L39" i="4"/>
  <c r="L6" i="4"/>
  <c r="L16" i="4"/>
  <c r="L23" i="4"/>
  <c r="L78" i="4"/>
  <c r="L87" i="4"/>
  <c r="L291" i="4"/>
  <c r="L96" i="4"/>
  <c r="L273" i="4"/>
  <c r="L166" i="4"/>
  <c r="L86" i="4"/>
  <c r="L149" i="4"/>
  <c r="L141" i="4"/>
  <c r="L70" i="4"/>
  <c r="L14" i="4"/>
  <c r="L275" i="4"/>
  <c r="L179" i="4"/>
  <c r="L261" i="4"/>
  <c r="L293" i="4"/>
  <c r="L200" i="4"/>
  <c r="L241" i="4"/>
  <c r="L203" i="4"/>
  <c r="L307" i="4"/>
  <c r="L234" i="4"/>
  <c r="L45" i="4"/>
  <c r="L30" i="4"/>
  <c r="L27" i="4"/>
  <c r="L29" i="4"/>
  <c r="L38" i="4"/>
  <c r="L217" i="4"/>
  <c r="L145" i="4"/>
  <c r="L204" i="4"/>
  <c r="L41" i="4"/>
  <c r="L12" i="4"/>
  <c r="L104" i="4"/>
  <c r="L174" i="4"/>
  <c r="L210" i="4"/>
  <c r="L73" i="4"/>
  <c r="L82" i="4"/>
  <c r="L222" i="4"/>
  <c r="L147" i="4"/>
  <c r="L188" i="4"/>
  <c r="L258" i="4"/>
  <c r="L111" i="4"/>
  <c r="L123" i="4"/>
  <c r="L249" i="4"/>
  <c r="L56" i="4"/>
  <c r="L205" i="4"/>
  <c r="L198" i="4"/>
  <c r="L171" i="4"/>
  <c r="L156" i="4"/>
  <c r="L144" i="4"/>
  <c r="L288" i="4"/>
  <c r="L227" i="4"/>
  <c r="L213" i="4"/>
  <c r="L100" i="4"/>
  <c r="L2" i="4"/>
  <c r="L184" i="4"/>
  <c r="L297" i="4"/>
  <c r="L196" i="4"/>
  <c r="L50" i="4"/>
  <c r="L76" i="4"/>
  <c r="L285" i="4"/>
  <c r="L208" i="4"/>
  <c r="L299" i="4"/>
  <c r="L260" i="4"/>
  <c r="L170" i="4"/>
  <c r="L282" i="4"/>
  <c r="L125" i="4"/>
  <c r="L115" i="4"/>
  <c r="L218" i="4"/>
  <c r="L224" i="4"/>
  <c r="L296" i="4"/>
  <c r="L106" i="4"/>
  <c r="L267" i="4"/>
  <c r="L43" i="4"/>
  <c r="L75" i="4"/>
  <c r="L138" i="4"/>
  <c r="L36" i="4"/>
  <c r="L151" i="4"/>
  <c r="L236" i="4"/>
  <c r="L305" i="4"/>
  <c r="L219" i="4"/>
  <c r="L132" i="4"/>
  <c r="L109" i="4"/>
  <c r="L202" i="4"/>
  <c r="L148" i="4"/>
  <c r="L229" i="4"/>
  <c r="L279" i="4"/>
  <c r="L105" i="4"/>
  <c r="L79" i="4"/>
  <c r="L164" i="4"/>
  <c r="L268" i="4"/>
  <c r="L250" i="4"/>
  <c r="L183" i="4"/>
  <c r="L9" i="4"/>
  <c r="L26" i="4"/>
  <c r="L154" i="4"/>
  <c r="L239" i="4"/>
  <c r="L185" i="4"/>
  <c r="L116" i="4"/>
  <c r="L61" i="4"/>
  <c r="L117" i="4"/>
  <c r="L35" i="4"/>
  <c r="L284" i="4"/>
  <c r="L270" i="4"/>
  <c r="L169" i="4"/>
  <c r="L201" i="4"/>
  <c r="L81" i="4"/>
  <c r="L226" i="4"/>
  <c r="L28" i="4"/>
  <c r="L136" i="4"/>
  <c r="L137" i="4"/>
  <c r="L17" i="4"/>
  <c r="L19" i="4"/>
  <c r="L276" i="4"/>
  <c r="L40" i="4"/>
  <c r="L294" i="4"/>
  <c r="L283" i="4"/>
  <c r="L194" i="4"/>
  <c r="L259" i="4"/>
  <c r="L3" i="4"/>
  <c r="L281" i="4"/>
  <c r="L113" i="4"/>
  <c r="L108" i="4"/>
  <c r="L34" i="4"/>
  <c r="L263" i="4"/>
  <c r="L244" i="4"/>
  <c r="L265" i="4"/>
  <c r="L187" i="4"/>
  <c r="L47" i="4"/>
  <c r="L266" i="4"/>
  <c r="L21" i="4"/>
  <c r="L264" i="4"/>
  <c r="L295" i="4"/>
  <c r="L53" i="4"/>
  <c r="L189" i="4"/>
  <c r="L225" i="4"/>
  <c r="L22" i="4"/>
  <c r="L42" i="4"/>
  <c r="L257" i="4"/>
  <c r="L98" i="4"/>
  <c r="L150" i="4"/>
  <c r="L274" i="4"/>
  <c r="L251" i="4"/>
  <c r="L157" i="4"/>
  <c r="L221" i="4"/>
  <c r="L101" i="4"/>
  <c r="L99" i="4"/>
  <c r="L97" i="4"/>
  <c r="L233" i="4"/>
  <c r="L54" i="4"/>
  <c r="L33" i="4"/>
  <c r="L240" i="4"/>
  <c r="L245" i="4"/>
  <c r="L252" i="4"/>
  <c r="L58" i="4"/>
  <c r="L182" i="4"/>
  <c r="L51" i="4"/>
  <c r="L269" i="4"/>
  <c r="L55" i="4"/>
  <c r="L119" i="4"/>
  <c r="L18" i="4"/>
  <c r="L254" i="4"/>
  <c r="L10" i="4"/>
  <c r="L212" i="4"/>
  <c r="L68" i="4"/>
  <c r="L57" i="4"/>
  <c r="L277" i="4"/>
  <c r="L121" i="4"/>
  <c r="L191" i="4"/>
  <c r="L13" i="4"/>
  <c r="L248" i="4"/>
  <c r="L209" i="4"/>
  <c r="K177" i="4"/>
  <c r="K32" i="4"/>
  <c r="K175" i="4"/>
  <c r="K143" i="4"/>
  <c r="K131" i="4"/>
  <c r="K280" i="4"/>
  <c r="K134" i="4"/>
  <c r="K65" i="4"/>
  <c r="K286" i="4"/>
  <c r="K59" i="4"/>
  <c r="K180" i="4"/>
  <c r="K124" i="4"/>
  <c r="K278" i="4"/>
  <c r="K133" i="4"/>
  <c r="K158" i="4"/>
  <c r="K64" i="4"/>
  <c r="K176" i="4"/>
  <c r="K161" i="4"/>
  <c r="K37" i="4"/>
  <c r="K129" i="4"/>
  <c r="K139" i="4"/>
  <c r="K140" i="4"/>
  <c r="K84" i="4"/>
  <c r="K223" i="4"/>
  <c r="K173" i="4"/>
  <c r="K232" i="4"/>
  <c r="K300" i="4"/>
  <c r="K155" i="4"/>
  <c r="K271" i="4"/>
  <c r="K110" i="4"/>
  <c r="K159" i="4"/>
  <c r="K85" i="4"/>
  <c r="K114" i="4"/>
  <c r="K199" i="4"/>
  <c r="K128" i="4"/>
  <c r="K60" i="4"/>
  <c r="K287" i="4"/>
  <c r="K211" i="4"/>
  <c r="K247" i="4"/>
  <c r="K7" i="4"/>
  <c r="K255" i="4"/>
  <c r="K120" i="4"/>
  <c r="K69" i="4"/>
  <c r="K52" i="4"/>
  <c r="K302" i="4"/>
  <c r="K256" i="4"/>
  <c r="K214" i="4"/>
  <c r="K95" i="4"/>
  <c r="K62" i="4"/>
  <c r="K135" i="4"/>
  <c r="K290" i="4"/>
  <c r="K118" i="4"/>
  <c r="K195" i="4"/>
  <c r="K4" i="4"/>
  <c r="K44" i="4"/>
  <c r="K186" i="4"/>
  <c r="K303" i="4"/>
  <c r="K127" i="4"/>
  <c r="K206" i="4"/>
  <c r="K89" i="4"/>
  <c r="K216" i="4"/>
  <c r="K83" i="4"/>
  <c r="K66" i="4"/>
  <c r="K112" i="4"/>
  <c r="K162" i="4"/>
  <c r="K152" i="4"/>
  <c r="K63" i="4"/>
  <c r="K122" i="4"/>
  <c r="K235" i="4"/>
  <c r="K126" i="4"/>
  <c r="K167" i="4"/>
  <c r="K178" i="4"/>
  <c r="K71" i="4"/>
  <c r="K25" i="4"/>
  <c r="K103" i="4"/>
  <c r="K292" i="4"/>
  <c r="K231" i="4"/>
  <c r="K67" i="4"/>
  <c r="K215" i="4"/>
  <c r="K197" i="4"/>
  <c r="K242" i="4"/>
  <c r="K165" i="4"/>
  <c r="K91" i="4"/>
  <c r="K94" i="4"/>
  <c r="K163" i="4"/>
  <c r="K243" i="4"/>
  <c r="K289" i="4"/>
  <c r="K146" i="4"/>
  <c r="K172" i="4"/>
  <c r="K193" i="4"/>
  <c r="K80" i="4"/>
  <c r="K142" i="4"/>
  <c r="K181" i="4"/>
  <c r="K298" i="4"/>
  <c r="K77" i="4"/>
  <c r="K304" i="4"/>
  <c r="K20" i="4"/>
  <c r="K168" i="4"/>
  <c r="K246" i="4"/>
  <c r="K272" i="4"/>
  <c r="K228" i="4"/>
  <c r="K253" i="4"/>
  <c r="K237" i="4"/>
  <c r="K301" i="4"/>
  <c r="K192" i="4"/>
  <c r="K207" i="4"/>
  <c r="K74" i="4"/>
  <c r="K130" i="4"/>
  <c r="K153" i="4"/>
  <c r="K15" i="4"/>
  <c r="K49" i="4"/>
  <c r="K160" i="4"/>
  <c r="K220" i="4"/>
  <c r="K190" i="4"/>
  <c r="K90" i="4"/>
  <c r="K11" i="4"/>
  <c r="K72" i="4"/>
  <c r="K306" i="4"/>
  <c r="K88" i="4"/>
  <c r="K230" i="4"/>
  <c r="K102" i="4"/>
  <c r="K92" i="4"/>
  <c r="K5" i="4"/>
  <c r="K93" i="4"/>
  <c r="K31" i="4"/>
  <c r="K24" i="4"/>
  <c r="K262" i="4"/>
  <c r="K48" i="4"/>
  <c r="K238" i="4"/>
  <c r="K8" i="4"/>
  <c r="K46" i="4"/>
  <c r="K107" i="4"/>
  <c r="K39" i="4"/>
  <c r="K6" i="4"/>
  <c r="K16" i="4"/>
  <c r="K23" i="4"/>
  <c r="K78" i="4"/>
  <c r="K87" i="4"/>
  <c r="K291" i="4"/>
  <c r="K96" i="4"/>
  <c r="K273" i="4"/>
  <c r="K166" i="4"/>
  <c r="K86" i="4"/>
  <c r="K149" i="4"/>
  <c r="K141" i="4"/>
  <c r="K70" i="4"/>
  <c r="K14" i="4"/>
  <c r="K275" i="4"/>
  <c r="K179" i="4"/>
  <c r="K261" i="4"/>
  <c r="K293" i="4"/>
  <c r="K200" i="4"/>
  <c r="K241" i="4"/>
  <c r="K203" i="4"/>
  <c r="K307" i="4"/>
  <c r="K234" i="4"/>
  <c r="K45" i="4"/>
  <c r="K30" i="4"/>
  <c r="K27" i="4"/>
  <c r="K29" i="4"/>
  <c r="K38" i="4"/>
  <c r="K217" i="4"/>
  <c r="K145" i="4"/>
  <c r="K204" i="4"/>
  <c r="K41" i="4"/>
  <c r="K12" i="4"/>
  <c r="K104" i="4"/>
  <c r="K174" i="4"/>
  <c r="K210" i="4"/>
  <c r="K73" i="4"/>
  <c r="K82" i="4"/>
  <c r="K222" i="4"/>
  <c r="K147" i="4"/>
  <c r="K188" i="4"/>
  <c r="K258" i="4"/>
  <c r="K111" i="4"/>
  <c r="K123" i="4"/>
  <c r="K249" i="4"/>
  <c r="K56" i="4"/>
  <c r="K205" i="4"/>
  <c r="K198" i="4"/>
  <c r="K171" i="4"/>
  <c r="K156" i="4"/>
  <c r="K144" i="4"/>
  <c r="K288" i="4"/>
  <c r="K227" i="4"/>
  <c r="K213" i="4"/>
  <c r="K100" i="4"/>
  <c r="K2" i="4"/>
  <c r="K184" i="4"/>
  <c r="K297" i="4"/>
  <c r="K196" i="4"/>
  <c r="K50" i="4"/>
  <c r="K76" i="4"/>
  <c r="K285" i="4"/>
  <c r="K208" i="4"/>
  <c r="K299" i="4"/>
  <c r="K260" i="4"/>
  <c r="K170" i="4"/>
  <c r="K282" i="4"/>
  <c r="K125" i="4"/>
  <c r="K115" i="4"/>
  <c r="K218" i="4"/>
  <c r="K224" i="4"/>
  <c r="K296" i="4"/>
  <c r="K106" i="4"/>
  <c r="K267" i="4"/>
  <c r="K43" i="4"/>
  <c r="K75" i="4"/>
  <c r="K138" i="4"/>
  <c r="K36" i="4"/>
  <c r="K151" i="4"/>
  <c r="K236" i="4"/>
  <c r="K305" i="4"/>
  <c r="K219" i="4"/>
  <c r="K132" i="4"/>
  <c r="K109" i="4"/>
  <c r="K202" i="4"/>
  <c r="K148" i="4"/>
  <c r="K229" i="4"/>
  <c r="K279" i="4"/>
  <c r="K105" i="4"/>
  <c r="K79" i="4"/>
  <c r="K164" i="4"/>
  <c r="K268" i="4"/>
  <c r="K250" i="4"/>
  <c r="K183" i="4"/>
  <c r="K9" i="4"/>
  <c r="K26" i="4"/>
  <c r="K154" i="4"/>
  <c r="K239" i="4"/>
  <c r="K185" i="4"/>
  <c r="K116" i="4"/>
  <c r="K61" i="4"/>
  <c r="K117" i="4"/>
  <c r="K35" i="4"/>
  <c r="K284" i="4"/>
  <c r="K270" i="4"/>
  <c r="K169" i="4"/>
  <c r="K201" i="4"/>
  <c r="K81" i="4"/>
  <c r="K226" i="4"/>
  <c r="K28" i="4"/>
  <c r="K136" i="4"/>
  <c r="K137" i="4"/>
  <c r="K17" i="4"/>
  <c r="K19" i="4"/>
  <c r="K276" i="4"/>
  <c r="K40" i="4"/>
  <c r="K294" i="4"/>
  <c r="K283" i="4"/>
  <c r="K194" i="4"/>
  <c r="K259" i="4"/>
  <c r="K3" i="4"/>
  <c r="K281" i="4"/>
  <c r="K113" i="4"/>
  <c r="K108" i="4"/>
  <c r="K34" i="4"/>
  <c r="K263" i="4"/>
  <c r="K244" i="4"/>
  <c r="K265" i="4"/>
  <c r="K187" i="4"/>
  <c r="K47" i="4"/>
  <c r="K266" i="4"/>
  <c r="K21" i="4"/>
  <c r="K264" i="4"/>
  <c r="K295" i="4"/>
  <c r="K53" i="4"/>
  <c r="K189" i="4"/>
  <c r="K225" i="4"/>
  <c r="K22" i="4"/>
  <c r="K42" i="4"/>
  <c r="K257" i="4"/>
  <c r="K98" i="4"/>
  <c r="K150" i="4"/>
  <c r="K274" i="4"/>
  <c r="K251" i="4"/>
  <c r="K157" i="4"/>
  <c r="K221" i="4"/>
  <c r="K101" i="4"/>
  <c r="K99" i="4"/>
  <c r="K97" i="4"/>
  <c r="K233" i="4"/>
  <c r="K54" i="4"/>
  <c r="K33" i="4"/>
  <c r="K240" i="4"/>
  <c r="K245" i="4"/>
  <c r="K252" i="4"/>
  <c r="K58" i="4"/>
  <c r="K182" i="4"/>
  <c r="K51" i="4"/>
  <c r="K269" i="4"/>
  <c r="K55" i="4"/>
  <c r="K119" i="4"/>
  <c r="K18" i="4"/>
  <c r="K254" i="4"/>
  <c r="K10" i="4"/>
  <c r="K212" i="4"/>
  <c r="K68" i="4"/>
  <c r="K57" i="4"/>
  <c r="K277" i="4"/>
  <c r="K121" i="4"/>
  <c r="K191" i="4"/>
  <c r="K13" i="4"/>
  <c r="K248" i="4"/>
  <c r="K209" i="4"/>
  <c r="W177" i="4"/>
  <c r="W32" i="4"/>
  <c r="W175" i="4"/>
  <c r="W143" i="4"/>
  <c r="W131" i="4"/>
  <c r="W280" i="4"/>
  <c r="W134" i="4"/>
  <c r="W65" i="4"/>
  <c r="W286" i="4"/>
  <c r="W59" i="4"/>
  <c r="W180" i="4"/>
  <c r="W124" i="4"/>
  <c r="W278" i="4"/>
  <c r="W133" i="4"/>
  <c r="W158" i="4"/>
  <c r="W64" i="4"/>
  <c r="W176" i="4"/>
  <c r="W161" i="4"/>
  <c r="W37" i="4"/>
  <c r="W129" i="4"/>
  <c r="W139" i="4"/>
  <c r="W140" i="4"/>
  <c r="W84" i="4"/>
  <c r="W223" i="4"/>
  <c r="W173" i="4"/>
  <c r="W232" i="4"/>
  <c r="W300" i="4"/>
  <c r="W155" i="4"/>
  <c r="W271" i="4"/>
  <c r="W110" i="4"/>
  <c r="W159" i="4"/>
  <c r="W85" i="4"/>
  <c r="W114" i="4"/>
  <c r="W199" i="4"/>
  <c r="W128" i="4"/>
  <c r="W60" i="4"/>
  <c r="W287" i="4"/>
  <c r="W211" i="4"/>
  <c r="W247" i="4"/>
  <c r="W7" i="4"/>
  <c r="W255" i="4"/>
  <c r="W120" i="4"/>
  <c r="W69" i="4"/>
  <c r="W52" i="4"/>
  <c r="W302" i="4"/>
  <c r="W256" i="4"/>
  <c r="W214" i="4"/>
  <c r="W95" i="4"/>
  <c r="W62" i="4"/>
  <c r="W135" i="4"/>
  <c r="W290" i="4"/>
  <c r="W118" i="4"/>
  <c r="W195" i="4"/>
  <c r="W4" i="4"/>
  <c r="W44" i="4"/>
  <c r="W186" i="4"/>
  <c r="W303" i="4"/>
  <c r="W127" i="4"/>
  <c r="W206" i="4"/>
  <c r="W89" i="4"/>
  <c r="W216" i="4"/>
  <c r="W83" i="4"/>
  <c r="W66" i="4"/>
  <c r="W112" i="4"/>
  <c r="W162" i="4"/>
  <c r="W152" i="4"/>
  <c r="W63" i="4"/>
  <c r="W122" i="4"/>
  <c r="W235" i="4"/>
  <c r="W126" i="4"/>
  <c r="W167" i="4"/>
  <c r="W178" i="4"/>
  <c r="W71" i="4"/>
  <c r="W25" i="4"/>
  <c r="W103" i="4"/>
  <c r="W292" i="4"/>
  <c r="W231" i="4"/>
  <c r="W67" i="4"/>
  <c r="W215" i="4"/>
  <c r="W197" i="4"/>
  <c r="W242" i="4"/>
  <c r="W165" i="4"/>
  <c r="W91" i="4"/>
  <c r="W94" i="4"/>
  <c r="W163" i="4"/>
  <c r="W243" i="4"/>
  <c r="W289" i="4"/>
  <c r="W146" i="4"/>
  <c r="W172" i="4"/>
  <c r="W193" i="4"/>
  <c r="W80" i="4"/>
  <c r="W142" i="4"/>
  <c r="W181" i="4"/>
  <c r="W298" i="4"/>
  <c r="W77" i="4"/>
  <c r="W304" i="4"/>
  <c r="W20" i="4"/>
  <c r="W168" i="4"/>
  <c r="W246" i="4"/>
  <c r="W272" i="4"/>
  <c r="W228" i="4"/>
  <c r="W253" i="4"/>
  <c r="W237" i="4"/>
  <c r="W301" i="4"/>
  <c r="W192" i="4"/>
  <c r="W207" i="4"/>
  <c r="W74" i="4"/>
  <c r="W130" i="4"/>
  <c r="W153" i="4"/>
  <c r="W15" i="4"/>
  <c r="W49" i="4"/>
  <c r="W160" i="4"/>
  <c r="W220" i="4"/>
  <c r="W190" i="4"/>
  <c r="W90" i="4"/>
  <c r="W11" i="4"/>
  <c r="W72" i="4"/>
  <c r="W306" i="4"/>
  <c r="W88" i="4"/>
  <c r="W230" i="4"/>
  <c r="W102" i="4"/>
  <c r="W92" i="4"/>
  <c r="W5" i="4"/>
  <c r="W93" i="4"/>
  <c r="W31" i="4"/>
  <c r="W24" i="4"/>
  <c r="W262" i="4"/>
  <c r="W48" i="4"/>
  <c r="W238" i="4"/>
  <c r="W8" i="4"/>
  <c r="W46" i="4"/>
  <c r="W107" i="4"/>
  <c r="W39" i="4"/>
  <c r="W6" i="4"/>
  <c r="W16" i="4"/>
  <c r="W23" i="4"/>
  <c r="W78" i="4"/>
  <c r="W87" i="4"/>
  <c r="W291" i="4"/>
  <c r="W96" i="4"/>
  <c r="W273" i="4"/>
  <c r="W166" i="4"/>
  <c r="W86" i="4"/>
  <c r="W149" i="4"/>
  <c r="W141" i="4"/>
  <c r="W70" i="4"/>
  <c r="W14" i="4"/>
  <c r="W275" i="4"/>
  <c r="W179" i="4"/>
  <c r="W261" i="4"/>
  <c r="W293" i="4"/>
  <c r="W200" i="4"/>
  <c r="W241" i="4"/>
  <c r="W203" i="4"/>
  <c r="W307" i="4"/>
  <c r="W234" i="4"/>
  <c r="W45" i="4"/>
  <c r="W30" i="4"/>
  <c r="W27" i="4"/>
  <c r="W29" i="4"/>
  <c r="W38" i="4"/>
  <c r="W217" i="4"/>
  <c r="W145" i="4"/>
  <c r="W204" i="4"/>
  <c r="W41" i="4"/>
  <c r="W12" i="4"/>
  <c r="W104" i="4"/>
  <c r="W174" i="4"/>
  <c r="W210" i="4"/>
  <c r="W73" i="4"/>
  <c r="W82" i="4"/>
  <c r="W222" i="4"/>
  <c r="W147" i="4"/>
  <c r="W188" i="4"/>
  <c r="W258" i="4"/>
  <c r="W111" i="4"/>
  <c r="W123" i="4"/>
  <c r="W249" i="4"/>
  <c r="W56" i="4"/>
  <c r="W205" i="4"/>
  <c r="W198" i="4"/>
  <c r="W171" i="4"/>
  <c r="W156" i="4"/>
  <c r="W144" i="4"/>
  <c r="W288" i="4"/>
  <c r="W227" i="4"/>
  <c r="W213" i="4"/>
  <c r="W100" i="4"/>
  <c r="W2" i="4"/>
  <c r="W184" i="4"/>
  <c r="W297" i="4"/>
  <c r="W196" i="4"/>
  <c r="W50" i="4"/>
  <c r="W76" i="4"/>
  <c r="W285" i="4"/>
  <c r="W208" i="4"/>
  <c r="W299" i="4"/>
  <c r="W260" i="4"/>
  <c r="W170" i="4"/>
  <c r="W282" i="4"/>
  <c r="W125" i="4"/>
  <c r="W115" i="4"/>
  <c r="W218" i="4"/>
  <c r="W224" i="4"/>
  <c r="W296" i="4"/>
  <c r="W106" i="4"/>
  <c r="W267" i="4"/>
  <c r="W43" i="4"/>
  <c r="W75" i="4"/>
  <c r="W138" i="4"/>
  <c r="W36" i="4"/>
  <c r="W151" i="4"/>
  <c r="W236" i="4"/>
  <c r="W305" i="4"/>
  <c r="W219" i="4"/>
  <c r="W132" i="4"/>
  <c r="W109" i="4"/>
  <c r="W202" i="4"/>
  <c r="W148" i="4"/>
  <c r="W229" i="4"/>
  <c r="W279" i="4"/>
  <c r="W105" i="4"/>
  <c r="W79" i="4"/>
  <c r="W164" i="4"/>
  <c r="W268" i="4"/>
  <c r="W250" i="4"/>
  <c r="W183" i="4"/>
  <c r="W9" i="4"/>
  <c r="W26" i="4"/>
  <c r="W154" i="4"/>
  <c r="W239" i="4"/>
  <c r="W185" i="4"/>
  <c r="W116" i="4"/>
  <c r="W61" i="4"/>
  <c r="W117" i="4"/>
  <c r="W35" i="4"/>
  <c r="W284" i="4"/>
  <c r="W270" i="4"/>
  <c r="W169" i="4"/>
  <c r="W201" i="4"/>
  <c r="W81" i="4"/>
  <c r="W226" i="4"/>
  <c r="W28" i="4"/>
  <c r="W136" i="4"/>
  <c r="W137" i="4"/>
  <c r="W17" i="4"/>
  <c r="W19" i="4"/>
  <c r="W276" i="4"/>
  <c r="W40" i="4"/>
  <c r="W294" i="4"/>
  <c r="W283" i="4"/>
  <c r="W194" i="4"/>
  <c r="W259" i="4"/>
  <c r="W3" i="4"/>
  <c r="W281" i="4"/>
  <c r="W113" i="4"/>
  <c r="W108" i="4"/>
  <c r="W34" i="4"/>
  <c r="W263" i="4"/>
  <c r="W244" i="4"/>
  <c r="W265" i="4"/>
  <c r="W187" i="4"/>
  <c r="W47" i="4"/>
  <c r="W266" i="4"/>
  <c r="W21" i="4"/>
  <c r="W264" i="4"/>
  <c r="W295" i="4"/>
  <c r="W53" i="4"/>
  <c r="W189" i="4"/>
  <c r="W225" i="4"/>
  <c r="W22" i="4"/>
  <c r="W42" i="4"/>
  <c r="W257" i="4"/>
  <c r="W98" i="4"/>
  <c r="W150" i="4"/>
  <c r="W274" i="4"/>
  <c r="W251" i="4"/>
  <c r="W157" i="4"/>
  <c r="W221" i="4"/>
  <c r="W101" i="4"/>
  <c r="W99" i="4"/>
  <c r="W97" i="4"/>
  <c r="W233" i="4"/>
  <c r="W54" i="4"/>
  <c r="W33" i="4"/>
  <c r="W240" i="4"/>
  <c r="W245" i="4"/>
  <c r="W252" i="4"/>
  <c r="W58" i="4"/>
  <c r="W182" i="4"/>
  <c r="W51" i="4"/>
  <c r="W269" i="4"/>
  <c r="W55" i="4"/>
  <c r="W119" i="4"/>
  <c r="W18" i="4"/>
  <c r="W254" i="4"/>
  <c r="W10" i="4"/>
  <c r="W212" i="4"/>
  <c r="W68" i="4"/>
  <c r="W57" i="4"/>
  <c r="W277" i="4"/>
  <c r="W121" i="4"/>
  <c r="W191" i="4"/>
  <c r="W13" i="4"/>
  <c r="W248" i="4"/>
  <c r="W209" i="4"/>
  <c r="I177" i="4"/>
  <c r="I32" i="4"/>
  <c r="I175" i="4"/>
  <c r="I143" i="4"/>
  <c r="I131" i="4"/>
  <c r="I280" i="4"/>
  <c r="I134" i="4"/>
  <c r="I65" i="4"/>
  <c r="I286" i="4"/>
  <c r="I59" i="4"/>
  <c r="I180" i="4"/>
  <c r="I124" i="4"/>
  <c r="I278" i="4"/>
  <c r="I133" i="4"/>
  <c r="I158" i="4"/>
  <c r="I64" i="4"/>
  <c r="I176" i="4"/>
  <c r="I161" i="4"/>
  <c r="I37" i="4"/>
  <c r="I129" i="4"/>
  <c r="I139" i="4"/>
  <c r="I140" i="4"/>
  <c r="I84" i="4"/>
  <c r="I223" i="4"/>
  <c r="I173" i="4"/>
  <c r="I232" i="4"/>
  <c r="I300" i="4"/>
  <c r="I155" i="4"/>
  <c r="I271" i="4"/>
  <c r="I110" i="4"/>
  <c r="I159" i="4"/>
  <c r="I85" i="4"/>
  <c r="I114" i="4"/>
  <c r="I199" i="4"/>
  <c r="I128" i="4"/>
  <c r="I60" i="4"/>
  <c r="I287" i="4"/>
  <c r="I211" i="4"/>
  <c r="I247" i="4"/>
  <c r="I7" i="4"/>
  <c r="I255" i="4"/>
  <c r="I120" i="4"/>
  <c r="I69" i="4"/>
  <c r="I52" i="4"/>
  <c r="I302" i="4"/>
  <c r="I256" i="4"/>
  <c r="I214" i="4"/>
  <c r="I95" i="4"/>
  <c r="I62" i="4"/>
  <c r="I135" i="4"/>
  <c r="I290" i="4"/>
  <c r="I118" i="4"/>
  <c r="I195" i="4"/>
  <c r="I4" i="4"/>
  <c r="I44" i="4"/>
  <c r="I186" i="4"/>
  <c r="I303" i="4"/>
  <c r="I127" i="4"/>
  <c r="I206" i="4"/>
  <c r="I89" i="4"/>
  <c r="I216" i="4"/>
  <c r="I83" i="4"/>
  <c r="I66" i="4"/>
  <c r="I112" i="4"/>
  <c r="I162" i="4"/>
  <c r="I152" i="4"/>
  <c r="I63" i="4"/>
  <c r="I122" i="4"/>
  <c r="I235" i="4"/>
  <c r="I126" i="4"/>
  <c r="I167" i="4"/>
  <c r="I178" i="4"/>
  <c r="I71" i="4"/>
  <c r="I25" i="4"/>
  <c r="I103" i="4"/>
  <c r="I292" i="4"/>
  <c r="I231" i="4"/>
  <c r="I67" i="4"/>
  <c r="I215" i="4"/>
  <c r="I197" i="4"/>
  <c r="I242" i="4"/>
  <c r="I165" i="4"/>
  <c r="I91" i="4"/>
  <c r="I94" i="4"/>
  <c r="I163" i="4"/>
  <c r="I243" i="4"/>
  <c r="I289" i="4"/>
  <c r="I146" i="4"/>
  <c r="I172" i="4"/>
  <c r="I193" i="4"/>
  <c r="I80" i="4"/>
  <c r="I142" i="4"/>
  <c r="I181" i="4"/>
  <c r="I298" i="4"/>
  <c r="I77" i="4"/>
  <c r="I304" i="4"/>
  <c r="I20" i="4"/>
  <c r="I168" i="4"/>
  <c r="I246" i="4"/>
  <c r="I272" i="4"/>
  <c r="I228" i="4"/>
  <c r="I253" i="4"/>
  <c r="I237" i="4"/>
  <c r="I301" i="4"/>
  <c r="I192" i="4"/>
  <c r="I207" i="4"/>
  <c r="I74" i="4"/>
  <c r="I130" i="4"/>
  <c r="I153" i="4"/>
  <c r="I15" i="4"/>
  <c r="I49" i="4"/>
  <c r="I160" i="4"/>
  <c r="I220" i="4"/>
  <c r="I190" i="4"/>
  <c r="I90" i="4"/>
  <c r="I11" i="4"/>
  <c r="I72" i="4"/>
  <c r="I306" i="4"/>
  <c r="I88" i="4"/>
  <c r="I230" i="4"/>
  <c r="I102" i="4"/>
  <c r="I92" i="4"/>
  <c r="I5" i="4"/>
  <c r="I93" i="4"/>
  <c r="I31" i="4"/>
  <c r="I24" i="4"/>
  <c r="I262" i="4"/>
  <c r="I48" i="4"/>
  <c r="I238" i="4"/>
  <c r="I8" i="4"/>
  <c r="I46" i="4"/>
  <c r="I107" i="4"/>
  <c r="I39" i="4"/>
  <c r="I6" i="4"/>
  <c r="I16" i="4"/>
  <c r="I23" i="4"/>
  <c r="I78" i="4"/>
  <c r="I87" i="4"/>
  <c r="I291" i="4"/>
  <c r="I96" i="4"/>
  <c r="I273" i="4"/>
  <c r="I166" i="4"/>
  <c r="I86" i="4"/>
  <c r="I149" i="4"/>
  <c r="I141" i="4"/>
  <c r="I70" i="4"/>
  <c r="I14" i="4"/>
  <c r="I275" i="4"/>
  <c r="I179" i="4"/>
  <c r="I261" i="4"/>
  <c r="I293" i="4"/>
  <c r="I200" i="4"/>
  <c r="I241" i="4"/>
  <c r="I203" i="4"/>
  <c r="I307" i="4"/>
  <c r="I234" i="4"/>
  <c r="I45" i="4"/>
  <c r="I30" i="4"/>
  <c r="I27" i="4"/>
  <c r="I29" i="4"/>
  <c r="I38" i="4"/>
  <c r="I217" i="4"/>
  <c r="I145" i="4"/>
  <c r="I204" i="4"/>
  <c r="I41" i="4"/>
  <c r="I12" i="4"/>
  <c r="I104" i="4"/>
  <c r="I174" i="4"/>
  <c r="I210" i="4"/>
  <c r="I73" i="4"/>
  <c r="I82" i="4"/>
  <c r="I222" i="4"/>
  <c r="I147" i="4"/>
  <c r="I188" i="4"/>
  <c r="I258" i="4"/>
  <c r="I111" i="4"/>
  <c r="I123" i="4"/>
  <c r="I249" i="4"/>
  <c r="I56" i="4"/>
  <c r="I205" i="4"/>
  <c r="I198" i="4"/>
  <c r="I171" i="4"/>
  <c r="I156" i="4"/>
  <c r="I144" i="4"/>
  <c r="I288" i="4"/>
  <c r="I227" i="4"/>
  <c r="I213" i="4"/>
  <c r="I100" i="4"/>
  <c r="I2" i="4"/>
  <c r="I184" i="4"/>
  <c r="I297" i="4"/>
  <c r="I196" i="4"/>
  <c r="I50" i="4"/>
  <c r="I76" i="4"/>
  <c r="I285" i="4"/>
  <c r="I208" i="4"/>
  <c r="I299" i="4"/>
  <c r="I260" i="4"/>
  <c r="I170" i="4"/>
  <c r="I282" i="4"/>
  <c r="I125" i="4"/>
  <c r="I115" i="4"/>
  <c r="I218" i="4"/>
  <c r="I224" i="4"/>
  <c r="I296" i="4"/>
  <c r="I106" i="4"/>
  <c r="I267" i="4"/>
  <c r="I43" i="4"/>
  <c r="I75" i="4"/>
  <c r="I138" i="4"/>
  <c r="I36" i="4"/>
  <c r="I151" i="4"/>
  <c r="I236" i="4"/>
  <c r="I305" i="4"/>
  <c r="I219" i="4"/>
  <c r="I132" i="4"/>
  <c r="I109" i="4"/>
  <c r="I202" i="4"/>
  <c r="I148" i="4"/>
  <c r="I229" i="4"/>
  <c r="I279" i="4"/>
  <c r="I105" i="4"/>
  <c r="I79" i="4"/>
  <c r="I164" i="4"/>
  <c r="I268" i="4"/>
  <c r="I250" i="4"/>
  <c r="I183" i="4"/>
  <c r="I9" i="4"/>
  <c r="I26" i="4"/>
  <c r="I154" i="4"/>
  <c r="I239" i="4"/>
  <c r="I185" i="4"/>
  <c r="I116" i="4"/>
  <c r="I61" i="4"/>
  <c r="I117" i="4"/>
  <c r="I35" i="4"/>
  <c r="I284" i="4"/>
  <c r="I270" i="4"/>
  <c r="I169" i="4"/>
  <c r="I201" i="4"/>
  <c r="I81" i="4"/>
  <c r="I226" i="4"/>
  <c r="I28" i="4"/>
  <c r="I136" i="4"/>
  <c r="I137" i="4"/>
  <c r="I17" i="4"/>
  <c r="I19" i="4"/>
  <c r="I276" i="4"/>
  <c r="I40" i="4"/>
  <c r="I294" i="4"/>
  <c r="I283" i="4"/>
  <c r="I194" i="4"/>
  <c r="I259" i="4"/>
  <c r="I3" i="4"/>
  <c r="I281" i="4"/>
  <c r="I113" i="4"/>
  <c r="I108" i="4"/>
  <c r="I34" i="4"/>
  <c r="I263" i="4"/>
  <c r="I244" i="4"/>
  <c r="I265" i="4"/>
  <c r="I187" i="4"/>
  <c r="I47" i="4"/>
  <c r="I266" i="4"/>
  <c r="I21" i="4"/>
  <c r="I264" i="4"/>
  <c r="I295" i="4"/>
  <c r="I53" i="4"/>
  <c r="I189" i="4"/>
  <c r="I225" i="4"/>
  <c r="I22" i="4"/>
  <c r="I42" i="4"/>
  <c r="I257" i="4"/>
  <c r="I98" i="4"/>
  <c r="I150" i="4"/>
  <c r="I274" i="4"/>
  <c r="I251" i="4"/>
  <c r="I157" i="4"/>
  <c r="I221" i="4"/>
  <c r="I101" i="4"/>
  <c r="I99" i="4"/>
  <c r="I97" i="4"/>
  <c r="I233" i="4"/>
  <c r="I54" i="4"/>
  <c r="I33" i="4"/>
  <c r="I240" i="4"/>
  <c r="I245" i="4"/>
  <c r="I252" i="4"/>
  <c r="I58" i="4"/>
  <c r="I182" i="4"/>
  <c r="I51" i="4"/>
  <c r="I269" i="4"/>
  <c r="I55" i="4"/>
  <c r="I119" i="4"/>
  <c r="I18" i="4"/>
  <c r="I254" i="4"/>
  <c r="I10" i="4"/>
  <c r="I212" i="4"/>
  <c r="I68" i="4"/>
  <c r="I57" i="4"/>
  <c r="I277" i="4"/>
  <c r="I121" i="4"/>
  <c r="I191" i="4"/>
  <c r="I13" i="4"/>
  <c r="I248" i="4"/>
  <c r="I209" i="4"/>
  <c r="J177" i="4"/>
  <c r="F177" i="4" s="1"/>
  <c r="J32" i="4"/>
  <c r="F32" i="4" s="1"/>
  <c r="J175" i="4"/>
  <c r="F175" i="4" s="1"/>
  <c r="J143" i="4"/>
  <c r="F143" i="4" s="1"/>
  <c r="J131" i="4"/>
  <c r="F131" i="4" s="1"/>
  <c r="J280" i="4"/>
  <c r="F280" i="4" s="1"/>
  <c r="J134" i="4"/>
  <c r="F134" i="4" s="1"/>
  <c r="J65" i="4"/>
  <c r="F65" i="4" s="1"/>
  <c r="J286" i="4"/>
  <c r="F286" i="4" s="1"/>
  <c r="J59" i="4"/>
  <c r="F59" i="4" s="1"/>
  <c r="J180" i="4"/>
  <c r="F180" i="4" s="1"/>
  <c r="J124" i="4"/>
  <c r="F124" i="4" s="1"/>
  <c r="J278" i="4"/>
  <c r="F278" i="4" s="1"/>
  <c r="J133" i="4"/>
  <c r="F133" i="4" s="1"/>
  <c r="J158" i="4"/>
  <c r="F158" i="4" s="1"/>
  <c r="J64" i="4"/>
  <c r="F64" i="4" s="1"/>
  <c r="J176" i="4"/>
  <c r="F176" i="4" s="1"/>
  <c r="J161" i="4"/>
  <c r="F161" i="4" s="1"/>
  <c r="J37" i="4"/>
  <c r="F37" i="4" s="1"/>
  <c r="J129" i="4"/>
  <c r="F129" i="4" s="1"/>
  <c r="J139" i="4"/>
  <c r="F139" i="4" s="1"/>
  <c r="J140" i="4"/>
  <c r="F140" i="4" s="1"/>
  <c r="J84" i="4"/>
  <c r="F84" i="4" s="1"/>
  <c r="J223" i="4"/>
  <c r="F223" i="4" s="1"/>
  <c r="J173" i="4"/>
  <c r="F173" i="4" s="1"/>
  <c r="J232" i="4"/>
  <c r="F232" i="4" s="1"/>
  <c r="J300" i="4"/>
  <c r="F300" i="4" s="1"/>
  <c r="J155" i="4"/>
  <c r="F155" i="4" s="1"/>
  <c r="J271" i="4"/>
  <c r="F271" i="4" s="1"/>
  <c r="J110" i="4"/>
  <c r="F110" i="4" s="1"/>
  <c r="J159" i="4"/>
  <c r="F159" i="4" s="1"/>
  <c r="J85" i="4"/>
  <c r="F85" i="4" s="1"/>
  <c r="J114" i="4"/>
  <c r="F114" i="4" s="1"/>
  <c r="J199" i="4"/>
  <c r="F199" i="4" s="1"/>
  <c r="J128" i="4"/>
  <c r="F128" i="4" s="1"/>
  <c r="J60" i="4"/>
  <c r="F60" i="4" s="1"/>
  <c r="J287" i="4"/>
  <c r="F287" i="4" s="1"/>
  <c r="J211" i="4"/>
  <c r="F211" i="4" s="1"/>
  <c r="J247" i="4"/>
  <c r="F247" i="4" s="1"/>
  <c r="J7" i="4"/>
  <c r="F7" i="4" s="1"/>
  <c r="J255" i="4"/>
  <c r="F255" i="4" s="1"/>
  <c r="J120" i="4"/>
  <c r="F120" i="4" s="1"/>
  <c r="J69" i="4"/>
  <c r="F69" i="4" s="1"/>
  <c r="J52" i="4"/>
  <c r="F52" i="4" s="1"/>
  <c r="J302" i="4"/>
  <c r="F302" i="4" s="1"/>
  <c r="J256" i="4"/>
  <c r="F256" i="4" s="1"/>
  <c r="J214" i="4"/>
  <c r="F214" i="4" s="1"/>
  <c r="J95" i="4"/>
  <c r="F95" i="4" s="1"/>
  <c r="J62" i="4"/>
  <c r="F62" i="4" s="1"/>
  <c r="J135" i="4"/>
  <c r="F135" i="4" s="1"/>
  <c r="J290" i="4"/>
  <c r="F290" i="4" s="1"/>
  <c r="J118" i="4"/>
  <c r="F118" i="4" s="1"/>
  <c r="J195" i="4"/>
  <c r="F195" i="4" s="1"/>
  <c r="J4" i="4"/>
  <c r="F4" i="4" s="1"/>
  <c r="J44" i="4"/>
  <c r="F44" i="4" s="1"/>
  <c r="J186" i="4"/>
  <c r="F186" i="4" s="1"/>
  <c r="J303" i="4"/>
  <c r="F303" i="4" s="1"/>
  <c r="J127" i="4"/>
  <c r="F127" i="4" s="1"/>
  <c r="J206" i="4"/>
  <c r="F206" i="4" s="1"/>
  <c r="J89" i="4"/>
  <c r="F89" i="4" s="1"/>
  <c r="J216" i="4"/>
  <c r="F216" i="4" s="1"/>
  <c r="J83" i="4"/>
  <c r="F83" i="4" s="1"/>
  <c r="J66" i="4"/>
  <c r="F66" i="4" s="1"/>
  <c r="J112" i="4"/>
  <c r="F112" i="4" s="1"/>
  <c r="J162" i="4"/>
  <c r="F162" i="4" s="1"/>
  <c r="J152" i="4"/>
  <c r="F152" i="4" s="1"/>
  <c r="J63" i="4"/>
  <c r="F63" i="4" s="1"/>
  <c r="J122" i="4"/>
  <c r="F122" i="4" s="1"/>
  <c r="J235" i="4"/>
  <c r="F235" i="4" s="1"/>
  <c r="J126" i="4"/>
  <c r="F126" i="4" s="1"/>
  <c r="J167" i="4"/>
  <c r="F167" i="4" s="1"/>
  <c r="J178" i="4"/>
  <c r="F178" i="4" s="1"/>
  <c r="J71" i="4"/>
  <c r="F71" i="4" s="1"/>
  <c r="J25" i="4"/>
  <c r="F25" i="4" s="1"/>
  <c r="J103" i="4"/>
  <c r="F103" i="4" s="1"/>
  <c r="J292" i="4"/>
  <c r="F292" i="4" s="1"/>
  <c r="J231" i="4"/>
  <c r="F231" i="4" s="1"/>
  <c r="J67" i="4"/>
  <c r="F67" i="4" s="1"/>
  <c r="J215" i="4"/>
  <c r="F215" i="4" s="1"/>
  <c r="J197" i="4"/>
  <c r="F197" i="4" s="1"/>
  <c r="J242" i="4"/>
  <c r="F242" i="4" s="1"/>
  <c r="J165" i="4"/>
  <c r="F165" i="4" s="1"/>
  <c r="J91" i="4"/>
  <c r="F91" i="4" s="1"/>
  <c r="J94" i="4"/>
  <c r="F94" i="4" s="1"/>
  <c r="J163" i="4"/>
  <c r="F163" i="4" s="1"/>
  <c r="J243" i="4"/>
  <c r="F243" i="4" s="1"/>
  <c r="J289" i="4"/>
  <c r="F289" i="4" s="1"/>
  <c r="J146" i="4"/>
  <c r="F146" i="4" s="1"/>
  <c r="J172" i="4"/>
  <c r="F172" i="4" s="1"/>
  <c r="J193" i="4"/>
  <c r="F193" i="4" s="1"/>
  <c r="J80" i="4"/>
  <c r="F80" i="4" s="1"/>
  <c r="J142" i="4"/>
  <c r="F142" i="4" s="1"/>
  <c r="J181" i="4"/>
  <c r="F181" i="4" s="1"/>
  <c r="J298" i="4"/>
  <c r="F298" i="4" s="1"/>
  <c r="J77" i="4"/>
  <c r="F77" i="4" s="1"/>
  <c r="J304" i="4"/>
  <c r="F304" i="4" s="1"/>
  <c r="J20" i="4"/>
  <c r="F20" i="4" s="1"/>
  <c r="J168" i="4"/>
  <c r="F168" i="4" s="1"/>
  <c r="J246" i="4"/>
  <c r="F246" i="4" s="1"/>
  <c r="J272" i="4"/>
  <c r="F272" i="4" s="1"/>
  <c r="J228" i="4"/>
  <c r="F228" i="4" s="1"/>
  <c r="J253" i="4"/>
  <c r="F253" i="4" s="1"/>
  <c r="J237" i="4"/>
  <c r="F237" i="4" s="1"/>
  <c r="J301" i="4"/>
  <c r="F301" i="4" s="1"/>
  <c r="J192" i="4"/>
  <c r="F192" i="4" s="1"/>
  <c r="J207" i="4"/>
  <c r="F207" i="4" s="1"/>
  <c r="J74" i="4"/>
  <c r="F74" i="4" s="1"/>
  <c r="J130" i="4"/>
  <c r="F130" i="4" s="1"/>
  <c r="J153" i="4"/>
  <c r="F153" i="4" s="1"/>
  <c r="J15" i="4"/>
  <c r="F15" i="4" s="1"/>
  <c r="J49" i="4"/>
  <c r="F49" i="4" s="1"/>
  <c r="J160" i="4"/>
  <c r="F160" i="4" s="1"/>
  <c r="J220" i="4"/>
  <c r="F220" i="4" s="1"/>
  <c r="J190" i="4"/>
  <c r="F190" i="4" s="1"/>
  <c r="J90" i="4"/>
  <c r="F90" i="4" s="1"/>
  <c r="J11" i="4"/>
  <c r="F11" i="4" s="1"/>
  <c r="J72" i="4"/>
  <c r="F72" i="4" s="1"/>
  <c r="J306" i="4"/>
  <c r="F306" i="4" s="1"/>
  <c r="J88" i="4"/>
  <c r="F88" i="4" s="1"/>
  <c r="J230" i="4"/>
  <c r="F230" i="4" s="1"/>
  <c r="J102" i="4"/>
  <c r="F102" i="4" s="1"/>
  <c r="J92" i="4"/>
  <c r="F92" i="4" s="1"/>
  <c r="J5" i="4"/>
  <c r="F5" i="4" s="1"/>
  <c r="J93" i="4"/>
  <c r="F93" i="4" s="1"/>
  <c r="J31" i="4"/>
  <c r="F31" i="4" s="1"/>
  <c r="J24" i="4"/>
  <c r="F24" i="4" s="1"/>
  <c r="J262" i="4"/>
  <c r="F262" i="4" s="1"/>
  <c r="J48" i="4"/>
  <c r="F48" i="4" s="1"/>
  <c r="J238" i="4"/>
  <c r="F238" i="4" s="1"/>
  <c r="J8" i="4"/>
  <c r="F8" i="4" s="1"/>
  <c r="J46" i="4"/>
  <c r="F46" i="4" s="1"/>
  <c r="J107" i="4"/>
  <c r="F107" i="4" s="1"/>
  <c r="J39" i="4"/>
  <c r="F39" i="4" s="1"/>
  <c r="J6" i="4"/>
  <c r="F6" i="4" s="1"/>
  <c r="J16" i="4"/>
  <c r="F16" i="4" s="1"/>
  <c r="J23" i="4"/>
  <c r="F23" i="4" s="1"/>
  <c r="J78" i="4"/>
  <c r="F78" i="4" s="1"/>
  <c r="J87" i="4"/>
  <c r="F87" i="4" s="1"/>
  <c r="J291" i="4"/>
  <c r="F291" i="4" s="1"/>
  <c r="J96" i="4"/>
  <c r="F96" i="4" s="1"/>
  <c r="J273" i="4"/>
  <c r="F273" i="4" s="1"/>
  <c r="J166" i="4"/>
  <c r="F166" i="4" s="1"/>
  <c r="J86" i="4"/>
  <c r="F86" i="4" s="1"/>
  <c r="J149" i="4"/>
  <c r="F149" i="4" s="1"/>
  <c r="J141" i="4"/>
  <c r="F141" i="4" s="1"/>
  <c r="J70" i="4"/>
  <c r="F70" i="4" s="1"/>
  <c r="J14" i="4"/>
  <c r="F14" i="4" s="1"/>
  <c r="J275" i="4"/>
  <c r="F275" i="4" s="1"/>
  <c r="J179" i="4"/>
  <c r="F179" i="4" s="1"/>
  <c r="J261" i="4"/>
  <c r="F261" i="4" s="1"/>
  <c r="J293" i="4"/>
  <c r="F293" i="4" s="1"/>
  <c r="J200" i="4"/>
  <c r="F200" i="4" s="1"/>
  <c r="J241" i="4"/>
  <c r="F241" i="4" s="1"/>
  <c r="J203" i="4"/>
  <c r="F203" i="4" s="1"/>
  <c r="J307" i="4"/>
  <c r="F307" i="4" s="1"/>
  <c r="J234" i="4"/>
  <c r="F234" i="4" s="1"/>
  <c r="J45" i="4"/>
  <c r="F45" i="4" s="1"/>
  <c r="J30" i="4"/>
  <c r="F30" i="4" s="1"/>
  <c r="J27" i="4"/>
  <c r="F27" i="4" s="1"/>
  <c r="J29" i="4"/>
  <c r="F29" i="4" s="1"/>
  <c r="J38" i="4"/>
  <c r="F38" i="4" s="1"/>
  <c r="J217" i="4"/>
  <c r="F217" i="4" s="1"/>
  <c r="J145" i="4"/>
  <c r="F145" i="4" s="1"/>
  <c r="J204" i="4"/>
  <c r="F204" i="4" s="1"/>
  <c r="J41" i="4"/>
  <c r="F41" i="4" s="1"/>
  <c r="J12" i="4"/>
  <c r="F12" i="4" s="1"/>
  <c r="J104" i="4"/>
  <c r="F104" i="4" s="1"/>
  <c r="J174" i="4"/>
  <c r="F174" i="4" s="1"/>
  <c r="J210" i="4"/>
  <c r="F210" i="4" s="1"/>
  <c r="J73" i="4"/>
  <c r="F73" i="4" s="1"/>
  <c r="J82" i="4"/>
  <c r="F82" i="4" s="1"/>
  <c r="J222" i="4"/>
  <c r="F222" i="4" s="1"/>
  <c r="J147" i="4"/>
  <c r="F147" i="4" s="1"/>
  <c r="J188" i="4"/>
  <c r="F188" i="4" s="1"/>
  <c r="J258" i="4"/>
  <c r="F258" i="4" s="1"/>
  <c r="J111" i="4"/>
  <c r="F111" i="4" s="1"/>
  <c r="J123" i="4"/>
  <c r="F123" i="4" s="1"/>
  <c r="J249" i="4"/>
  <c r="F249" i="4" s="1"/>
  <c r="J56" i="4"/>
  <c r="F56" i="4" s="1"/>
  <c r="J205" i="4"/>
  <c r="F205" i="4" s="1"/>
  <c r="J198" i="4"/>
  <c r="F198" i="4" s="1"/>
  <c r="J171" i="4"/>
  <c r="F171" i="4" s="1"/>
  <c r="J156" i="4"/>
  <c r="F156" i="4" s="1"/>
  <c r="J144" i="4"/>
  <c r="F144" i="4" s="1"/>
  <c r="J288" i="4"/>
  <c r="F288" i="4" s="1"/>
  <c r="J227" i="4"/>
  <c r="F227" i="4" s="1"/>
  <c r="J213" i="4"/>
  <c r="F213" i="4" s="1"/>
  <c r="J100" i="4"/>
  <c r="F100" i="4" s="1"/>
  <c r="J2" i="4"/>
  <c r="J184" i="4"/>
  <c r="F184" i="4" s="1"/>
  <c r="J297" i="4"/>
  <c r="F297" i="4" s="1"/>
  <c r="J196" i="4"/>
  <c r="F196" i="4" s="1"/>
  <c r="J50" i="4"/>
  <c r="F50" i="4" s="1"/>
  <c r="J76" i="4"/>
  <c r="F76" i="4" s="1"/>
  <c r="J285" i="4"/>
  <c r="F285" i="4" s="1"/>
  <c r="J208" i="4"/>
  <c r="F208" i="4" s="1"/>
  <c r="J299" i="4"/>
  <c r="F299" i="4" s="1"/>
  <c r="J260" i="4"/>
  <c r="F260" i="4" s="1"/>
  <c r="J170" i="4"/>
  <c r="F170" i="4" s="1"/>
  <c r="J282" i="4"/>
  <c r="F282" i="4" s="1"/>
  <c r="J125" i="4"/>
  <c r="F125" i="4" s="1"/>
  <c r="J115" i="4"/>
  <c r="F115" i="4" s="1"/>
  <c r="J218" i="4"/>
  <c r="F218" i="4" s="1"/>
  <c r="J224" i="4"/>
  <c r="F224" i="4" s="1"/>
  <c r="J296" i="4"/>
  <c r="F296" i="4" s="1"/>
  <c r="J106" i="4"/>
  <c r="F106" i="4" s="1"/>
  <c r="J267" i="4"/>
  <c r="F267" i="4" s="1"/>
  <c r="J43" i="4"/>
  <c r="F43" i="4" s="1"/>
  <c r="J75" i="4"/>
  <c r="F75" i="4" s="1"/>
  <c r="J138" i="4"/>
  <c r="F138" i="4" s="1"/>
  <c r="J36" i="4"/>
  <c r="F36" i="4" s="1"/>
  <c r="J151" i="4"/>
  <c r="F151" i="4" s="1"/>
  <c r="J236" i="4"/>
  <c r="F236" i="4" s="1"/>
  <c r="J305" i="4"/>
  <c r="F305" i="4" s="1"/>
  <c r="J219" i="4"/>
  <c r="F219" i="4" s="1"/>
  <c r="J132" i="4"/>
  <c r="F132" i="4" s="1"/>
  <c r="J109" i="4"/>
  <c r="F109" i="4" s="1"/>
  <c r="J202" i="4"/>
  <c r="F202" i="4" s="1"/>
  <c r="J148" i="4"/>
  <c r="F148" i="4" s="1"/>
  <c r="J229" i="4"/>
  <c r="F229" i="4" s="1"/>
  <c r="J279" i="4"/>
  <c r="F279" i="4" s="1"/>
  <c r="J105" i="4"/>
  <c r="F105" i="4" s="1"/>
  <c r="J79" i="4"/>
  <c r="F79" i="4" s="1"/>
  <c r="J164" i="4"/>
  <c r="F164" i="4" s="1"/>
  <c r="J268" i="4"/>
  <c r="F268" i="4" s="1"/>
  <c r="J250" i="4"/>
  <c r="F250" i="4" s="1"/>
  <c r="J183" i="4"/>
  <c r="F183" i="4" s="1"/>
  <c r="J9" i="4"/>
  <c r="F9" i="4" s="1"/>
  <c r="J26" i="4"/>
  <c r="F26" i="4" s="1"/>
  <c r="J154" i="4"/>
  <c r="F154" i="4" s="1"/>
  <c r="J239" i="4"/>
  <c r="F239" i="4" s="1"/>
  <c r="J185" i="4"/>
  <c r="F185" i="4" s="1"/>
  <c r="J116" i="4"/>
  <c r="F116" i="4" s="1"/>
  <c r="J61" i="4"/>
  <c r="F61" i="4" s="1"/>
  <c r="J117" i="4"/>
  <c r="F117" i="4" s="1"/>
  <c r="J35" i="4"/>
  <c r="F35" i="4" s="1"/>
  <c r="J284" i="4"/>
  <c r="F284" i="4" s="1"/>
  <c r="J270" i="4"/>
  <c r="F270" i="4" s="1"/>
  <c r="J169" i="4"/>
  <c r="F169" i="4" s="1"/>
  <c r="J201" i="4"/>
  <c r="F201" i="4" s="1"/>
  <c r="J81" i="4"/>
  <c r="F81" i="4" s="1"/>
  <c r="J226" i="4"/>
  <c r="F226" i="4" s="1"/>
  <c r="J28" i="4"/>
  <c r="F28" i="4" s="1"/>
  <c r="J136" i="4"/>
  <c r="F136" i="4" s="1"/>
  <c r="J137" i="4"/>
  <c r="F137" i="4" s="1"/>
  <c r="J17" i="4"/>
  <c r="F17" i="4" s="1"/>
  <c r="J19" i="4"/>
  <c r="F19" i="4" s="1"/>
  <c r="J276" i="4"/>
  <c r="F276" i="4" s="1"/>
  <c r="J40" i="4"/>
  <c r="F40" i="4" s="1"/>
  <c r="J294" i="4"/>
  <c r="F294" i="4" s="1"/>
  <c r="J283" i="4"/>
  <c r="F283" i="4" s="1"/>
  <c r="J194" i="4"/>
  <c r="F194" i="4" s="1"/>
  <c r="J259" i="4"/>
  <c r="F259" i="4" s="1"/>
  <c r="J3" i="4"/>
  <c r="F3" i="4" s="1"/>
  <c r="J281" i="4"/>
  <c r="F281" i="4" s="1"/>
  <c r="J113" i="4"/>
  <c r="F113" i="4" s="1"/>
  <c r="J108" i="4"/>
  <c r="F108" i="4" s="1"/>
  <c r="J34" i="4"/>
  <c r="F34" i="4" s="1"/>
  <c r="J263" i="4"/>
  <c r="F263" i="4" s="1"/>
  <c r="J244" i="4"/>
  <c r="F244" i="4" s="1"/>
  <c r="J265" i="4"/>
  <c r="F265" i="4" s="1"/>
  <c r="J187" i="4"/>
  <c r="F187" i="4" s="1"/>
  <c r="J47" i="4"/>
  <c r="F47" i="4" s="1"/>
  <c r="J266" i="4"/>
  <c r="F266" i="4" s="1"/>
  <c r="J21" i="4"/>
  <c r="F21" i="4" s="1"/>
  <c r="J264" i="4"/>
  <c r="F264" i="4" s="1"/>
  <c r="J295" i="4"/>
  <c r="F295" i="4" s="1"/>
  <c r="J53" i="4"/>
  <c r="F53" i="4" s="1"/>
  <c r="J189" i="4"/>
  <c r="F189" i="4" s="1"/>
  <c r="J225" i="4"/>
  <c r="F225" i="4" s="1"/>
  <c r="J22" i="4"/>
  <c r="F22" i="4" s="1"/>
  <c r="J42" i="4"/>
  <c r="F42" i="4" s="1"/>
  <c r="J257" i="4"/>
  <c r="F257" i="4" s="1"/>
  <c r="J98" i="4"/>
  <c r="F98" i="4" s="1"/>
  <c r="J150" i="4"/>
  <c r="F150" i="4" s="1"/>
  <c r="J274" i="4"/>
  <c r="F274" i="4" s="1"/>
  <c r="J251" i="4"/>
  <c r="F251" i="4" s="1"/>
  <c r="J157" i="4"/>
  <c r="F157" i="4" s="1"/>
  <c r="J221" i="4"/>
  <c r="F221" i="4" s="1"/>
  <c r="J101" i="4"/>
  <c r="F101" i="4" s="1"/>
  <c r="J99" i="4"/>
  <c r="F99" i="4" s="1"/>
  <c r="J97" i="4"/>
  <c r="F97" i="4" s="1"/>
  <c r="J233" i="4"/>
  <c r="F233" i="4" s="1"/>
  <c r="J54" i="4"/>
  <c r="F54" i="4" s="1"/>
  <c r="J33" i="4"/>
  <c r="F33" i="4" s="1"/>
  <c r="J240" i="4"/>
  <c r="F240" i="4" s="1"/>
  <c r="J245" i="4"/>
  <c r="F245" i="4" s="1"/>
  <c r="J252" i="4"/>
  <c r="F252" i="4" s="1"/>
  <c r="J58" i="4"/>
  <c r="F58" i="4" s="1"/>
  <c r="J182" i="4"/>
  <c r="F182" i="4" s="1"/>
  <c r="J51" i="4"/>
  <c r="F51" i="4" s="1"/>
  <c r="J269" i="4"/>
  <c r="F269" i="4" s="1"/>
  <c r="J55" i="4"/>
  <c r="F55" i="4" s="1"/>
  <c r="J119" i="4"/>
  <c r="F119" i="4" s="1"/>
  <c r="J18" i="4"/>
  <c r="F18" i="4" s="1"/>
  <c r="J254" i="4"/>
  <c r="F254" i="4" s="1"/>
  <c r="J10" i="4"/>
  <c r="F10" i="4" s="1"/>
  <c r="J212" i="4"/>
  <c r="F212" i="4" s="1"/>
  <c r="J68" i="4"/>
  <c r="F68" i="4" s="1"/>
  <c r="J57" i="4"/>
  <c r="F57" i="4" s="1"/>
  <c r="J277" i="4"/>
  <c r="F277" i="4" s="1"/>
  <c r="J121" i="4"/>
  <c r="F121" i="4" s="1"/>
  <c r="J191" i="4"/>
  <c r="F191" i="4" s="1"/>
  <c r="J13" i="4"/>
  <c r="F13" i="4" s="1"/>
  <c r="J248" i="4"/>
  <c r="F248" i="4" s="1"/>
  <c r="J209" i="4"/>
  <c r="F209" i="4" s="1"/>
  <c r="H177" i="4"/>
  <c r="H32" i="4"/>
  <c r="H175" i="4"/>
  <c r="H143" i="4"/>
  <c r="H131" i="4"/>
  <c r="H280" i="4"/>
  <c r="H134" i="4"/>
  <c r="H65" i="4"/>
  <c r="H286" i="4"/>
  <c r="H59" i="4"/>
  <c r="H180" i="4"/>
  <c r="H124" i="4"/>
  <c r="H278" i="4"/>
  <c r="H133" i="4"/>
  <c r="H158" i="4"/>
  <c r="H64" i="4"/>
  <c r="H176" i="4"/>
  <c r="H161" i="4"/>
  <c r="H37" i="4"/>
  <c r="H129" i="4"/>
  <c r="H139" i="4"/>
  <c r="H140" i="4"/>
  <c r="H84" i="4"/>
  <c r="H223" i="4"/>
  <c r="H173" i="4"/>
  <c r="H232" i="4"/>
  <c r="H300" i="4"/>
  <c r="H155" i="4"/>
  <c r="H271" i="4"/>
  <c r="H110" i="4"/>
  <c r="H159" i="4"/>
  <c r="H85" i="4"/>
  <c r="H114" i="4"/>
  <c r="H199" i="4"/>
  <c r="H128" i="4"/>
  <c r="H60" i="4"/>
  <c r="H287" i="4"/>
  <c r="H211" i="4"/>
  <c r="H247" i="4"/>
  <c r="H7" i="4"/>
  <c r="H255" i="4"/>
  <c r="H120" i="4"/>
  <c r="H69" i="4"/>
  <c r="H52" i="4"/>
  <c r="H302" i="4"/>
  <c r="H256" i="4"/>
  <c r="H214" i="4"/>
  <c r="H95" i="4"/>
  <c r="H62" i="4"/>
  <c r="H135" i="4"/>
  <c r="H290" i="4"/>
  <c r="H118" i="4"/>
  <c r="H195" i="4"/>
  <c r="H4" i="4"/>
  <c r="H44" i="4"/>
  <c r="H186" i="4"/>
  <c r="H303" i="4"/>
  <c r="H127" i="4"/>
  <c r="H206" i="4"/>
  <c r="H89" i="4"/>
  <c r="H216" i="4"/>
  <c r="H83" i="4"/>
  <c r="H66" i="4"/>
  <c r="H112" i="4"/>
  <c r="H162" i="4"/>
  <c r="H152" i="4"/>
  <c r="H63" i="4"/>
  <c r="H122" i="4"/>
  <c r="H235" i="4"/>
  <c r="H126" i="4"/>
  <c r="H167" i="4"/>
  <c r="H178" i="4"/>
  <c r="H71" i="4"/>
  <c r="H25" i="4"/>
  <c r="H103" i="4"/>
  <c r="H292" i="4"/>
  <c r="H231" i="4"/>
  <c r="H67" i="4"/>
  <c r="H215" i="4"/>
  <c r="H197" i="4"/>
  <c r="H242" i="4"/>
  <c r="H165" i="4"/>
  <c r="H91" i="4"/>
  <c r="H94" i="4"/>
  <c r="H163" i="4"/>
  <c r="H243" i="4"/>
  <c r="H289" i="4"/>
  <c r="H146" i="4"/>
  <c r="H172" i="4"/>
  <c r="H193" i="4"/>
  <c r="H80" i="4"/>
  <c r="H142" i="4"/>
  <c r="H181" i="4"/>
  <c r="H298" i="4"/>
  <c r="H77" i="4"/>
  <c r="H304" i="4"/>
  <c r="H20" i="4"/>
  <c r="H168" i="4"/>
  <c r="H246" i="4"/>
  <c r="H272" i="4"/>
  <c r="H228" i="4"/>
  <c r="H253" i="4"/>
  <c r="H237" i="4"/>
  <c r="H301" i="4"/>
  <c r="H192" i="4"/>
  <c r="H207" i="4"/>
  <c r="H74" i="4"/>
  <c r="H130" i="4"/>
  <c r="H153" i="4"/>
  <c r="H15" i="4"/>
  <c r="H49" i="4"/>
  <c r="H160" i="4"/>
  <c r="H220" i="4"/>
  <c r="H190" i="4"/>
  <c r="H90" i="4"/>
  <c r="H11" i="4"/>
  <c r="H72" i="4"/>
  <c r="H306" i="4"/>
  <c r="H88" i="4"/>
  <c r="H230" i="4"/>
  <c r="H102" i="4"/>
  <c r="H92" i="4"/>
  <c r="H5" i="4"/>
  <c r="H93" i="4"/>
  <c r="H31" i="4"/>
  <c r="H24" i="4"/>
  <c r="H262" i="4"/>
  <c r="H48" i="4"/>
  <c r="H238" i="4"/>
  <c r="H8" i="4"/>
  <c r="H46" i="4"/>
  <c r="H107" i="4"/>
  <c r="H39" i="4"/>
  <c r="H6" i="4"/>
  <c r="H16" i="4"/>
  <c r="H23" i="4"/>
  <c r="H78" i="4"/>
  <c r="H87" i="4"/>
  <c r="H291" i="4"/>
  <c r="H96" i="4"/>
  <c r="H273" i="4"/>
  <c r="H166" i="4"/>
  <c r="H86" i="4"/>
  <c r="H149" i="4"/>
  <c r="H141" i="4"/>
  <c r="H70" i="4"/>
  <c r="H14" i="4"/>
  <c r="H275" i="4"/>
  <c r="H179" i="4"/>
  <c r="H261" i="4"/>
  <c r="H293" i="4"/>
  <c r="H200" i="4"/>
  <c r="H241" i="4"/>
  <c r="H203" i="4"/>
  <c r="H307" i="4"/>
  <c r="H234" i="4"/>
  <c r="H45" i="4"/>
  <c r="H30" i="4"/>
  <c r="H27" i="4"/>
  <c r="H29" i="4"/>
  <c r="H38" i="4"/>
  <c r="H217" i="4"/>
  <c r="H145" i="4"/>
  <c r="H204" i="4"/>
  <c r="H41" i="4"/>
  <c r="H12" i="4"/>
  <c r="H104" i="4"/>
  <c r="H174" i="4"/>
  <c r="H210" i="4"/>
  <c r="H73" i="4"/>
  <c r="H82" i="4"/>
  <c r="H222" i="4"/>
  <c r="H147" i="4"/>
  <c r="H188" i="4"/>
  <c r="H258" i="4"/>
  <c r="H111" i="4"/>
  <c r="H123" i="4"/>
  <c r="H249" i="4"/>
  <c r="H56" i="4"/>
  <c r="H205" i="4"/>
  <c r="H198" i="4"/>
  <c r="H171" i="4"/>
  <c r="H156" i="4"/>
  <c r="H144" i="4"/>
  <c r="H288" i="4"/>
  <c r="H227" i="4"/>
  <c r="H213" i="4"/>
  <c r="H100" i="4"/>
  <c r="H2" i="4"/>
  <c r="H184" i="4"/>
  <c r="H297" i="4"/>
  <c r="H196" i="4"/>
  <c r="H50" i="4"/>
  <c r="H76" i="4"/>
  <c r="H285" i="4"/>
  <c r="H208" i="4"/>
  <c r="H299" i="4"/>
  <c r="H260" i="4"/>
  <c r="H170" i="4"/>
  <c r="H282" i="4"/>
  <c r="H125" i="4"/>
  <c r="H115" i="4"/>
  <c r="H218" i="4"/>
  <c r="H224" i="4"/>
  <c r="H296" i="4"/>
  <c r="H106" i="4"/>
  <c r="H267" i="4"/>
  <c r="H43" i="4"/>
  <c r="H75" i="4"/>
  <c r="H138" i="4"/>
  <c r="H36" i="4"/>
  <c r="H151" i="4"/>
  <c r="H236" i="4"/>
  <c r="H305" i="4"/>
  <c r="H219" i="4"/>
  <c r="H132" i="4"/>
  <c r="H109" i="4"/>
  <c r="H202" i="4"/>
  <c r="H148" i="4"/>
  <c r="H229" i="4"/>
  <c r="H279" i="4"/>
  <c r="H105" i="4"/>
  <c r="H79" i="4"/>
  <c r="H164" i="4"/>
  <c r="H268" i="4"/>
  <c r="H250" i="4"/>
  <c r="H183" i="4"/>
  <c r="H9" i="4"/>
  <c r="H26" i="4"/>
  <c r="H154" i="4"/>
  <c r="H239" i="4"/>
  <c r="H185" i="4"/>
  <c r="H116" i="4"/>
  <c r="H61" i="4"/>
  <c r="H117" i="4"/>
  <c r="H35" i="4"/>
  <c r="H284" i="4"/>
  <c r="H270" i="4"/>
  <c r="H169" i="4"/>
  <c r="H201" i="4"/>
  <c r="H81" i="4"/>
  <c r="H226" i="4"/>
  <c r="H28" i="4"/>
  <c r="H136" i="4"/>
  <c r="H137" i="4"/>
  <c r="H17" i="4"/>
  <c r="H19" i="4"/>
  <c r="H276" i="4"/>
  <c r="H40" i="4"/>
  <c r="H294" i="4"/>
  <c r="H283" i="4"/>
  <c r="H194" i="4"/>
  <c r="H259" i="4"/>
  <c r="H3" i="4"/>
  <c r="H281" i="4"/>
  <c r="H113" i="4"/>
  <c r="H108" i="4"/>
  <c r="H34" i="4"/>
  <c r="H263" i="4"/>
  <c r="H244" i="4"/>
  <c r="H265" i="4"/>
  <c r="H187" i="4"/>
  <c r="H47" i="4"/>
  <c r="H266" i="4"/>
  <c r="H21" i="4"/>
  <c r="H264" i="4"/>
  <c r="H295" i="4"/>
  <c r="H53" i="4"/>
  <c r="H189" i="4"/>
  <c r="H225" i="4"/>
  <c r="H22" i="4"/>
  <c r="H42" i="4"/>
  <c r="H257" i="4"/>
  <c r="H98" i="4"/>
  <c r="H150" i="4"/>
  <c r="H274" i="4"/>
  <c r="H251" i="4"/>
  <c r="H157" i="4"/>
  <c r="H221" i="4"/>
  <c r="H101" i="4"/>
  <c r="H99" i="4"/>
  <c r="H97" i="4"/>
  <c r="H233" i="4"/>
  <c r="H54" i="4"/>
  <c r="H33" i="4"/>
  <c r="H240" i="4"/>
  <c r="H245" i="4"/>
  <c r="H252" i="4"/>
  <c r="H58" i="4"/>
  <c r="H182" i="4"/>
  <c r="H51" i="4"/>
  <c r="H269" i="4"/>
  <c r="H55" i="4"/>
  <c r="H119" i="4"/>
  <c r="H18" i="4"/>
  <c r="H254" i="4"/>
  <c r="H10" i="4"/>
  <c r="H212" i="4"/>
  <c r="H68" i="4"/>
  <c r="H57" i="4"/>
  <c r="H277" i="4"/>
  <c r="H121" i="4"/>
  <c r="H191" i="4"/>
  <c r="H13" i="4"/>
  <c r="H248" i="4"/>
  <c r="H209" i="4"/>
  <c r="G177" i="4"/>
  <c r="G32" i="4"/>
  <c r="G175" i="4"/>
  <c r="G143" i="4"/>
  <c r="G131" i="4"/>
  <c r="G280" i="4"/>
  <c r="G134" i="4"/>
  <c r="G65" i="4"/>
  <c r="G286" i="4"/>
  <c r="G59" i="4"/>
  <c r="G180" i="4"/>
  <c r="G124" i="4"/>
  <c r="G278" i="4"/>
  <c r="G133" i="4"/>
  <c r="G158" i="4"/>
  <c r="G64" i="4"/>
  <c r="G176" i="4"/>
  <c r="G161" i="4"/>
  <c r="G37" i="4"/>
  <c r="G129" i="4"/>
  <c r="G139" i="4"/>
  <c r="G140" i="4"/>
  <c r="G84" i="4"/>
  <c r="G223" i="4"/>
  <c r="G173" i="4"/>
  <c r="G232" i="4"/>
  <c r="G300" i="4"/>
  <c r="G155" i="4"/>
  <c r="G271" i="4"/>
  <c r="G110" i="4"/>
  <c r="G159" i="4"/>
  <c r="G85" i="4"/>
  <c r="G114" i="4"/>
  <c r="G199" i="4"/>
  <c r="G128" i="4"/>
  <c r="G60" i="4"/>
  <c r="G287" i="4"/>
  <c r="G211" i="4"/>
  <c r="G247" i="4"/>
  <c r="G7" i="4"/>
  <c r="G255" i="4"/>
  <c r="G120" i="4"/>
  <c r="G69" i="4"/>
  <c r="G52" i="4"/>
  <c r="G302" i="4"/>
  <c r="G256" i="4"/>
  <c r="G214" i="4"/>
  <c r="G95" i="4"/>
  <c r="G62" i="4"/>
  <c r="G135" i="4"/>
  <c r="G290" i="4"/>
  <c r="G118" i="4"/>
  <c r="G195" i="4"/>
  <c r="G4" i="4"/>
  <c r="G44" i="4"/>
  <c r="G186" i="4"/>
  <c r="G303" i="4"/>
  <c r="G127" i="4"/>
  <c r="G206" i="4"/>
  <c r="G89" i="4"/>
  <c r="G216" i="4"/>
  <c r="G83" i="4"/>
  <c r="G66" i="4"/>
  <c r="G112" i="4"/>
  <c r="G162" i="4"/>
  <c r="G152" i="4"/>
  <c r="G63" i="4"/>
  <c r="G122" i="4"/>
  <c r="G235" i="4"/>
  <c r="G126" i="4"/>
  <c r="G167" i="4"/>
  <c r="G178" i="4"/>
  <c r="G71" i="4"/>
  <c r="G25" i="4"/>
  <c r="G103" i="4"/>
  <c r="G292" i="4"/>
  <c r="G231" i="4"/>
  <c r="G67" i="4"/>
  <c r="G215" i="4"/>
  <c r="G197" i="4"/>
  <c r="G242" i="4"/>
  <c r="G165" i="4"/>
  <c r="G91" i="4"/>
  <c r="G94" i="4"/>
  <c r="G163" i="4"/>
  <c r="G243" i="4"/>
  <c r="G289" i="4"/>
  <c r="G146" i="4"/>
  <c r="G172" i="4"/>
  <c r="G193" i="4"/>
  <c r="G80" i="4"/>
  <c r="G142" i="4"/>
  <c r="G181" i="4"/>
  <c r="G298" i="4"/>
  <c r="G77" i="4"/>
  <c r="G304" i="4"/>
  <c r="G20" i="4"/>
  <c r="G168" i="4"/>
  <c r="G246" i="4"/>
  <c r="G272" i="4"/>
  <c r="G228" i="4"/>
  <c r="G253" i="4"/>
  <c r="G237" i="4"/>
  <c r="G301" i="4"/>
  <c r="G192" i="4"/>
  <c r="G207" i="4"/>
  <c r="G74" i="4"/>
  <c r="G130" i="4"/>
  <c r="G153" i="4"/>
  <c r="G15" i="4"/>
  <c r="G49" i="4"/>
  <c r="G160" i="4"/>
  <c r="G220" i="4"/>
  <c r="G190" i="4"/>
  <c r="G90" i="4"/>
  <c r="G11" i="4"/>
  <c r="G72" i="4"/>
  <c r="G306" i="4"/>
  <c r="G88" i="4"/>
  <c r="G230" i="4"/>
  <c r="G102" i="4"/>
  <c r="G92" i="4"/>
  <c r="G5" i="4"/>
  <c r="G93" i="4"/>
  <c r="G31" i="4"/>
  <c r="G24" i="4"/>
  <c r="G262" i="4"/>
  <c r="G48" i="4"/>
  <c r="G238" i="4"/>
  <c r="G8" i="4"/>
  <c r="G46" i="4"/>
  <c r="G107" i="4"/>
  <c r="G39" i="4"/>
  <c r="G6" i="4"/>
  <c r="G16" i="4"/>
  <c r="G23" i="4"/>
  <c r="G78" i="4"/>
  <c r="G87" i="4"/>
  <c r="G291" i="4"/>
  <c r="G96" i="4"/>
  <c r="G273" i="4"/>
  <c r="G166" i="4"/>
  <c r="G86" i="4"/>
  <c r="G149" i="4"/>
  <c r="G141" i="4"/>
  <c r="G70" i="4"/>
  <c r="G14" i="4"/>
  <c r="G275" i="4"/>
  <c r="G179" i="4"/>
  <c r="G261" i="4"/>
  <c r="G293" i="4"/>
  <c r="G200" i="4"/>
  <c r="G241" i="4"/>
  <c r="G203" i="4"/>
  <c r="G307" i="4"/>
  <c r="G234" i="4"/>
  <c r="G45" i="4"/>
  <c r="G30" i="4"/>
  <c r="G27" i="4"/>
  <c r="G29" i="4"/>
  <c r="G38" i="4"/>
  <c r="G217" i="4"/>
  <c r="G145" i="4"/>
  <c r="G204" i="4"/>
  <c r="G41" i="4"/>
  <c r="G12" i="4"/>
  <c r="G104" i="4"/>
  <c r="G174" i="4"/>
  <c r="G210" i="4"/>
  <c r="G73" i="4"/>
  <c r="G82" i="4"/>
  <c r="G222" i="4"/>
  <c r="G147" i="4"/>
  <c r="G188" i="4"/>
  <c r="G258" i="4"/>
  <c r="G111" i="4"/>
  <c r="G123" i="4"/>
  <c r="G249" i="4"/>
  <c r="G56" i="4"/>
  <c r="G205" i="4"/>
  <c r="G198" i="4"/>
  <c r="G171" i="4"/>
  <c r="G156" i="4"/>
  <c r="G144" i="4"/>
  <c r="G288" i="4"/>
  <c r="G227" i="4"/>
  <c r="G213" i="4"/>
  <c r="G100" i="4"/>
  <c r="G2" i="4"/>
  <c r="G184" i="4"/>
  <c r="G297" i="4"/>
  <c r="G196" i="4"/>
  <c r="G50" i="4"/>
  <c r="G76" i="4"/>
  <c r="G285" i="4"/>
  <c r="G208" i="4"/>
  <c r="G299" i="4"/>
  <c r="G260" i="4"/>
  <c r="G170" i="4"/>
  <c r="G282" i="4"/>
  <c r="G125" i="4"/>
  <c r="G115" i="4"/>
  <c r="G218" i="4"/>
  <c r="G224" i="4"/>
  <c r="G296" i="4"/>
  <c r="G106" i="4"/>
  <c r="G267" i="4"/>
  <c r="G43" i="4"/>
  <c r="G75" i="4"/>
  <c r="G138" i="4"/>
  <c r="G36" i="4"/>
  <c r="G151" i="4"/>
  <c r="G236" i="4"/>
  <c r="G305" i="4"/>
  <c r="G219" i="4"/>
  <c r="G132" i="4"/>
  <c r="G109" i="4"/>
  <c r="G202" i="4"/>
  <c r="G148" i="4"/>
  <c r="G229" i="4"/>
  <c r="G279" i="4"/>
  <c r="G105" i="4"/>
  <c r="G79" i="4"/>
  <c r="G164" i="4"/>
  <c r="G268" i="4"/>
  <c r="G250" i="4"/>
  <c r="G183" i="4"/>
  <c r="G9" i="4"/>
  <c r="G26" i="4"/>
  <c r="G154" i="4"/>
  <c r="G239" i="4"/>
  <c r="G185" i="4"/>
  <c r="G116" i="4"/>
  <c r="G61" i="4"/>
  <c r="G117" i="4"/>
  <c r="G35" i="4"/>
  <c r="G284" i="4"/>
  <c r="G270" i="4"/>
  <c r="G169" i="4"/>
  <c r="G201" i="4"/>
  <c r="G81" i="4"/>
  <c r="G226" i="4"/>
  <c r="G28" i="4"/>
  <c r="G136" i="4"/>
  <c r="G137" i="4"/>
  <c r="G17" i="4"/>
  <c r="G19" i="4"/>
  <c r="G276" i="4"/>
  <c r="G40" i="4"/>
  <c r="G294" i="4"/>
  <c r="G283" i="4"/>
  <c r="G194" i="4"/>
  <c r="G259" i="4"/>
  <c r="G3" i="4"/>
  <c r="G281" i="4"/>
  <c r="G113" i="4"/>
  <c r="G108" i="4"/>
  <c r="G34" i="4"/>
  <c r="G263" i="4"/>
  <c r="G244" i="4"/>
  <c r="G265" i="4"/>
  <c r="G187" i="4"/>
  <c r="G47" i="4"/>
  <c r="G266" i="4"/>
  <c r="G21" i="4"/>
  <c r="G264" i="4"/>
  <c r="G295" i="4"/>
  <c r="G53" i="4"/>
  <c r="G189" i="4"/>
  <c r="G225" i="4"/>
  <c r="G22" i="4"/>
  <c r="G42" i="4"/>
  <c r="G257" i="4"/>
  <c r="G98" i="4"/>
  <c r="G150" i="4"/>
  <c r="G274" i="4"/>
  <c r="G251" i="4"/>
  <c r="G157" i="4"/>
  <c r="G221" i="4"/>
  <c r="G101" i="4"/>
  <c r="G99" i="4"/>
  <c r="G97" i="4"/>
  <c r="G233" i="4"/>
  <c r="G54" i="4"/>
  <c r="G33" i="4"/>
  <c r="G240" i="4"/>
  <c r="G245" i="4"/>
  <c r="G252" i="4"/>
  <c r="G58" i="4"/>
  <c r="G182" i="4"/>
  <c r="G51" i="4"/>
  <c r="G269" i="4"/>
  <c r="G55" i="4"/>
  <c r="G119" i="4"/>
  <c r="G18" i="4"/>
  <c r="G254" i="4"/>
  <c r="G10" i="4"/>
  <c r="G212" i="4"/>
  <c r="G68" i="4"/>
  <c r="G57" i="4"/>
  <c r="G277" i="4"/>
  <c r="G121" i="4"/>
  <c r="G191" i="4"/>
  <c r="G13" i="4"/>
  <c r="G248" i="4"/>
  <c r="G209" i="4"/>
  <c r="C6" i="6" l="1"/>
  <c r="C4" i="6"/>
  <c r="C5" i="6"/>
  <c r="F2" i="4"/>
  <c r="U9" i="6"/>
  <c r="W9" i="6" s="1"/>
  <c r="U27" i="6"/>
  <c r="U37" i="6"/>
  <c r="U12" i="6"/>
  <c r="W12" i="6" s="1"/>
  <c r="U28" i="6"/>
  <c r="U3" i="6"/>
  <c r="U4" i="6"/>
  <c r="W4" i="6" s="1"/>
  <c r="U35" i="6"/>
  <c r="U5" i="6"/>
  <c r="W5" i="6" s="1"/>
  <c r="U29" i="6" l="1"/>
  <c r="V7" i="6"/>
  <c r="V6" i="6"/>
  <c r="V12" i="6"/>
  <c r="V9" i="6"/>
  <c r="V11" i="6"/>
  <c r="W3" i="6"/>
  <c r="V13" i="6"/>
  <c r="V14" i="6"/>
  <c r="V10" i="6"/>
  <c r="V15" i="6"/>
  <c r="V4" i="6"/>
  <c r="V5" i="6"/>
  <c r="V8" i="6"/>
</calcChain>
</file>

<file path=xl/sharedStrings.xml><?xml version="1.0" encoding="utf-8"?>
<sst xmlns="http://schemas.openxmlformats.org/spreadsheetml/2006/main" count="4708" uniqueCount="818">
  <si>
    <t>17A020</t>
  </si>
  <si>
    <t>17A029</t>
  </si>
  <si>
    <t>17E356</t>
  </si>
  <si>
    <t>17E424</t>
  </si>
  <si>
    <t>17E445</t>
  </si>
  <si>
    <t>17E451</t>
  </si>
  <si>
    <t>17E470</t>
  </si>
  <si>
    <t>17E473</t>
  </si>
  <si>
    <t>17E488</t>
  </si>
  <si>
    <t>17E528</t>
  </si>
  <si>
    <t>17E531</t>
  </si>
  <si>
    <t>17E534</t>
  </si>
  <si>
    <t>17E546</t>
  </si>
  <si>
    <t>17E577</t>
  </si>
  <si>
    <t>17E580</t>
  </si>
  <si>
    <t>17E585</t>
  </si>
  <si>
    <t>17E589</t>
  </si>
  <si>
    <t>17E591</t>
  </si>
  <si>
    <t>17E597</t>
  </si>
  <si>
    <t>17E625</t>
  </si>
  <si>
    <t>17E630</t>
  </si>
  <si>
    <t>17E637</t>
  </si>
  <si>
    <t>17E658</t>
  </si>
  <si>
    <t>HERITAGE HEALTH CARE CENTER</t>
  </si>
  <si>
    <t>BETHESDA HOME</t>
  </si>
  <si>
    <t>PARKVIEW CARE CENTER</t>
  </si>
  <si>
    <t>BETHEL HEALTH CARE CENTER</t>
  </si>
  <si>
    <t>COUNTRYSIDE HEALTH CENTER</t>
  </si>
  <si>
    <t>APOSTOLIC CHRISTIAN HOME</t>
  </si>
  <si>
    <t>MARQUETTE</t>
  </si>
  <si>
    <t>PLEASANT VIEW HOME</t>
  </si>
  <si>
    <t>MEDICALODGES WICHITA</t>
  </si>
  <si>
    <t>BREWSTER HEALTH CENTER</t>
  </si>
  <si>
    <t>MEDICALODGES PITTSBURG</t>
  </si>
  <si>
    <t>LIFE CARE CENTER OF OSAWATOMIE</t>
  </si>
  <si>
    <t>LEGACY AT COLLEGE HILL</t>
  </si>
  <si>
    <t>VIA CHRISTI VILLAGE MANHATTAN, INC</t>
  </si>
  <si>
    <t>LEGACY ON 10TH AVENUE</t>
  </si>
  <si>
    <t>DIVERSICARE OF HUTCHINSON</t>
  </si>
  <si>
    <t>VILLA ST FRANCIS CATHOLIC CARE CENTER INC</t>
  </si>
  <si>
    <t>DELMAR GARDENS OF LENEXA</t>
  </si>
  <si>
    <t>MERRIAM GARDENS HEALTHCARE &amp; REHABILITATION</t>
  </si>
  <si>
    <t>LAKEPOINT EL DORADO, LLC</t>
  </si>
  <si>
    <t>VALLEY VIEW SENIOR LIFE</t>
  </si>
  <si>
    <t>LEGACY AT SALINA</t>
  </si>
  <si>
    <t>MEADOWBROOK REHABILITATION HOSPITAL</t>
  </si>
  <si>
    <t>DIVERSICARE OF HAYSVILLE</t>
  </si>
  <si>
    <t>MEDICALODGES POST ACUTE CARE CENTER</t>
  </si>
  <si>
    <t>MEDICALODGES ATCHISON</t>
  </si>
  <si>
    <t>BROOKSIDE RETIREMENT COMMUNITY</t>
  </si>
  <si>
    <t>LAWRENCE MEMORIAL HOSPITAL SNF</t>
  </si>
  <si>
    <t>LEXINGTON PARK NURSING &amp; POST ACUTE CENTER</t>
  </si>
  <si>
    <t>LIFE CARE CENTER OF ANDOVER</t>
  </si>
  <si>
    <t>GARDEN TERRACE AT OVERLAND PARK</t>
  </si>
  <si>
    <t>PROVIDENCE PLACE LTCU</t>
  </si>
  <si>
    <t>MEDICALODGES LEAVENWORTH</t>
  </si>
  <si>
    <t>ROLLING HILLS HEALTH CENTER</t>
  </si>
  <si>
    <t>WICHITA CENTER FOR REHABILITATION &amp; HEALTHCARE</t>
  </si>
  <si>
    <t>MCCRITE PLAZA HEALTH CENTER</t>
  </si>
  <si>
    <t>TOPEKA CENTER FOR REHABILITATION AND HEALTHCARE</t>
  </si>
  <si>
    <t>HOLIDAY RESORT</t>
  </si>
  <si>
    <t>MEADOWLARK HILLS</t>
  </si>
  <si>
    <t>GARDEN VALLEY RETIREMENT VILLAGE</t>
  </si>
  <si>
    <t>INFINITY PARK POST-ACUTE AND REHABILITATION CENTER</t>
  </si>
  <si>
    <t>OVERLAND PARK CENTER FOR REHABILITATION AND HEALTH</t>
  </si>
  <si>
    <t>LARKSFIELD PLACE</t>
  </si>
  <si>
    <t>DELMAR GARDENS OF OVERLAND PARK</t>
  </si>
  <si>
    <t>VILLA ST JOSEPH</t>
  </si>
  <si>
    <t>PINNACLE PARK NURSING &amp; REHAB CENTER</t>
  </si>
  <si>
    <t>SMOKY HILL REHABILITATION CENTER</t>
  </si>
  <si>
    <t>ADVENTHEALTH CARE CENTER OVERLAND PARK</t>
  </si>
  <si>
    <t>STONEYBROOK RETIREMENT COMMUNITY</t>
  </si>
  <si>
    <t>KENWOOD VIEW HEALTHCARE AND REHABILITATION CENTER</t>
  </si>
  <si>
    <t>DOWNS CARE AND REHAB</t>
  </si>
  <si>
    <t>COLBY OPERATOR, LLC</t>
  </si>
  <si>
    <t>WILSON CARE AND REHAB</t>
  </si>
  <si>
    <t>SUNPORCH OF DODGE CITY</t>
  </si>
  <si>
    <t>PITTSBURG CARE AND REHAB</t>
  </si>
  <si>
    <t>GOOD SAMARITAN SOCIETY - PARSONS</t>
  </si>
  <si>
    <t>DIVERSICARE OF CHANUTE</t>
  </si>
  <si>
    <t>LEGEND HEALTHCARE</t>
  </si>
  <si>
    <t>WATHENA HEALTHCARE &amp; REHABILITATION CENTER</t>
  </si>
  <si>
    <t>KAW RIVER CARE AND REHAB</t>
  </si>
  <si>
    <t>ONAGA OPERATOR, LLC</t>
  </si>
  <si>
    <t>ADVENA LIVING AT FOUNTAINVIEW</t>
  </si>
  <si>
    <t>CHASE COUNTY CARE AND REHAB</t>
  </si>
  <si>
    <t>MORAN MANOR</t>
  </si>
  <si>
    <t>WINDSOR PLACE AT IOLA LLC</t>
  </si>
  <si>
    <t>LANSING CARE AND REHAB</t>
  </si>
  <si>
    <t>PARKWAY OPERATOR LLC</t>
  </si>
  <si>
    <t>GOOD SAMARITAN SOCIETY - ELLSWORTH VILLAGE</t>
  </si>
  <si>
    <t>PLEASANT VALLEY MANOR</t>
  </si>
  <si>
    <t>GALENA NURSING &amp; REHAB CENTER</t>
  </si>
  <si>
    <t>DIVERSICARE OF LARNED</t>
  </si>
  <si>
    <t>HUTCHINSON OPERATOR, LLC</t>
  </si>
  <si>
    <t>MEDICALODGES COFFEYVILLE</t>
  </si>
  <si>
    <t>LOUISBURG HEALTHCARE &amp; REHAB CENTER</t>
  </si>
  <si>
    <t>DIVERSICARE OF COUNCIL GROVE</t>
  </si>
  <si>
    <t>KPC PROMISE SKILLED NURSING FACILITY OF OVERLAND</t>
  </si>
  <si>
    <t>SABETHA MANOR</t>
  </si>
  <si>
    <t>LAKEVIEW VILLAGE</t>
  </si>
  <si>
    <t>MEDICALODGES GARDNER</t>
  </si>
  <si>
    <t>MEMORIAL HOSPITAL LTCU (VILLAGE MANOR)</t>
  </si>
  <si>
    <t>EDWARDSVILLE CARE AND REHAB</t>
  </si>
  <si>
    <t>BELLEVILLE HEALTHCARE AND REHABILITATION CENTER</t>
  </si>
  <si>
    <t>WELLSVILLE MANOR</t>
  </si>
  <si>
    <t>ROLLING HILLS HEALTH AND REHAB</t>
  </si>
  <si>
    <t>DIVERSICARE OF SEDGWICK</t>
  </si>
  <si>
    <t>PLAZA WEST HEALTHCARE AND REHAB</t>
  </si>
  <si>
    <t>OSAGE NURSING &amp; REHABILITATION CENTER</t>
  </si>
  <si>
    <t>SHARON LANE HEALTH SERVICES</t>
  </si>
  <si>
    <t>MEDICALODGES FORT SCOTT</t>
  </si>
  <si>
    <t>GOOD SAMARITAN SOCIETY - HUTCHINSON VILLAGE</t>
  </si>
  <si>
    <t>GOOD SAMARITAN SOCIETY - OLATHE</t>
  </si>
  <si>
    <t>MEDICALODGES COLUMBUS</t>
  </si>
  <si>
    <t>SHAWNEE GARDENS HEALTHCARE &amp; REHAB CENTER</t>
  </si>
  <si>
    <t>WAKEFIELD CARE AND REHAB</t>
  </si>
  <si>
    <t>LINCOLN CARE AND REHAB</t>
  </si>
  <si>
    <t>MEDICALODGES KINSLEY</t>
  </si>
  <si>
    <t>NORTH POINT SKILLED NURSING CENTER</t>
  </si>
  <si>
    <t>FLINT HILLS CARE AND REHABILITATION CENTER</t>
  </si>
  <si>
    <t>LIFE CARE CENTER OF KANSAS CITY</t>
  </si>
  <si>
    <t>MINNEAPOLIS HEALTHCARE AND REHABILITATION CENTER</t>
  </si>
  <si>
    <t>WHEATLAND NURSING &amp; REHABILITATION CENTER</t>
  </si>
  <si>
    <t>EUREKA NURSING CENTER</t>
  </si>
  <si>
    <t>WINDSOR PLACE LLC</t>
  </si>
  <si>
    <t>AZRIA HEALTH GREAT BEND</t>
  </si>
  <si>
    <t>MEDICALODGES GODDARD</t>
  </si>
  <si>
    <t>SMITH CENTER HEALTH AND REHAB</t>
  </si>
  <si>
    <t>TOPEKA PRESBYTERIAN MANOR</t>
  </si>
  <si>
    <t>RIVERBEND POST ACUTE REHABILITATION</t>
  </si>
  <si>
    <t>STERLING VILLAGE</t>
  </si>
  <si>
    <t>SALINA PRESBYTERIAN MANOR</t>
  </si>
  <si>
    <t>WICHITA PRESBYTERIAN MANOR</t>
  </si>
  <si>
    <t>NEWTON PRESBYTERIAN MANOR</t>
  </si>
  <si>
    <t>PARSONS PRESBYTERIAN MANOR</t>
  </si>
  <si>
    <t>EMPORIA PRESBYTERIAN MANOR</t>
  </si>
  <si>
    <t>LAWRENCE PRESBYTERIAN MANOR</t>
  </si>
  <si>
    <t>MANOR OF THE PLAINS</t>
  </si>
  <si>
    <t>ARKANSAS CITY PRESBYTERIAN MANOR</t>
  </si>
  <si>
    <t>CLAY CENTER PRESBYTERIAN MANOR</t>
  </si>
  <si>
    <t>MEDICALODGES ARKANSAS CITY</t>
  </si>
  <si>
    <t>PRATT HEALTH AND REHAB</t>
  </si>
  <si>
    <t>NEODESHA CARE AND REHAB</t>
  </si>
  <si>
    <t>GOOD SAMARITAN SOCIETY - HAYS</t>
  </si>
  <si>
    <t>ANEW HEALTHCARE</t>
  </si>
  <si>
    <t>EL DORADO CARE AND REHAB</t>
  </si>
  <si>
    <t>WINFIELD SENIOR LIVING COMMUNITY</t>
  </si>
  <si>
    <t>GOOD SAMARITAN SOCIETY - ELLIS</t>
  </si>
  <si>
    <t>ROCK CREEK OF OTTAWA</t>
  </si>
  <si>
    <t>HERITAGE GARDENS HEALTH AND REHABILITATION CENTER</t>
  </si>
  <si>
    <t>GOOD SAMARITAN SOCIETY - LIBERAL</t>
  </si>
  <si>
    <t>ADVENA LIVING OF CHERRYVALE</t>
  </si>
  <si>
    <t>GOOD SAMARITAN SOCIETY - LYONS</t>
  </si>
  <si>
    <t>BOTKIN CARE AND REHAB</t>
  </si>
  <si>
    <t>BALDWIN HEALTHCARE &amp; REHAB CENTER, LLC</t>
  </si>
  <si>
    <t>THE GARDENS AT ALDERSGATE</t>
  </si>
  <si>
    <t>CLARIDGE COURT</t>
  </si>
  <si>
    <t>SANDPIPER HEALTHCARE &amp; REHABILITATION CENTER</t>
  </si>
  <si>
    <t>ALMA MANOR</t>
  </si>
  <si>
    <t>CHEYENNE COUNTY VILLAGE INC</t>
  </si>
  <si>
    <t>HILLTOP LODGE HEALTH AND REHABILITATION CENTER</t>
  </si>
  <si>
    <t>CAMBRIDGE PLACE</t>
  </si>
  <si>
    <t>ADVENA LIVING OF CLAY CENTER</t>
  </si>
  <si>
    <t>ARMA OPERATOR, LLC</t>
  </si>
  <si>
    <t>AZRIA HEALTH WOODHAVEN</t>
  </si>
  <si>
    <t>EVERGREEN COMMUNITY OF JOHNSON COUNTY</t>
  </si>
  <si>
    <t>GOOD SAMARITAN SOCIETY - DECATUR COUNTY</t>
  </si>
  <si>
    <t>WELLINGTON HEALTH AND REHAB</t>
  </si>
  <si>
    <t>GOOD SAMARITAN SOCIETY - VALLEY VISTA</t>
  </si>
  <si>
    <t>TOPSIDE MANOR INC</t>
  </si>
  <si>
    <t>MEDICALODGES FRONTENAC</t>
  </si>
  <si>
    <t>GOOD SAMARITAN SOCIETY - ATWOOD</t>
  </si>
  <si>
    <t>LOCUST GROVE VILLAGE</t>
  </si>
  <si>
    <t>LIFE CARE CENTER OF BURLINGTON</t>
  </si>
  <si>
    <t>EASTRIDGE</t>
  </si>
  <si>
    <t>TRINITY MANOR</t>
  </si>
  <si>
    <t>MENNONITE FRIENDSHIP COMMUNITIES INC</t>
  </si>
  <si>
    <t>THE CEDARS</t>
  </si>
  <si>
    <t>WESLEY TOWERS INC</t>
  </si>
  <si>
    <t>PARAMOUNT COMMUNITY LIVING AND REHAB INC</t>
  </si>
  <si>
    <t>SCHOWALTER VILLA</t>
  </si>
  <si>
    <t>PARKSIDE HOMES</t>
  </si>
  <si>
    <t>YATES OPERATOR, LLC</t>
  </si>
  <si>
    <t>ROSSVILLE HEALTHCARE &amp; REHAB CENTER</t>
  </si>
  <si>
    <t>CHENEY GOLDEN AGE HOME</t>
  </si>
  <si>
    <t>BONNER SPRINGS NURSING &amp; REHAB CENTER</t>
  </si>
  <si>
    <t>BUHLER SUNSHINE HOME</t>
  </si>
  <si>
    <t>LIFE CARE CENTER OF WICHITA</t>
  </si>
  <si>
    <t>CATHOLIC CARE CENTER, INC</t>
  </si>
  <si>
    <t>ANEW HEALTHCARE EASTON</t>
  </si>
  <si>
    <t>HIGHLAND HEALTHCARE &amp; REHABILITATION CENTER</t>
  </si>
  <si>
    <t>MEDICALODGES PAOLA</t>
  </si>
  <si>
    <t>PINE VILLAGE</t>
  </si>
  <si>
    <t>ELMHAVEN EAST</t>
  </si>
  <si>
    <t>FRANKFORT COMMUNITY CARE HOME</t>
  </si>
  <si>
    <t>PROVIDENCE LIVING CENTER</t>
  </si>
  <si>
    <t>LINCOLN PARK MANOR INC</t>
  </si>
  <si>
    <t>MOUNT JOSEPH SENIOR VILLAGE LLC</t>
  </si>
  <si>
    <t>SUNSET HOME INC</t>
  </si>
  <si>
    <t>HOLIDAY RESORT OF SALINA</t>
  </si>
  <si>
    <t>LAKEPOINT AUGUSTA, LLC</t>
  </si>
  <si>
    <t>SPRING HILL CARE AND REHAB</t>
  </si>
  <si>
    <t>CRESTVIEW NURSING &amp; RESIDENTIAL LIVING</t>
  </si>
  <si>
    <t>PARKVIEW HEIGHTS</t>
  </si>
  <si>
    <t>OSWEGO OPERATOR, LLC</t>
  </si>
  <si>
    <t>MEDICALODGES JACKSON COUNTY</t>
  </si>
  <si>
    <t>MCPHERSON OPERATOR, LLC</t>
  </si>
  <si>
    <t>LIFE CARE CENTER OF SENECA</t>
  </si>
  <si>
    <t>VILLAGE SHALOM INC</t>
  </si>
  <si>
    <t>RICHMOND HEALTHCARE &amp; REHAB CENTER</t>
  </si>
  <si>
    <t>PIONEER RIDGE RETIREMENT COMMUNITY</t>
  </si>
  <si>
    <t>HALSTEAD HEALTH AND REHABILITATION CENTER</t>
  </si>
  <si>
    <t>ABERDEEN VILLAGE</t>
  </si>
  <si>
    <t>ML-OP OXFORD, LLC</t>
  </si>
  <si>
    <t>WHEAT STATE MANOR</t>
  </si>
  <si>
    <t>ORCHARD GARDENS</t>
  </si>
  <si>
    <t>CLEARWATER NURSING &amp; REHABILITATION CENTER</t>
  </si>
  <si>
    <t>ESKRIDGE CARE AND REHAB</t>
  </si>
  <si>
    <t>VILLA MARIA</t>
  </si>
  <si>
    <t>PEABODY HEALTH AND REHAB</t>
  </si>
  <si>
    <t>WHEATRIDGE PARK CARE CENTER</t>
  </si>
  <si>
    <t>TANGLEWOOD NURSING &amp; REHABILITATION</t>
  </si>
  <si>
    <t>MEDICALODGES INDEPENDENCE</t>
  </si>
  <si>
    <t>VIA CHRISTI VILLAGE PITTSBURG INC</t>
  </si>
  <si>
    <t>LAKEPOINT WICHITA, LLC</t>
  </si>
  <si>
    <t>KANSAS CHRISTIAN HOME</t>
  </si>
  <si>
    <t>PRAIRIE MISSION RETIREMENT VILLAGE</t>
  </si>
  <si>
    <t>QUAKER HILL MANOR</t>
  </si>
  <si>
    <t>WESTY COMMUNITY CARE HOME</t>
  </si>
  <si>
    <t>HILLSIDE VILLAGE OF DE SOTO</t>
  </si>
  <si>
    <t>THE NICOL HOME</t>
  </si>
  <si>
    <t>CHAPMAN VALLEY MANOR</t>
  </si>
  <si>
    <t>ENTERPRISE ESTATES NURSING CENTER</t>
  </si>
  <si>
    <t>LEONARDVILLE NURSING HOME</t>
  </si>
  <si>
    <t>BROOKDALE ROSEHILL</t>
  </si>
  <si>
    <t>LOGAN MANOR COMMUNITY HEALTH SERVICES</t>
  </si>
  <si>
    <t>SALEM HOME</t>
  </si>
  <si>
    <t>WINFIELD REST HAVEN II, LLC</t>
  </si>
  <si>
    <t>PRAIRIE SUNSET HOME INC</t>
  </si>
  <si>
    <t>LEGACY AT HERINGTON</t>
  </si>
  <si>
    <t>HOEGER HOUSE</t>
  </si>
  <si>
    <t>PARK VILLA</t>
  </si>
  <si>
    <t>LINN COMMUNITY NURSING HOME</t>
  </si>
  <si>
    <t>RIVERVIEW ESTATES</t>
  </si>
  <si>
    <t>VIA CHRISTI VILLAGE - HAYS INC</t>
  </si>
  <si>
    <t>HILL TOP HOUSE</t>
  </si>
  <si>
    <t>FAMILY HEALTH &amp; REHABILITATION CENTER</t>
  </si>
  <si>
    <t>MEDICALODGES EUDORA</t>
  </si>
  <si>
    <t>THE PLAZA HEALTH SERVICES AT SANTA MARTA</t>
  </si>
  <si>
    <t>SPRING VIEW MANOR HEALTHCARE AND REHABILITATION</t>
  </si>
  <si>
    <t>MITCHELL COUNTY HOSPITAL HEALTH SYSTEMS LTCU</t>
  </si>
  <si>
    <t>ANDBE HOME, INC</t>
  </si>
  <si>
    <t>BETHANY HOME ASSOCIATION</t>
  </si>
  <si>
    <t>MAPLE HEIGHTS NURSING &amp; REHABILITATIVE CENTER</t>
  </si>
  <si>
    <t>SANDSTONE HEIGHTS</t>
  </si>
  <si>
    <t>MONTGOMERY PLACE NURSING CENTER</t>
  </si>
  <si>
    <t>KANSAS SOLDIERS HOME</t>
  </si>
  <si>
    <t>DERBY HEALTH &amp; REHABILITATION, LLC</t>
  </si>
  <si>
    <t>KANSAS VETERANS HOME</t>
  </si>
  <si>
    <t>BROOKDALE OVERLAND PARK</t>
  </si>
  <si>
    <t>VICTORIA FALLS</t>
  </si>
  <si>
    <t>THE WHEATLANDS HEALTH CARE CENTER</t>
  </si>
  <si>
    <t>MEDICALODGES GREAT BEND</t>
  </si>
  <si>
    <t>PARK LANE NURSING HOME</t>
  </si>
  <si>
    <t>FOWLER RESIDENTIAL CARE</t>
  </si>
  <si>
    <t>REGENT PARK REHABILITATION AND HEALTHCARE</t>
  </si>
  <si>
    <t>BETHEL HOME</t>
  </si>
  <si>
    <t>LEISURE HOMESTEAD AT ST JOHN</t>
  </si>
  <si>
    <t>LEISURE HOMESTEAD AT STAFFORD</t>
  </si>
  <si>
    <t>ATCHISON SENIOR VILLAGE</t>
  </si>
  <si>
    <t>AVITA HEALTH AND REHAB AT REEDS COVE</t>
  </si>
  <si>
    <t>TWIN OAKS HEALTH AND REHAB</t>
  </si>
  <si>
    <t>CARITAS CENTER, INC</t>
  </si>
  <si>
    <t>WESTCHESTER VILLAGE OF LENEXA</t>
  </si>
  <si>
    <t>VIA CHRISTI VILLAGE RIDGE</t>
  </si>
  <si>
    <t>NOTTINGHAM HEALTH AND REHABILITATION</t>
  </si>
  <si>
    <t>TALLGRASS CREEK, INC</t>
  </si>
  <si>
    <t>ADVANCED HEALTH CARE OF OVERLAND PARK</t>
  </si>
  <si>
    <t>VIA CHRISTI VILLAGE MCLEAN, INC</t>
  </si>
  <si>
    <t>IGNITE MEDICAL RESORT A PTR OF THE UNIV OF KANSAS</t>
  </si>
  <si>
    <t>HILLTOP MANOR NURSING CENTER</t>
  </si>
  <si>
    <t>BRIGHTON PLACE WEST</t>
  </si>
  <si>
    <t>THE HEALTHCARE RESORT OF KANSAS CITY</t>
  </si>
  <si>
    <t>SHAWNEE POST ACUTE REHABILITATION CENTER</t>
  </si>
  <si>
    <t>THE HEALTHCARE RESORT OF OLATHE</t>
  </si>
  <si>
    <t>MOUNDRIDGE MANOR</t>
  </si>
  <si>
    <t>CITIZENS MEDICAL CENTER LTCU</t>
  </si>
  <si>
    <t>THE HEALTHCARE RESORT OF TOPEKA</t>
  </si>
  <si>
    <t>AZRIA HEALTH OLATHE</t>
  </si>
  <si>
    <t>THE HEALTHCARE RESORT OF LEAWOOD - IRON HORSE HLTH</t>
  </si>
  <si>
    <t>WESTERN PRAIRIE SENIOR LIVING LLC</t>
  </si>
  <si>
    <t>COLONIAL VILLAGE</t>
  </si>
  <si>
    <t>MOUNT ST MARY</t>
  </si>
  <si>
    <t>RANCH HOUSE SENIOR LIVING LLC</t>
  </si>
  <si>
    <t>AZRIA HEALTH WICHITA</t>
  </si>
  <si>
    <t>CENTER AT WATERFRONT LLC</t>
  </si>
  <si>
    <t>SUNPORCH OF SMITH COUNTY</t>
  </si>
  <si>
    <t>GRAND PLAINS SKILLED NURSING BY AMERICARE</t>
  </si>
  <si>
    <t>LOGAN COUNTY SENIOR LIVING INC</t>
  </si>
  <si>
    <t>TREGO CO-LEMKE MEMORIAL HOSPITAL LTCU</t>
  </si>
  <si>
    <t>ST LUKE LIVING CENTER</t>
  </si>
  <si>
    <t>MEADE DISTRICT HOSP LTCU DBA LONE TREE RETIREMENT</t>
  </si>
  <si>
    <t>PROTECTION VALLEY MANOR</t>
  </si>
  <si>
    <t>HAVILAND OPERATOR, LLC</t>
  </si>
  <si>
    <t>GREELEY COUNTY HOSPITAL LTCU</t>
  </si>
  <si>
    <t>GOVE COUNTY MEDICAL CENTER LTCU</t>
  </si>
  <si>
    <t>ROOKS CO SENIOR SERVICES INC DBA REDBUD VILLAGE</t>
  </si>
  <si>
    <t>COMMUNITY HOSPITAL ONAGA LTCU</t>
  </si>
  <si>
    <t>BRIGHTON PLACE NORTH</t>
  </si>
  <si>
    <t>SATANTA DISTRICT HOSPITAL LTCU</t>
  </si>
  <si>
    <t>SHERIDAN COUNTY HOSPITAL LTCU</t>
  </si>
  <si>
    <t>STANTON COUNTY HEALTH CARE FACILITY LTCU</t>
  </si>
  <si>
    <t>DAWSON PLACE</t>
  </si>
  <si>
    <t>MINNEOLA DISTRICT HOSPITAL LTCU</t>
  </si>
  <si>
    <t>COFFEY COUNTY HOSPITAL LTCU</t>
  </si>
  <si>
    <t>THE SHEPHERD'S CENTER</t>
  </si>
  <si>
    <t>KEARNY COUNTY HOSPITAL LTCU</t>
  </si>
  <si>
    <t>ATTICA LONG TERM CARE FACILITY</t>
  </si>
  <si>
    <t>STEVENS COUNTY HOSPITAL LTCU DBA PIONEER MANOR</t>
  </si>
  <si>
    <t>ANDERSON COUNTY HOSPITAL LTCU</t>
  </si>
  <si>
    <t>PIONEER LODGE</t>
  </si>
  <si>
    <t>DOOLEY CENTER</t>
  </si>
  <si>
    <t>CUMBERNAULD VILLAGE</t>
  </si>
  <si>
    <t>VALLEY HEALTH CARE CENTER</t>
  </si>
  <si>
    <t>KIOWA HOSPITAL DISTRICT MANOR</t>
  </si>
  <si>
    <t>NESS COUNTY HOSPITAL LTCU DBA CEDAR VILLAGE</t>
  </si>
  <si>
    <t>ANTHONY COMMUNITY CARE CENTER</t>
  </si>
  <si>
    <t>SOLOMON VALLEY MANOR</t>
  </si>
  <si>
    <t>PHILLIPS COUNTY RETIREMENT CENTER</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</si>
  <si>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</si>
  <si>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</si>
  <si>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</si>
  <si>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</si>
  <si>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</si>
  <si>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</si>
  <si>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</si>
  <si>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</si>
  <si>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</si>
  <si>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</si>
  <si>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</si>
  <si>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</si>
  <si>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</si>
  <si>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</si>
  <si>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</si>
  <si>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</si>
  <si>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</si>
  <si>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</si>
  <si>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</si>
  <si>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</si>
  <si>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</si>
  <si>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</si>
  <si>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</si>
  <si>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</si>
  <si>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</si>
  <si>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</si>
  <si>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</si>
  <si>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</si>
  <si>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</si>
  <si>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</si>
  <si>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</si>
  <si>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</si>
  <si>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</si>
  <si>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</si>
  <si>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</si>
  <si>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</si>
  <si>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</si>
  <si>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</si>
  <si>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</si>
  <si>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</si>
  <si>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</si>
  <si>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</si>
  <si>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</si>
  <si>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</si>
  <si>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</si>
  <si>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</si>
  <si>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</si>
  <si>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</si>
  <si>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</si>
  <si>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</si>
  <si>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</si>
  <si>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Franklin</t>
  </si>
  <si>
    <t>Jefferson</t>
  </si>
  <si>
    <t>Montgomery</t>
  </si>
  <si>
    <t>Marshall</t>
  </si>
  <si>
    <t>Washington</t>
  </si>
  <si>
    <t>Clay</t>
  </si>
  <si>
    <t>Marion</t>
  </si>
  <si>
    <t>Russell</t>
  </si>
  <si>
    <t>Butler</t>
  </si>
  <si>
    <t>Jackson</t>
  </si>
  <si>
    <t>Cherokee</t>
  </si>
  <si>
    <t>Graham</t>
  </si>
  <si>
    <t>Crawford</t>
  </si>
  <si>
    <t>Johnson</t>
  </si>
  <si>
    <t>Saline</t>
  </si>
  <si>
    <t>Clark</t>
  </si>
  <si>
    <t>Phillips</t>
  </si>
  <si>
    <t>Grant</t>
  </si>
  <si>
    <t>Logan</t>
  </si>
  <si>
    <t>Lincoln</t>
  </si>
  <si>
    <t>Douglas</t>
  </si>
  <si>
    <t>Sedgwick</t>
  </si>
  <si>
    <t>Cheyenne</t>
  </si>
  <si>
    <t>Mitchell</t>
  </si>
  <si>
    <t>Decatur</t>
  </si>
  <si>
    <t>Thomas</t>
  </si>
  <si>
    <t>Ford</t>
  </si>
  <si>
    <t>Brown</t>
  </si>
  <si>
    <t>Scott</t>
  </si>
  <si>
    <t>Miami</t>
  </si>
  <si>
    <t>Rush</t>
  </si>
  <si>
    <t>Allen</t>
  </si>
  <si>
    <t>Lyon</t>
  </si>
  <si>
    <t>Dickinson</t>
  </si>
  <si>
    <t>Shawnee</t>
  </si>
  <si>
    <t>Riley</t>
  </si>
  <si>
    <t>Reno</t>
  </si>
  <si>
    <t>Geary</t>
  </si>
  <si>
    <t>Wyandotte</t>
  </si>
  <si>
    <t>Atchison</t>
  </si>
  <si>
    <t>Osage</t>
  </si>
  <si>
    <t>Leavenworth</t>
  </si>
  <si>
    <t>Finney</t>
  </si>
  <si>
    <t>Osborne</t>
  </si>
  <si>
    <t>Ellsworth</t>
  </si>
  <si>
    <t>Labette</t>
  </si>
  <si>
    <t>Neosho</t>
  </si>
  <si>
    <t>Doniphan</t>
  </si>
  <si>
    <t>Pottawatomie</t>
  </si>
  <si>
    <t>Chase</t>
  </si>
  <si>
    <t>Chautauqua</t>
  </si>
  <si>
    <t>Pawnee</t>
  </si>
  <si>
    <t>Morris</t>
  </si>
  <si>
    <t>Nemaha</t>
  </si>
  <si>
    <t>Republic</t>
  </si>
  <si>
    <t>Harvey</t>
  </si>
  <si>
    <t>Bourbon</t>
  </si>
  <si>
    <t>Edwards</t>
  </si>
  <si>
    <t>Ottawa</t>
  </si>
  <si>
    <t>Greenwood</t>
  </si>
  <si>
    <t>Barton</t>
  </si>
  <si>
    <t>Smith</t>
  </si>
  <si>
    <t>Rice</t>
  </si>
  <si>
    <t>Cowley</t>
  </si>
  <si>
    <t>Pratt</t>
  </si>
  <si>
    <t>Wilson</t>
  </si>
  <si>
    <t>Ellis</t>
  </si>
  <si>
    <t>Seward</t>
  </si>
  <si>
    <t>Sumner</t>
  </si>
  <si>
    <t>Wabaunsee</t>
  </si>
  <si>
    <t>Sherman</t>
  </si>
  <si>
    <t>Rawlins</t>
  </si>
  <si>
    <t>Coffey</t>
  </si>
  <si>
    <t>Mcpherson</t>
  </si>
  <si>
    <t>Woodson</t>
  </si>
  <si>
    <t>Cloud</t>
  </si>
  <si>
    <t>Anderson</t>
  </si>
  <si>
    <t>Norton</t>
  </si>
  <si>
    <t>Kingman</t>
  </si>
  <si>
    <t>Meade</t>
  </si>
  <si>
    <t>Gray</t>
  </si>
  <si>
    <t>Stafford</t>
  </si>
  <si>
    <t>Trego</t>
  </si>
  <si>
    <t>Comanche</t>
  </si>
  <si>
    <t>Kiowa</t>
  </si>
  <si>
    <t>Greeley</t>
  </si>
  <si>
    <t>Gove</t>
  </si>
  <si>
    <t>Rooks</t>
  </si>
  <si>
    <t>Haskell</t>
  </si>
  <si>
    <t>Sheridan</t>
  </si>
  <si>
    <t>Stanton</t>
  </si>
  <si>
    <t>Kearny</t>
  </si>
  <si>
    <t>Harper</t>
  </si>
  <si>
    <t>Stevens</t>
  </si>
  <si>
    <t>Barber</t>
  </si>
  <si>
    <t>Ness</t>
  </si>
  <si>
    <t>MARION</t>
  </si>
  <si>
    <t>OXFORD</t>
  </si>
  <si>
    <t>ENTERPRISE</t>
  </si>
  <si>
    <t>WINFIELD</t>
  </si>
  <si>
    <t>EL DORADO</t>
  </si>
  <si>
    <t>ALMA</t>
  </si>
  <si>
    <t>KINGMAN</t>
  </si>
  <si>
    <t>EUREKA</t>
  </si>
  <si>
    <t>STOCKTON</t>
  </si>
  <si>
    <t>RICHMOND</t>
  </si>
  <si>
    <t>FOWLER</t>
  </si>
  <si>
    <t>PITTSBURG</t>
  </si>
  <si>
    <t>HIGHLAND</t>
  </si>
  <si>
    <t>LINCOLN</t>
  </si>
  <si>
    <t>MARYSVILLE</t>
  </si>
  <si>
    <t>STERLING</t>
  </si>
  <si>
    <t>BURLINGTON</t>
  </si>
  <si>
    <t>OLATHE</t>
  </si>
  <si>
    <t>PLAINVILLE</t>
  </si>
  <si>
    <t>CLEARWATER</t>
  </si>
  <si>
    <t>SPRING HILL</t>
  </si>
  <si>
    <t>WELLINGTON</t>
  </si>
  <si>
    <t>ROSSVILLE</t>
  </si>
  <si>
    <t>AUGUSTA</t>
  </si>
  <si>
    <t>COLUMBUS</t>
  </si>
  <si>
    <t>MONTEZUMA</t>
  </si>
  <si>
    <t>LYONS</t>
  </si>
  <si>
    <t>FORT DODGE</t>
  </si>
  <si>
    <t>LOGAN</t>
  </si>
  <si>
    <t>LANSING</t>
  </si>
  <si>
    <t>OSKALOOSA</t>
  </si>
  <si>
    <t>INDEPENDENCE</t>
  </si>
  <si>
    <t>NEWTON</t>
  </si>
  <si>
    <t>WAVERLY</t>
  </si>
  <si>
    <t>HIAWATHA</t>
  </si>
  <si>
    <t>BELLEVILLE</t>
  </si>
  <si>
    <t>OTTAWA</t>
  </si>
  <si>
    <t>HILLSBORO</t>
  </si>
  <si>
    <t>EDWARDSVILLE</t>
  </si>
  <si>
    <t>CENTRALIA</t>
  </si>
  <si>
    <t>OSWEGO</t>
  </si>
  <si>
    <t>GALENA</t>
  </si>
  <si>
    <t>FRANKFORT</t>
  </si>
  <si>
    <t>LEAVENWORTH</t>
  </si>
  <si>
    <t>WICHITA</t>
  </si>
  <si>
    <t>TOPEKA</t>
  </si>
  <si>
    <t>OSAWATOMIE</t>
  </si>
  <si>
    <t>MANHATTAN</t>
  </si>
  <si>
    <t>HUTCHINSON</t>
  </si>
  <si>
    <t>LENEXA</t>
  </si>
  <si>
    <t>MERRIAM</t>
  </si>
  <si>
    <t>JUNCTION CITY</t>
  </si>
  <si>
    <t>SALINA</t>
  </si>
  <si>
    <t>GARDNER</t>
  </si>
  <si>
    <t>HAYSVILLE</t>
  </si>
  <si>
    <t>KANSAS CITY</t>
  </si>
  <si>
    <t>ATCHISON</t>
  </si>
  <si>
    <t>OVERBROOK</t>
  </si>
  <si>
    <t>LAWRENCE</t>
  </si>
  <si>
    <t>ANDOVER</t>
  </si>
  <si>
    <t>OVERLAND PARK</t>
  </si>
  <si>
    <t>EMPORIA</t>
  </si>
  <si>
    <t>GARDEN CITY</t>
  </si>
  <si>
    <t>DOWNS</t>
  </si>
  <si>
    <t>COLBY</t>
  </si>
  <si>
    <t>WILSON</t>
  </si>
  <si>
    <t>DODGE CITY</t>
  </si>
  <si>
    <t>PARSONS</t>
  </si>
  <si>
    <t>CHANUTE</t>
  </si>
  <si>
    <t>TONGANOXIE</t>
  </si>
  <si>
    <t>WATHENA</t>
  </si>
  <si>
    <t>ONAGA</t>
  </si>
  <si>
    <t>ROSE HILL</t>
  </si>
  <si>
    <t>COTTONWOOD FALLS</t>
  </si>
  <si>
    <t>MORAN</t>
  </si>
  <si>
    <t>IOLA</t>
  </si>
  <si>
    <t>ELLSWORTH</t>
  </si>
  <si>
    <t>SEDAN</t>
  </si>
  <si>
    <t>LARNED</t>
  </si>
  <si>
    <t>COFFEYVILLE</t>
  </si>
  <si>
    <t>LOUISBURG</t>
  </si>
  <si>
    <t>COUNCIL GROVE</t>
  </si>
  <si>
    <t>SABETHA</t>
  </si>
  <si>
    <t>ABILENE</t>
  </si>
  <si>
    <t>WELLSVILLE</t>
  </si>
  <si>
    <t>SEDGWICK</t>
  </si>
  <si>
    <t>OSAGE CITY</t>
  </si>
  <si>
    <t>SHAWNEE</t>
  </si>
  <si>
    <t>FORT SCOTT</t>
  </si>
  <si>
    <t>WAKEFIELD</t>
  </si>
  <si>
    <t>KINSLEY</t>
  </si>
  <si>
    <t>PAOLA</t>
  </si>
  <si>
    <t>MINNEAPOLIS</t>
  </si>
  <si>
    <t>RUSSELL</t>
  </si>
  <si>
    <t>GREAT BEND</t>
  </si>
  <si>
    <t>GODDARD</t>
  </si>
  <si>
    <t>SMITH CENTER</t>
  </si>
  <si>
    <t>ARKANSAS CITY</t>
  </si>
  <si>
    <t>CLAY CENTER</t>
  </si>
  <si>
    <t>PRATT</t>
  </si>
  <si>
    <t>NEODESHA</t>
  </si>
  <si>
    <t>HAYS</t>
  </si>
  <si>
    <t>NORTONVILLE</t>
  </si>
  <si>
    <t>ELLIS</t>
  </si>
  <si>
    <t>LIBERAL</t>
  </si>
  <si>
    <t>CHERRYVALE</t>
  </si>
  <si>
    <t>BALDWIN CITY</t>
  </si>
  <si>
    <t>PRAIRIE VILLAGE</t>
  </si>
  <si>
    <t>ST FRANCIS</t>
  </si>
  <si>
    <t>BELOIT</t>
  </si>
  <si>
    <t>ARMA</t>
  </si>
  <si>
    <t>ELLINWOOD</t>
  </si>
  <si>
    <t>OBERLIN</t>
  </si>
  <si>
    <t>WAMEGO</t>
  </si>
  <si>
    <t>GOODLAND</t>
  </si>
  <si>
    <t>FRONTENAC</t>
  </si>
  <si>
    <t>ATWOOD</t>
  </si>
  <si>
    <t>LA CROSSE</t>
  </si>
  <si>
    <t>SOUTH HUTCHINSON</t>
  </si>
  <si>
    <t>MCPHERSON</t>
  </si>
  <si>
    <t>HESSTON</t>
  </si>
  <si>
    <t>YATES CENTER</t>
  </si>
  <si>
    <t>CHENEY</t>
  </si>
  <si>
    <t>BONNER SPRINGS</t>
  </si>
  <si>
    <t>NORTH NEWTON</t>
  </si>
  <si>
    <t>GOESSEL</t>
  </si>
  <si>
    <t>BUHLER</t>
  </si>
  <si>
    <t>INMAN</t>
  </si>
  <si>
    <t>OSBORNE</t>
  </si>
  <si>
    <t>BEL AIRE</t>
  </si>
  <si>
    <t>EASTON</t>
  </si>
  <si>
    <t>MOUNDRIDGE</t>
  </si>
  <si>
    <t>CONCORDIA</t>
  </si>
  <si>
    <t>SENECA</t>
  </si>
  <si>
    <t>GARNETT</t>
  </si>
  <si>
    <t>HOLTON</t>
  </si>
  <si>
    <t>HALSTEAD</t>
  </si>
  <si>
    <t>WHITEWATER</t>
  </si>
  <si>
    <t>ESKRIDGE</t>
  </si>
  <si>
    <t>MULVANE</t>
  </si>
  <si>
    <t>PEABODY</t>
  </si>
  <si>
    <t>SAINT PAUL</t>
  </si>
  <si>
    <t>BAXTER SPRINGS</t>
  </si>
  <si>
    <t>WESTMORELAND</t>
  </si>
  <si>
    <t>DE SOTO</t>
  </si>
  <si>
    <t>GLASCO</t>
  </si>
  <si>
    <t>CHAPMAN</t>
  </si>
  <si>
    <t>LEONARDVILLE</t>
  </si>
  <si>
    <t>PRETTY PRAIRIE</t>
  </si>
  <si>
    <t>HERINGTON</t>
  </si>
  <si>
    <t>CLYDE</t>
  </si>
  <si>
    <t>LINN</t>
  </si>
  <si>
    <t>BUCKLIN</t>
  </si>
  <si>
    <t>EUDORA</t>
  </si>
  <si>
    <t>CONWAY SPRINGS</t>
  </si>
  <si>
    <t>NORTON</t>
  </si>
  <si>
    <t>LINDSBORG</t>
  </si>
  <si>
    <t>LITTLE RIVER</t>
  </si>
  <si>
    <t>DERBY</t>
  </si>
  <si>
    <t>SCOTT CITY</t>
  </si>
  <si>
    <t>ST JOHN</t>
  </si>
  <si>
    <t>STAFFORD</t>
  </si>
  <si>
    <t>CUNNINGHAM</t>
  </si>
  <si>
    <t>LEAWOOD</t>
  </si>
  <si>
    <t>ULYSSES</t>
  </si>
  <si>
    <t>OAKLEY</t>
  </si>
  <si>
    <t>WAKEENEY</t>
  </si>
  <si>
    <t>MEADE</t>
  </si>
  <si>
    <t>PROTECTION</t>
  </si>
  <si>
    <t>HAVILAND</t>
  </si>
  <si>
    <t>TRIBUNE</t>
  </si>
  <si>
    <t>QUINTER</t>
  </si>
  <si>
    <t>ST MARYS</t>
  </si>
  <si>
    <t>SATANTA</t>
  </si>
  <si>
    <t>HOXIE</t>
  </si>
  <si>
    <t>JOHNSON</t>
  </si>
  <si>
    <t>HILL CITY</t>
  </si>
  <si>
    <t>MINNEOLA</t>
  </si>
  <si>
    <t>CIMARRON</t>
  </si>
  <si>
    <t>LAKIN</t>
  </si>
  <si>
    <t>ATTICA</t>
  </si>
  <si>
    <t>HUGOTON</t>
  </si>
  <si>
    <t>COLDWATER</t>
  </si>
  <si>
    <t>VALLEY FALLS</t>
  </si>
  <si>
    <t>KIOWA</t>
  </si>
  <si>
    <t>NESS CITY</t>
  </si>
  <si>
    <t>ANTHONY</t>
  </si>
  <si>
    <t>PHILLIPSBURG</t>
  </si>
  <si>
    <t>State</t>
  </si>
  <si>
    <t>Total Contract</t>
  </si>
  <si>
    <t>Provider</t>
  </si>
  <si>
    <t>City</t>
  </si>
  <si>
    <t>County</t>
  </si>
  <si>
    <t>MDS Census</t>
  </si>
  <si>
    <t>Total Nurse Staff HPRD</t>
  </si>
  <si>
    <t>Total Direct Care Staff HPRD</t>
  </si>
  <si>
    <t>Total RN Staff HPRD</t>
  </si>
  <si>
    <t>Total RN Care Staff HPRD (excl. Admin/DON)</t>
  </si>
  <si>
    <t>Total Nurse Staff Hours</t>
  </si>
  <si>
    <t>Total Direct Care Staff Hours</t>
  </si>
  <si>
    <t>Total RN Hours (w/ Admin, DON)</t>
  </si>
  <si>
    <t>RN Hours (excl. Admin, DON)</t>
  </si>
  <si>
    <t>RN Admin Hours</t>
  </si>
  <si>
    <t>RN DON Hours</t>
  </si>
  <si>
    <t>Total LPN Hours (w/ Admin)</t>
  </si>
  <si>
    <t>LPN Hours (excl.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</si>
  <si>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</si>
  <si>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</si>
  <si>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</si>
  <si>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</si>
  <si>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</si>
  <si>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</si>
  <si>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</si>
  <si>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</si>
  <si>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</si>
  <si>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</si>
  <si>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</si>
  <si>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</si>
  <si>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</si>
  <si>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</si>
  <si>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</si>
  <si>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CMS Region Number</t>
  </si>
  <si>
    <t>Total Direct Care Staff Contract Hours</t>
  </si>
  <si>
    <t>Total RN Hours Contract (w/ Admin, DON)</t>
  </si>
  <si>
    <t>Total Nurse Staff Contract Hours</t>
  </si>
  <si>
    <t>Percent Total Nurse Contract</t>
  </si>
  <si>
    <t>Percent Total Direct Care Contract</t>
  </si>
  <si>
    <t>Percent RN Admin Contract</t>
  </si>
  <si>
    <t>Percent RN Contract (excl. Admin, DON)</t>
  </si>
  <si>
    <t>Percent RN DON Contract</t>
  </si>
  <si>
    <t>Percent LPN Contract (excl. Admin)</t>
  </si>
  <si>
    <t>Percent CNA Contract</t>
  </si>
  <si>
    <t>Percent NA TR Contract</t>
  </si>
  <si>
    <t>Percent Med Aide/Tech Contract</t>
  </si>
  <si>
    <t>Percent Total RN Contract (w/ Admin, DON)</t>
  </si>
  <si>
    <t>Percent LPN Admin  Contract</t>
  </si>
  <si>
    <t>N/A</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</si>
  <si>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</si>
  <si>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</si>
  <si>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</si>
  <si>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</si>
  <si>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</si>
  <si>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</si>
  <si>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</si>
  <si>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</si>
  <si>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</si>
  <si>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</si>
  <si>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</si>
  <si>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</si>
  <si>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</si>
  <si>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</si>
  <si>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</si>
  <si>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</si>
  <si>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</si>
  <si>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</si>
  <si>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</si>
  <si>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</si>
  <si>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</si>
  <si>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</si>
  <si>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</si>
  <si>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</si>
  <si>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</si>
  <si>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</si>
  <si>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</si>
  <si>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</si>
  <si>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</si>
  <si>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</si>
  <si>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</si>
  <si>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</si>
  <si>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</si>
  <si>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</si>
  <si>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</si>
  <si>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Hours</t>
  </si>
  <si>
    <t>Total Contract %</t>
  </si>
  <si>
    <t>Total Nurse Staff</t>
  </si>
  <si>
    <t>RN (w/ Admin, DON)</t>
  </si>
  <si>
    <t>LPN (w/ Admin)</t>
  </si>
  <si>
    <t>Combined CNA, NA TR, Med Aide/Tech</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</si>
  <si>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</si>
  <si>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</si>
  <si>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</si>
  <si>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</si>
  <si>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</si>
  <si>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</si>
  <si>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</si>
  <si>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</si>
  <si>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</si>
  <si>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</si>
  <si>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</si>
  <si>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</si>
  <si>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</si>
  <si>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</si>
  <si>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</si>
  <si>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</si>
  <si>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</si>
  <si>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</si>
  <si>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</si>
  <si>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</si>
  <si>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</si>
  <si>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</si>
  <si>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</si>
  <si>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</si>
  <si>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</si>
  <si>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</si>
  <si>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</si>
  <si>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</si>
  <si>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</si>
  <si>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US</t>
  </si>
  <si>
    <t>State - Q4 2021</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</si>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</sst>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sz val="8"/>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0" fontId="0" fillId="0" borderId="0" xfId="0" applyNumberFormat="1"/>
    <xf numFmtId="0" fontId="0" fillId="0" borderId="0" xfId="0" applyAlignment="1">
      <alignment wrapText="1"/>
    </xf>
    <xf numFmtId="2" fontId="0" fillId="0" borderId="0" xfId="0" applyNumberFormat="1" applyAlignment="1">
      <alignment wrapText="1"/>
    </xf>
    <xf numFmtId="4" fontId="0" fillId="0" borderId="0" xfId="0" applyNumberFormat="1"/>
    <xf numFmtId="1" fontId="0" fillId="0" borderId="0" xfId="0" applyNumberFormat="1"/>
    <xf numFmtId="2" fontId="0" fillId="0" borderId="0" xfId="0" applyNumberFormat="1"/>
    <xf numFmtId="11" fontId="0" fillId="0" borderId="0" xfId="0" applyNumberFormat="1"/>
    <xf numFmtId="9" fontId="0" fillId="0" borderId="0" xfId="1" applyFont="1" applyAlignment="1">
      <alignment wrapText="1"/>
    </xf>
    <xf numFmtId="9" fontId="0" fillId="0" borderId="0" xfId="1" applyFont="1"/>
    <xf numFmtId="10" fontId="0" fillId="0" borderId="0" xfId="1" applyNumberFormat="1" applyFont="1" applyAlignment="1">
      <alignment wrapText="1"/>
    </xf>
    <xf numFmtId="10" fontId="0" fillId="0" borderId="0" xfId="1" applyNumberFormat="1" applyFon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11"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2"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cellXfs>
  <cellStyles count="3">
    <cellStyle name="Normal" xfId="0" builtinId="0"/>
    <cellStyle name="Normal 2 2" xfId="2" xr:uid="{797FEFCC-53A1-4700-8B67-560D38AC6F0B}"/>
    <cellStyle name="Percent" xfId="1" builtinId="5"/>
  </cellStyles>
  <dxfs count="132">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2"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45C7FEAE-9F33-4B88-A0D4-FA2283CEE07C}"/>
            </a:ext>
          </a:extLst>
        </xdr:cNvPr>
        <xdr:cNvSpPr txBox="1"/>
      </xdr:nvSpPr>
      <xdr:spPr>
        <a:xfrm>
          <a:off x="5233147" y="78440"/>
          <a:ext cx="5726206"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CE3FCB58-81A1-427E-8B21-CBFF7114DC22}"/>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826F07F3-46A3-4A45-AD37-D7539844A5DE}"/>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160804</xdr:colOff>
      <xdr:row>0</xdr:row>
      <xdr:rowOff>160243</xdr:rowOff>
    </xdr:from>
    <xdr:to>
      <xdr:col>1</xdr:col>
      <xdr:colOff>1989604</xdr:colOff>
      <xdr:row>0</xdr:row>
      <xdr:rowOff>1546412</xdr:rowOff>
    </xdr:to>
    <mc:AlternateContent xmlns:mc="http://schemas.openxmlformats.org/markup-compatibility/2006" xmlns:sle15="http://schemas.microsoft.com/office/drawing/2012/slicer">
      <mc:Choice Requires="sle15">
        <xdr:graphicFrame macro="">
          <xdr:nvGraphicFramePr>
            <xdr:cNvPr id="6" name="Filter by County">
              <a:extLst>
                <a:ext uri="{FF2B5EF4-FFF2-40B4-BE49-F238E27FC236}">
                  <a16:creationId xmlns:a16="http://schemas.microsoft.com/office/drawing/2014/main" id="{C21EAA88-DCE5-4AF8-6AF7-BAA3E7524E42}"/>
                </a:ext>
              </a:extLst>
            </xdr:cNvPr>
            <xdr:cNvGraphicFramePr/>
          </xdr:nvGraphicFramePr>
          <xdr:xfrm>
            <a:off x="0" y="0"/>
            <a:ext cx="0" cy="0"/>
          </xdr:xfrm>
          <a:graphic>
            <a:graphicData uri="http://schemas.microsoft.com/office/drawing/2010/slicer">
              <sle:slicer xmlns:sle="http://schemas.microsoft.com/office/drawing/2010/slicer" name="Filter by County"/>
            </a:graphicData>
          </a:graphic>
        </xdr:graphicFrame>
      </mc:Choice>
      <mc:Fallback xmlns="">
        <xdr:sp macro="" textlink="">
          <xdr:nvSpPr>
            <xdr:cNvPr id="0" name=""/>
            <xdr:cNvSpPr>
              <a:spLocks noTextEdit="1"/>
            </xdr:cNvSpPr>
          </xdr:nvSpPr>
          <xdr:spPr>
            <a:xfrm>
              <a:off x="732304" y="160243"/>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2256305</xdr:colOff>
      <xdr:row>0</xdr:row>
      <xdr:rowOff>171449</xdr:rowOff>
    </xdr:from>
    <xdr:to>
      <xdr:col>2</xdr:col>
      <xdr:colOff>39781</xdr:colOff>
      <xdr:row>0</xdr:row>
      <xdr:rowOff>1557618</xdr:rowOff>
    </xdr:to>
    <mc:AlternateContent xmlns:mc="http://schemas.openxmlformats.org/markup-compatibility/2006" xmlns:sle15="http://schemas.microsoft.com/office/drawing/2012/slicer">
      <mc:Choice Requires="sle15">
        <xdr:graphicFrame macro="">
          <xdr:nvGraphicFramePr>
            <xdr:cNvPr id="7" name="City">
              <a:extLst>
                <a:ext uri="{FF2B5EF4-FFF2-40B4-BE49-F238E27FC236}">
                  <a16:creationId xmlns:a16="http://schemas.microsoft.com/office/drawing/2014/main" id="{4A169FED-7A5E-4E57-E7B4-D2518C38C778}"/>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827805" y="171449"/>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B681B65A-ACD6-4E97-A8BA-D119423A798F}"/>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D85B13C1-B97F-456C-ADD4-02EC08D28FA0}"/>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1028700</xdr:colOff>
      <xdr:row>37</xdr:row>
      <xdr:rowOff>93542</xdr:rowOff>
    </xdr:to>
    <xdr:sp macro="" textlink="">
      <xdr:nvSpPr>
        <xdr:cNvPr id="5" name="TextBox 4">
          <a:extLst>
            <a:ext uri="{FF2B5EF4-FFF2-40B4-BE49-F238E27FC236}">
              <a16:creationId xmlns:a16="http://schemas.microsoft.com/office/drawing/2014/main" id="{495ADCC2-0E7B-41A4-B6AB-5B35D6773C94}"/>
            </a:ext>
          </a:extLst>
        </xdr:cNvPr>
        <xdr:cNvSpPr txBox="1"/>
      </xdr:nvSpPr>
      <xdr:spPr>
        <a:xfrm>
          <a:off x="171140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1883706</xdr:colOff>
      <xdr:row>0</xdr:row>
      <xdr:rowOff>125506</xdr:rowOff>
    </xdr:from>
    <xdr:to>
      <xdr:col>1</xdr:col>
      <xdr:colOff>3712506</xdr:colOff>
      <xdr:row>0</xdr:row>
      <xdr:rowOff>1288677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DD5DD862-A384-1371-EE1C-FDBE8CFA4A1C}"/>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55206" y="125506"/>
              <a:ext cx="1828800"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112059</xdr:colOff>
      <xdr:row>0</xdr:row>
      <xdr:rowOff>131109</xdr:rowOff>
    </xdr:from>
    <xdr:to>
      <xdr:col>1</xdr:col>
      <xdr:colOff>1588991</xdr:colOff>
      <xdr:row>0</xdr:row>
      <xdr:rowOff>1294280</xdr:rowOff>
    </xdr:to>
    <mc:AlternateContent xmlns:mc="http://schemas.openxmlformats.org/markup-compatibility/2006" xmlns:sle15="http://schemas.microsoft.com/office/drawing/2012/slicer">
      <mc:Choice Requires="sle15">
        <xdr:graphicFrame macro="">
          <xdr:nvGraphicFramePr>
            <xdr:cNvPr id="8" name="County">
              <a:extLst>
                <a:ext uri="{FF2B5EF4-FFF2-40B4-BE49-F238E27FC236}">
                  <a16:creationId xmlns:a16="http://schemas.microsoft.com/office/drawing/2014/main" id="{88E45435-B534-E23A-8EF3-1E27BFCB72FA}"/>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83559" y="131109"/>
              <a:ext cx="1476932"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98B9AC7C-B05D-4870-BB86-E7ACF5F32E43}"/>
            </a:ext>
          </a:extLst>
        </xdr:cNvPr>
        <xdr:cNvSpPr txBox="1">
          <a:spLocks noChangeAspect="1"/>
        </xdr:cNvSpPr>
      </xdr:nvSpPr>
      <xdr:spPr>
        <a:xfrm>
          <a:off x="14269521" y="211186"/>
          <a:ext cx="3259794"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01E0FFD0-D079-46DF-8A31-C27E6507E42C}"/>
            </a:ext>
          </a:extLst>
        </xdr:cNvPr>
        <xdr:cNvSpPr txBox="1">
          <a:spLocks noChangeAspect="1"/>
        </xdr:cNvSpPr>
      </xdr:nvSpPr>
      <xdr:spPr>
        <a:xfrm>
          <a:off x="34466213" y="773906"/>
          <a:ext cx="6436858" cy="88049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72CBD466-751B-492F-95AA-56BF0E594F6D}"/>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67A8D5-6C91-46F8-9108-7B1209389F56}"/>
            </a:ext>
          </a:extLst>
        </xdr:cNvPr>
        <xdr:cNvSpPr txBox="1"/>
      </xdr:nvSpPr>
      <xdr:spPr>
        <a:xfrm>
          <a:off x="7772958" y="100855"/>
          <a:ext cx="6024285"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114301</xdr:rowOff>
    </xdr:from>
    <xdr:to>
      <xdr:col>1</xdr:col>
      <xdr:colOff>3981450</xdr:colOff>
      <xdr:row>0</xdr:row>
      <xdr:rowOff>1535207</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1DB14846-D8D0-D8BC-B82C-89F0A9C1ADE4}"/>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114301"/>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152400</xdr:colOff>
      <xdr:row>0</xdr:row>
      <xdr:rowOff>131109</xdr:rowOff>
    </xdr:from>
    <xdr:to>
      <xdr:col>1</xdr:col>
      <xdr:colOff>1981200</xdr:colOff>
      <xdr:row>0</xdr:row>
      <xdr:rowOff>1552015</xdr:rowOff>
    </xdr:to>
    <mc:AlternateContent xmlns:mc="http://schemas.openxmlformats.org/markup-compatibility/2006" xmlns:sle15="http://schemas.microsoft.com/office/drawing/2012/slicer">
      <mc:Choice Requires="sle15">
        <xdr:graphicFrame macro="">
          <xdr:nvGraphicFramePr>
            <xdr:cNvPr id="9" name="County 1">
              <a:extLst>
                <a:ext uri="{FF2B5EF4-FFF2-40B4-BE49-F238E27FC236}">
                  <a16:creationId xmlns:a16="http://schemas.microsoft.com/office/drawing/2014/main" id="{03E98C60-2D55-068D-008A-180511B3C7BC}"/>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723900" y="131109"/>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10</xdr:col>
      <xdr:colOff>357186</xdr:colOff>
      <xdr:row>60</xdr:row>
      <xdr:rowOff>145369</xdr:rowOff>
    </xdr:to>
    <xdr:sp macro="" textlink="">
      <xdr:nvSpPr>
        <xdr:cNvPr id="2" name="TextBox 1">
          <a:extLst>
            <a:ext uri="{FF2B5EF4-FFF2-40B4-BE49-F238E27FC236}">
              <a16:creationId xmlns:a16="http://schemas.microsoft.com/office/drawing/2014/main" id="{5185CD9E-8A08-403D-8F96-483F328281A8}"/>
            </a:ext>
          </a:extLst>
        </xdr:cNvPr>
        <xdr:cNvSpPr txBox="1"/>
      </xdr:nvSpPr>
      <xdr:spPr>
        <a:xfrm>
          <a:off x="226218" y="3750468"/>
          <a:ext cx="645318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40</xdr:row>
      <xdr:rowOff>190500</xdr:rowOff>
    </xdr:to>
    <xdr:sp macro="" textlink="">
      <xdr:nvSpPr>
        <xdr:cNvPr id="2" name="TextBox 1">
          <a:extLst>
            <a:ext uri="{FF2B5EF4-FFF2-40B4-BE49-F238E27FC236}">
              <a16:creationId xmlns:a16="http://schemas.microsoft.com/office/drawing/2014/main" id="{B0C4083E-6096-4F8E-A017-B27E76C6E778}"/>
            </a:ext>
          </a:extLst>
        </xdr:cNvPr>
        <xdr:cNvSpPr txBox="1"/>
      </xdr:nvSpPr>
      <xdr:spPr>
        <a:xfrm>
          <a:off x="163286" y="95250"/>
          <a:ext cx="6504214" cy="842282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8D3064C2-3D7C-49FA-B7AA-C675F751B419}" sourceName="County">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540B27E3-6770-4C72-B4BF-7025BDACF5F5}" sourceName="City">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88747553-DDA1-4D6A-9667-957ED277AD47}" sourceName="City">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61A0495B-7EA9-463D-ADCE-C98A8ADF0A68}" sourceName="County">
  <extLst>
    <x:ext xmlns:x15="http://schemas.microsoft.com/office/spreadsheetml/2010/11/main" uri="{2F2917AC-EB37-4324-AD4E-5DD8C200BD13}">
      <x15:tableSlicerCache tableId="3"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E547CD84-47C0-4C2B-955C-BE182BEF8B9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E1657CC-89AD-412D-ABBC-6776C4089DBB}"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by County" xr10:uid="{997EDF07-166D-4D74-A39E-AFD34C40CA8E}" cache="Slicer_County" caption="Filter by County" rowHeight="241300"/>
  <slicer name="City" xr10:uid="{898E960E-4908-41EB-8F88-9BBC40FB354C}" cache="Slicer_City" caption="City" style="SlicerStyleLight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EDFC039F-8432-4936-9CDA-B5AED512D6D1}" cache="Slicer_City1" caption="City" style="SlicerStyleLight2" rowHeight="241300"/>
  <slicer name="County" xr10:uid="{6AA5AAB4-EC8C-4FC7-973D-5C0D9C937274}"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40CFD02-4485-4C00-B8B2-7169FE986106}" cache="Slicer_City2" caption="City" style="SlicerStyleLight2" rowHeight="241300"/>
  <slicer name="County 1" xr10:uid="{9C36F0C3-CFE1-45BC-89E0-E53F99FC2D4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5699AD-BB6A-4554-98B0-B2D7C76E516C}" name="Nurse" displayName="Nurse" ref="A1:AG307" totalsRowShown="0" headerRowDxfId="131">
  <autoFilter ref="A1:AG307" xr:uid="{F6C3CB19-CE12-4B14-8BE9-BE2DA56924F3}"/>
  <sortState xmlns:xlrd2="http://schemas.microsoft.com/office/spreadsheetml/2017/richdata2" ref="A2:AG307">
    <sortCondition ref="A1:A307"/>
  </sortState>
  <tableColumns count="33">
    <tableColumn id="1" xr3:uid="{A8260DC9-6B54-405F-BBA6-D2FE16D6B297}" name="State"/>
    <tableColumn id="2" xr3:uid="{F6FE27DA-DFC8-4556-B8A0-01CD04F7A631}" name="Provider"/>
    <tableColumn id="3" xr3:uid="{2C454061-6A06-4109-AA11-2644E7499F02}" name="City"/>
    <tableColumn id="4" xr3:uid="{81A1ABDC-27DE-41F1-950C-B2C7AFEF651F}" name="County"/>
    <tableColumn id="6" xr3:uid="{90222BC9-E6F0-4275-920C-C1C89EC2B058}" name="MDS Census" dataDxfId="130"/>
    <tableColumn id="32" xr3:uid="{FABA7BE7-53DD-4479-BF7D-321D82576A22}" name="Total Nurse Staff HPRD" dataDxfId="129">
      <calculatedColumnFormula>Nurse[[#This Row],[Total Nurse Staff Hours]]/Nurse[[#This Row],[MDS Census]]</calculatedColumnFormula>
    </tableColumn>
    <tableColumn id="33" xr3:uid="{013AAF20-B5AF-43BB-AB5B-F505E8394830}" name="Total Direct Care Staff HPRD" dataDxfId="128">
      <calculatedColumnFormula>Nurse[[#This Row],[Total Direct Care Staff Hours]]/Nurse[[#This Row],[MDS Census]]</calculatedColumnFormula>
    </tableColumn>
    <tableColumn id="37" xr3:uid="{BC8E9732-4FF8-4EAB-BFAB-C67064B747DC}" name="Total RN Staff HPRD" dataDxfId="127">
      <calculatedColumnFormula>Nurse[[#This Row],[Total RN Hours (w/ Admin, DON)]]/Nurse[[#This Row],[MDS Census]]</calculatedColumnFormula>
    </tableColumn>
    <tableColumn id="36" xr3:uid="{C39AFDF3-5B6B-4BDC-A648-AB41A16F0989}" name="Total RN Care Staff HPRD (excl. Admin/DON)" dataDxfId="126">
      <calculatedColumnFormula>Nurse[[#This Row],[RN Hours (excl. Admin, DON)]]/Nurse[[#This Row],[MDS Census]]</calculatedColumnFormula>
    </tableColumn>
    <tableColumn id="35" xr3:uid="{1D794E53-F14E-4523-A86F-DC8FC3F314D0}" name="Total Nurse Staff Hours" dataDxfId="125">
      <calculatedColumnFormula>SUM(Nurse[[#This Row],[RN Hours (excl. Admin, DON)]],Nurse[[#This Row],[RN Admin Hours]],Nurse[[#This Row],[RN DON Hours]],Nurse[[#This Row],[LPN Hours (excl. Admin)]],Nurse[[#This Row],[LPN Admin Hours]],Nurse[[#This Row],[CNA Hours]],Nurse[[#This Row],[NA TR Hours]],Nurse[[#This Row],[Med Aide/Tech Hours]])</calculatedColumnFormula>
    </tableColumn>
    <tableColumn id="34" xr3:uid="{FCFA4BAB-65EA-488E-A43A-288D88D2ED47}" name="Total Direct Care Staff Hours" dataDxfId="124">
      <calculatedColumnFormula>SUM(Nurse[[#This Row],[RN Hours (excl. Admin, DON)]],Nurse[[#This Row],[LPN Hours (excl. Admin)]],Nurse[[#This Row],[CNA Hours]],Nurse[[#This Row],[NA TR Hours]],Nurse[[#This Row],[Med Aide/Tech Hours]])</calculatedColumnFormula>
    </tableColumn>
    <tableColumn id="38" xr3:uid="{5E8F283D-4BB1-4279-BF29-F78CF5A9BD13}" name="Total RN Hours (w/ Admin, DON)" dataDxfId="123">
      <calculatedColumnFormula>SUM(Nurse[[#This Row],[RN Hours (excl. Admin, DON)]],Nurse[[#This Row],[RN Admin Hours]],Nurse[[#This Row],[RN DON Hours]])</calculatedColumnFormula>
    </tableColumn>
    <tableColumn id="7" xr3:uid="{6FB0F2C7-1324-45EA-A016-9C74CA8221F4}" name="RN Hours (excl. Admin, DON)" dataDxfId="122"/>
    <tableColumn id="10" xr3:uid="{CEC5F2B0-E6C5-4616-B4FC-11B945448B5B}" name="RN Admin Hours" dataDxfId="121"/>
    <tableColumn id="13" xr3:uid="{D4F1A2C6-A8F4-4C64-8C45-278B59247FC6}" name="RN DON Hours" dataDxfId="120"/>
    <tableColumn id="11" xr3:uid="{4BC98E4C-0F0C-4D9F-A60A-FF0254E25D18}" name="Total LPN Hours (w/ Admin)" dataDxfId="119">
      <calculatedColumnFormula>SUM(Nurse[[#This Row],[LPN Hours (excl. Admin)]],Nurse[[#This Row],[LPN Admin Hours]])</calculatedColumnFormula>
    </tableColumn>
    <tableColumn id="16" xr3:uid="{9B8CACE7-F835-48AE-9DC8-73B0289AF2DA}" name="LPN Hours (excl. Admin)" dataDxfId="118"/>
    <tableColumn id="19" xr3:uid="{E92DC4E5-C297-4819-9E94-37A771835A5F}" name="LPN Admin Hours" dataDxfId="117"/>
    <tableColumn id="8" xr3:uid="{B9F0D17E-BF89-4DFB-941E-BC2A938B8922}" name="Total CNA, NA TR, Med Aide/Tech Hours" dataDxfId="116">
      <calculatedColumnFormula>SUM(Nurse[[#This Row],[CNA Hours]],Nurse[[#This Row],[NA TR Hours]],Nurse[[#This Row],[Med Aide/Tech Hours]])</calculatedColumnFormula>
    </tableColumn>
    <tableColumn id="22" xr3:uid="{61D5BF67-7A32-4658-B0C3-4C9B5623F363}" name="CNA Hours" dataDxfId="115"/>
    <tableColumn id="25" xr3:uid="{B90C96E9-0162-4FF0-AAC3-4EE342D90163}" name="NA TR Hours" dataDxfId="114"/>
    <tableColumn id="28" xr3:uid="{6C1D2B88-EE47-4797-972E-F8379C90BB8A}" name="Med Aide/Tech Hours" dataDxfId="113"/>
    <tableColumn id="39" xr3:uid="{B76610AD-BCD2-4CD0-AC06-5687026F41BA}" name="Total Contract Hours" dataDxfId="112">
      <calculatedColumnFormula>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calculatedColumnFormula>
    </tableColumn>
    <tableColumn id="9" xr3:uid="{21438A84-B56E-4023-8DF8-160D98DDC35F}" name="RN Hours Contract (excl. Admin, DON)" dataDxfId="111"/>
    <tableColumn id="12" xr3:uid="{880163BD-7A81-4471-BBA1-01C0C2454725}" name="RN Admin Hours Contract" dataDxfId="110"/>
    <tableColumn id="15" xr3:uid="{6F133DCF-6A0A-45EE-931A-83420A8DD420}" name="RN DON Hours Contract" dataDxfId="109"/>
    <tableColumn id="18" xr3:uid="{5A9C9CA4-73C7-4486-8610-EACF879B4F85}" name="LPN Hours Contract (excl. Admin)" dataDxfId="108"/>
    <tableColumn id="21" xr3:uid="{5CEAD67B-5860-4423-A19F-D537144F5325}" name="LPN Admin Hours Contract" dataDxfId="107"/>
    <tableColumn id="24" xr3:uid="{D84BEE57-6A72-4D2F-AF61-9273FBB14117}" name="CNA Hours Contract" dataDxfId="106"/>
    <tableColumn id="27" xr3:uid="{B99C43B0-B8EC-40DF-B9E4-59BFFEB13F96}" name="NA TR Hours Contract" dataDxfId="105"/>
    <tableColumn id="30" xr3:uid="{EA0B4F12-3180-463C-B906-D382F72A849C}" name="Med Aide/Tech Hours Contract" dataDxfId="104"/>
    <tableColumn id="5" xr3:uid="{B5C09BC6-E92F-45FE-9C51-29B1DD99C4B1}" name="Provider Number"/>
    <tableColumn id="14" xr3:uid="{85552D46-1F1E-4861-A4F5-644CB0218C0C}" name="CMS Region Number" dataDxfId="103"/>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94824B-C0BD-445F-B7FD-9A657106F5A8}" name="Nurse4" displayName="Nurse4" ref="A1:AN307" totalsRowShown="0" headerRowDxfId="102">
  <autoFilter ref="A1:AN307" xr:uid="{F6C3CB19-CE12-4B14-8BE9-BE2DA56924F3}"/>
  <sortState xmlns:xlrd2="http://schemas.microsoft.com/office/spreadsheetml/2017/richdata2" ref="A2:AN307">
    <sortCondition ref="A1:A307"/>
  </sortState>
  <tableColumns count="40">
    <tableColumn id="1" xr3:uid="{13A67EC4-0523-455E-A96C-F90180074E2E}" name="State"/>
    <tableColumn id="2" xr3:uid="{DB573ACD-2371-42DB-8BD9-CAF2AC904CC6}" name="Provider"/>
    <tableColumn id="3" xr3:uid="{F7DFC857-D96B-4F01-9AA7-B35497AE53EF}" name="City"/>
    <tableColumn id="4" xr3:uid="{22660A94-8818-4ED2-B518-0ADC6306689A}" name="County"/>
    <tableColumn id="6" xr3:uid="{1E5B5380-F1C3-4336-AEAA-5AC251AA2BF3}" name="MDS Census" dataDxfId="101"/>
    <tableColumn id="35" xr3:uid="{55302CCB-E8A9-49F9-9607-F65551813ADA}" name="Total Nurse Staff Hours" dataDxfId="100"/>
    <tableColumn id="39" xr3:uid="{106C13B6-6DD8-4D75-AF3A-2993C5C29276}" name="Total Nurse Staff Contract Hours" dataDxfId="99"/>
    <tableColumn id="20" xr3:uid="{311D90A9-C08F-4630-B10C-FB77356FC495}" name="Percent Total Nurse Contract" dataDxfId="98" dataCellStyle="Percent"/>
    <tableColumn id="34" xr3:uid="{78834767-D745-469C-9AB5-6DE220ADD5C6}" name="Total Direct Care Staff Hours" dataDxfId="97"/>
    <tableColumn id="17" xr3:uid="{57CBD5D0-B445-4EE4-88AD-A48641629096}" name="Total Direct Care Staff Contract Hours" dataDxfId="96"/>
    <tableColumn id="23" xr3:uid="{855F0F2D-9CC2-4CC8-84F1-CFEDBEC48C13}" name="Percent Total Direct Care Contract" dataDxfId="95" dataCellStyle="Percent"/>
    <tableColumn id="38" xr3:uid="{4154799A-B318-4B18-8871-3DB549022955}" name="Total RN Hours (w/ Admin, DON)" dataDxfId="94"/>
    <tableColumn id="29" xr3:uid="{361F57EA-237B-4C43-A770-7001E22B53FF}" name="Total RN Hours Contract (w/ Admin, DON)" dataDxfId="93"/>
    <tableColumn id="26" xr3:uid="{CF51B660-4201-4956-852E-92550AFF31E5}" name="Percent Total RN Contract (w/ Admin, DON)" dataDxfId="92" dataCellStyle="Percent"/>
    <tableColumn id="7" xr3:uid="{C4901783-CC77-40EC-A306-827A4F3E6592}" name="RN Hours (excl. Admin, DON)" dataDxfId="91"/>
    <tableColumn id="9" xr3:uid="{C696FE22-C1D3-4049-9125-8EB7FA30B372}" name="RN Hours Contract (excl. Admin, DON)" dataDxfId="90"/>
    <tableColumn id="31" xr3:uid="{63C0141E-84BD-45CD-B671-7DDE0AA744DC}" name="Percent RN Contract (excl. Admin, DON)" dataCellStyle="Percent"/>
    <tableColumn id="10" xr3:uid="{F07BB098-C49C-4BD7-BCB9-225381A8297C}" name="RN Admin Hours" dataDxfId="89"/>
    <tableColumn id="12" xr3:uid="{59D56FF7-6C85-4837-A7D5-6C3087B78DF1}" name="RN Admin Hours Contract" dataDxfId="88"/>
    <tableColumn id="32" xr3:uid="{64B5375C-B1AC-45D9-BE7F-752EDDCF4691}" name="Percent RN Admin Contract" dataDxfId="87" dataCellStyle="Percent"/>
    <tableColumn id="13" xr3:uid="{A27207CB-DA98-45F0-A726-9096EA6ACBAA}" name="RN DON Hours" dataDxfId="86"/>
    <tableColumn id="15" xr3:uid="{B3DB7766-296C-472D-9DBC-C8302F38F6BB}" name="RN DON Hours Contract" dataDxfId="85"/>
    <tableColumn id="33" xr3:uid="{943A884D-22AF-46A3-83DB-3AC61A7D6FD2}" name="Percent RN DON Contract" dataDxfId="84" dataCellStyle="Percent"/>
    <tableColumn id="16" xr3:uid="{94F35A65-83A4-43AE-BF05-D1B777638B3A}" name="LPN Hours (excl. Admin)" dataDxfId="83"/>
    <tableColumn id="18" xr3:uid="{A98471B5-7850-4E4C-9BF0-8927559C4FA0}" name="LPN Hours Contract (excl. Admin)" dataDxfId="82"/>
    <tableColumn id="40" xr3:uid="{F64C88D9-EC6A-47D5-B57D-6B816557A6F6}" name="Percent LPN Contract (excl. Admin)" dataDxfId="81" dataCellStyle="Percent"/>
    <tableColumn id="19" xr3:uid="{BD45F57D-D8D9-4E73-8EFA-792F611572C8}" name="LPN Admin Hours" dataDxfId="80"/>
    <tableColumn id="21" xr3:uid="{BEF1EAEA-1775-471F-8BD3-B76092FFC206}" name="LPN Admin Hours Contract" dataDxfId="79"/>
    <tableColumn id="44" xr3:uid="{03C967BB-664D-448F-87D7-8D2BCD526E17}" name="Percent LPN Admin  Contract" dataDxfId="78" dataCellStyle="Percent"/>
    <tableColumn id="22" xr3:uid="{EA4759AA-E596-4AAB-A0BD-6CF60CAC5C75}" name="CNA Hours" dataDxfId="77"/>
    <tableColumn id="24" xr3:uid="{6F5B5CEE-2FAC-4575-9D77-471F1F21CCCB}" name="CNA Hours Contract" dataDxfId="76"/>
    <tableColumn id="41" xr3:uid="{B86587A9-8FD8-4F09-8991-CBBD360D2E4D}" name="Percent CNA Contract" dataDxfId="75" dataCellStyle="Percent"/>
    <tableColumn id="25" xr3:uid="{64380B0F-7C89-4D10-84F4-1D9312D71ACA}" name="NA TR Hours" dataDxfId="74"/>
    <tableColumn id="27" xr3:uid="{DE8BA77F-B4BD-4647-A0FD-4826C36DD47F}" name="NA TR Hours Contract" dataDxfId="73"/>
    <tableColumn id="42" xr3:uid="{799B86B5-6D48-48F6-8BF2-822740CA295C}" name="Percent NA TR Contract" dataDxfId="72" dataCellStyle="Percent"/>
    <tableColumn id="28" xr3:uid="{2543E6F9-8230-4F53-8898-0A406D99D917}" name="Med Aide/Tech Hours" dataDxfId="71"/>
    <tableColumn id="30" xr3:uid="{608192F2-C273-45A4-A441-691F7BC348B9}" name="Med Aide/Tech Hours Contract" dataDxfId="70"/>
    <tableColumn id="43" xr3:uid="{2C4D323D-8916-4D12-8E50-411ACCA98F60}" name="Percent Med Aide/Tech Contract" dataDxfId="69" dataCellStyle="Percent"/>
    <tableColumn id="5" xr3:uid="{D92786D7-7F57-4D5B-A292-9D03B132554C}" name="Provider Number"/>
    <tableColumn id="14" xr3:uid="{552F3604-8659-4629-BE1B-3F1992A78488}" name="CMS Region Number" dataDxfId="6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E60691-D19F-47D5-92F8-86626EA5D711}" name="NonNurse" displayName="NonNurse" ref="A1:AI307" totalsRowShown="0" headerRowDxfId="67">
  <autoFilter ref="A1:AI307" xr:uid="{0BC5ADF1-15D4-4F74-902E-CBC634AC45F1}"/>
  <sortState xmlns:xlrd2="http://schemas.microsoft.com/office/spreadsheetml/2017/richdata2" ref="A2:AI1">
    <sortCondition ref="A1"/>
  </sortState>
  <tableColumns count="35">
    <tableColumn id="1" xr3:uid="{0F12BC52-B3AA-4BF7-9EDE-4F9C09E177C5}" name="State"/>
    <tableColumn id="3" xr3:uid="{B71A558F-765A-41A0-8FCE-B349752EED00}" name="Provider"/>
    <tableColumn id="4" xr3:uid="{B4548C26-0CE5-40C5-ACA5-1572405C7868}" name="City"/>
    <tableColumn id="5" xr3:uid="{0218A081-587D-4B49-825D-A96DE84597D6}" name="County"/>
    <tableColumn id="6" xr3:uid="{B92FE217-C35C-4D6B-ABD7-84F3C8F8AFDB}" name="MDS Census" dataDxfId="66"/>
    <tableColumn id="7" xr3:uid="{BD95940C-C221-4B99-BBB8-74391991921F}" name="Admin Hours" dataDxfId="65"/>
    <tableColumn id="30" xr3:uid="{8461E98C-D639-4221-8E17-F9B4B3647F32}" name="Medical Director Hours" dataDxfId="64"/>
    <tableColumn id="8" xr3:uid="{00E1BF50-741E-4A60-A994-C90792999CD2}" name="Pharmacist Hours" dataDxfId="63"/>
    <tableColumn id="10" xr3:uid="{7B0BBB81-0CC1-42FC-A508-5508488631F3}" name="Dietician Hours" dataDxfId="62"/>
    <tableColumn id="28" xr3:uid="{043ACAEB-46E9-4A86-91C3-77EB269AEECE}" name="Physician Assistant Hours" dataDxfId="61"/>
    <tableColumn id="29" xr3:uid="{90A4D72B-A49B-4672-A6F2-DC9D3F6A9BB1}" name="Nurse Practictioner Hours" dataDxfId="60"/>
    <tableColumn id="20" xr3:uid="{74E9C96F-B346-4818-B22D-A331E4E6DABC}" name="Speech/Language Pathologist Hours" dataDxfId="59"/>
    <tableColumn id="17" xr3:uid="{3B6EEDBE-F31F-4B03-A8F0-C25085CEC7BE}" name="Qualified Social Work Staff Hours" dataDxfId="58"/>
    <tableColumn id="15" xr3:uid="{38961E3C-E7F5-45FE-A67F-34D2032AAF8A}" name="Other Social Work Staff Hours" dataDxfId="57"/>
    <tableColumn id="34" xr3:uid="{27A5BF9A-9301-4D14-AE3E-206F06DA8F04}" name="HPRD: Total Social Work " dataDxfId="56">
      <calculatedColumnFormula>SUM(NonNurse[[#This Row],[Qualified Social Work Staff Hours]],NonNurse[[#This Row],[Other Social Work Staff Hours]])/NonNurse[[#This Row],[MDS Census]]</calculatedColumnFormula>
    </tableColumn>
    <tableColumn id="18" xr3:uid="{9E1F9A34-52BE-4BC9-B37F-686201756750}" name="Qualified Activities Professional Hours" dataDxfId="55"/>
    <tableColumn id="16" xr3:uid="{E72B4DA8-3E28-4578-817C-657F0E01F93F}" name="Other Activities Professional Hours" dataDxfId="54"/>
    <tableColumn id="33" xr3:uid="{35F9FD62-C56F-41E8-A0CD-EDAC63F16CC0}" name="HPRD: Combined Activities" dataDxfId="53">
      <calculatedColumnFormula>SUM(NonNurse[[#This Row],[Qualified Activities Professional Hours]],NonNurse[[#This Row],[Other Activities Professional Hours]])/NonNurse[[#This Row],[MDS Census]]</calculatedColumnFormula>
    </tableColumn>
    <tableColumn id="12" xr3:uid="{D586ED6C-7AE4-4AEA-A5C4-50C5076602B3}" name="Occupational Therapist Hours" dataDxfId="52"/>
    <tableColumn id="13" xr3:uid="{4368312D-2F90-47AF-AD9F-34984CB7B822}" name="OT Assistant Hours" dataDxfId="51"/>
    <tableColumn id="22" xr3:uid="{8F630B6E-DBEA-4328-9617-3C12DA15BE28}" name="OT Aide Hours" dataDxfId="50"/>
    <tableColumn id="35" xr3:uid="{39751B72-98B1-43BD-89C4-998FD0067706}" name="HPRD: OT (incl. Assistant &amp; Aide)" dataDxfId="49">
      <calculatedColumnFormula>SUM(NonNurse[[#This Row],[Occupational Therapist Hours]],NonNurse[[#This Row],[OT Assistant Hours]],NonNurse[[#This Row],[OT Aide Hours]])/NonNurse[[#This Row],[MDS Census]]</calculatedColumnFormula>
    </tableColumn>
    <tableColumn id="23" xr3:uid="{DCB5AD99-0106-443B-BC1E-830A890472F1}" name="Physical Therapist (PT) Hours" dataDxfId="48"/>
    <tableColumn id="24" xr3:uid="{58005970-EBD6-41AE-8008-569B17636ECC}" name="PT Assistant Hours" dataDxfId="47"/>
    <tableColumn id="25" xr3:uid="{8317FABC-F95D-4DF4-B783-C4B8F90B8ECA}" name="PT Aide Hours" dataDxfId="46"/>
    <tableColumn id="36" xr3:uid="{8665471F-9013-4B2E-A476-019664F3C7BD}" name="HPRD: PT (incl. Assistant &amp; Aide)" dataDxfId="45">
      <calculatedColumnFormula>SUM(NonNurse[[#This Row],[Physical Therapist (PT) Hours]],NonNurse[[#This Row],[PT Assistant Hours]],NonNurse[[#This Row],[PT Aide Hours]])/NonNurse[[#This Row],[MDS Census]]</calculatedColumnFormula>
    </tableColumn>
    <tableColumn id="14" xr3:uid="{7AB9C742-B57E-4AD4-9F84-AE98D624F5E3}" name="Mental Health Service Worker Hours" dataDxfId="44"/>
    <tableColumn id="21" xr3:uid="{A992897D-0DDD-418E-9FF4-57265BA4FA2C}" name="Therapeutic Recreation Specialist" dataDxfId="43"/>
    <tableColumn id="9" xr3:uid="{B7494098-906B-4E0D-9EA3-071C39EABD00}" name="Clinical Nurse Specialist Hours" dataDxfId="42"/>
    <tableColumn id="11" xr3:uid="{58B1AA82-1409-446B-9BD4-8BD08A38A1F8}" name="Feeding Assistant Hours" dataDxfId="41"/>
    <tableColumn id="26" xr3:uid="{60A2A0AA-F19B-4327-886A-987D54156EBF}" name="Respiratory Therapist Hours" dataDxfId="40"/>
    <tableColumn id="27" xr3:uid="{AF405DC4-72CE-4DAA-91BE-324703CC58C3}" name="Respiratory Therapy Technician Hours" dataDxfId="39"/>
    <tableColumn id="31" xr3:uid="{FB63CF9B-AD5B-4785-8AA6-6AD50F80B6DB}" name="Other Physician Hours" dataDxfId="38"/>
    <tableColumn id="2" xr3:uid="{4D9BE29A-C963-49A0-ABD1-14BAFE20D482}" name="Provider Number" dataDxfId="37"/>
    <tableColumn id="32" xr3:uid="{1B1EC3C1-EDDF-483D-925C-14B2A9C67EEE}" name="CMS Region" dataDxfId="36"/>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8214DE-20E7-4E70-AAD8-D255129D11A6}" name="Summary" displayName="Summary" ref="B2:D9" totalsRowShown="0" headerRowDxfId="35" dataDxfId="34" tableBorderDxfId="33">
  <autoFilter ref="B2:D9" xr:uid="{1ED771D8-DBF2-4B5C-9F7D-A59FBB047463}"/>
  <tableColumns count="3">
    <tableColumn id="1" xr3:uid="{389FCC74-B19C-42C8-A797-541AED419FD6}" name="State - Q4 2021" dataDxfId="32"/>
    <tableColumn id="4" xr3:uid="{A1FC1EC7-BECF-4352-9E98-F30E602936E4}" name="State" dataDxfId="31" dataCellStyle="Normal 2 2"/>
    <tableColumn id="2" xr3:uid="{6E5DDEB8-E792-43CB-89B4-3D17BF007707}" name="US" dataDxfId="30"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29BCE2-2710-4726-8A6F-843530635045}" name="CMSRegion" displayName="CMSRegion" ref="F2:K12" totalsRowShown="0" headerRowDxfId="29" dataDxfId="28">
  <autoFilter ref="F2:K12" xr:uid="{8DA5A7B1-12B2-4B6A-ACD1-897DD9C7A713}"/>
  <tableColumns count="6">
    <tableColumn id="1" xr3:uid="{C4B2AFCC-C97E-427D-A776-CF0C68A21B89}" name="CMS Region Number" dataDxfId="27"/>
    <tableColumn id="2" xr3:uid="{6784502D-7798-448F-ABB0-7D32B0B162ED}" name="Total Census" dataDxfId="26"/>
    <tableColumn id="7" xr3:uid="{53D36865-BFC8-4C8F-8E83-9AB3C6375F12}" name="Total Nurse Staff HPRD" dataDxfId="25"/>
    <tableColumn id="3" xr3:uid="{78DA99B6-7FC4-48F2-A7C8-A46E7E7208DE}" name="Rank: Total Nurse Staff HPRD" dataDxfId="24"/>
    <tableColumn id="5" xr3:uid="{D5A6D0F6-8C7D-416A-8D85-9B32D25B4117}" name="RN Staff HPRD" dataDxfId="23"/>
    <tableColumn id="6" xr3:uid="{F37F0119-6BD5-49B2-9564-EF8E4AF2BEED}" name="Rank: RN Staff HPRD" dataDxfId="22"/>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9E22A4-292C-4DC1-8EA9-657C68796676}" name="State" displayName="State" ref="M2:R53" totalsRowShown="0" headerRowDxfId="21" dataDxfId="20">
  <autoFilter ref="M2:R53" xr:uid="{3A6DC66B-51AF-4021-A205-FEA1BCFE532F}"/>
  <tableColumns count="6">
    <tableColumn id="1" xr3:uid="{EEA98220-FFEC-4727-8723-CA1E2B95700E}" name="State" dataDxfId="19"/>
    <tableColumn id="2" xr3:uid="{AA32D520-AD43-45CA-A09E-E53C2C32180E}" name="Total Census" dataDxfId="18"/>
    <tableColumn id="4" xr3:uid="{4CC75842-DB65-4ECE-9742-18FB3BFA70D8}" name="Total Nurse Staff HPRD" dataDxfId="17"/>
    <tableColumn id="3" xr3:uid="{62840C6B-BB5D-4D05-BAC5-8752B63E9D4A}" name="Rank: Total Nurse Staff HPRD" dataDxfId="16"/>
    <tableColumn id="5" xr3:uid="{2185FABF-8CF7-4A4F-A71A-64D7A99D66F4}" name="RN Staff HPRD" dataDxfId="15"/>
    <tableColumn id="6" xr3:uid="{336D1A50-259D-4271-B7CE-6731960CC1D0}" name="Rank: RN Staff HPRD"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4760526-8F3B-4AF3-BF87-4544646ACA13}" name="Category" displayName="Category" ref="T2:W15" totalsRowShown="0" headerRowDxfId="13" dataDxfId="12">
  <autoFilter ref="T2:W15" xr:uid="{565E5F01-F55D-4423-8221-FE9537902289}"/>
  <tableColumns count="4">
    <tableColumn id="1" xr3:uid="{4CF67214-B6B4-44C5-BED3-E5FCF3DEB729}" name="Staffing Category" dataDxfId="11"/>
    <tableColumn id="2" xr3:uid="{06FE2815-E20F-4977-9799-F54A4807A89E}" name="State Total" dataDxfId="10"/>
    <tableColumn id="3" xr3:uid="{74A0C03F-D35E-408A-A32A-6723D2A7D7D2}" name="Percentage of Total" dataDxfId="9">
      <calculatedColumnFormula>Category[[#This Row],[State Total]]/U1</calculatedColumnFormula>
    </tableColumn>
    <tableColumn id="4" xr3:uid="{8A5E63B7-2630-4421-85E8-50FF967597D3}"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FE4DD6-7A4C-4C08-9B89-302ECBC0DDE0}" name="ContractSummary" displayName="ContractSummary" ref="T18:U29" totalsRowShown="0" headerRowDxfId="7" dataDxfId="6">
  <autoFilter ref="T18:U29" xr:uid="{611C2622-9CCC-48CE-821F-F51D1E505E95}"/>
  <tableColumns count="2">
    <tableColumn id="1" xr3:uid="{FD73FAC6-C8DB-4EB6-A0F2-BA38F1F558E9}" name="Contract Hours" dataDxfId="5"/>
    <tableColumn id="2" xr3:uid="{56909294-0243-4228-882D-91848E82081F}"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17FE30-1241-40B1-B595-37BFDDF6E424}" name="CategorySummary" displayName="CategorySummary" ref="T33:U37" totalsRowShown="0" headerRowDxfId="3" dataDxfId="2">
  <autoFilter ref="T33:U37" xr:uid="{03106FE6-CCEA-42AA-9F14-64FFC94AC8E0}"/>
  <tableColumns count="2">
    <tableColumn id="1" xr3:uid="{87C50067-5BA9-4358-9AB4-D6A46A1F811E}" name="Staffing Category" dataDxfId="1"/>
    <tableColumn id="4" xr3:uid="{40FCB9CB-82C3-471B-8009-D33FB82B3EE5}"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7F0B-8ABE-4A54-8C58-44796D2FEF8E}">
  <sheetPr>
    <outlinePr summaryRight="0"/>
  </sheetPr>
  <dimension ref="A1:AH498"/>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6" customWidth="1"/>
    <col min="34" max="34" width="15.7109375" style="5"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 customFormat="1" ht="189.95" customHeight="1" x14ac:dyDescent="0.25">
      <c r="A1" s="2" t="s">
        <v>665</v>
      </c>
      <c r="B1" s="2" t="s">
        <v>667</v>
      </c>
      <c r="C1" s="2" t="s">
        <v>668</v>
      </c>
      <c r="D1" s="2" t="s">
        <v>669</v>
      </c>
      <c r="E1" s="2" t="s">
        <v>670</v>
      </c>
      <c r="F1" s="2" t="s">
        <v>671</v>
      </c>
      <c r="G1" s="2" t="s">
        <v>672</v>
      </c>
      <c r="H1" s="2" t="s">
        <v>673</v>
      </c>
      <c r="I1" s="2" t="s">
        <v>674</v>
      </c>
      <c r="J1" s="2" t="s">
        <v>675</v>
      </c>
      <c r="K1" s="2" t="s">
        <v>676</v>
      </c>
      <c r="L1" s="2" t="s">
        <v>677</v>
      </c>
      <c r="M1" s="2" t="s">
        <v>678</v>
      </c>
      <c r="N1" s="2" t="s">
        <v>679</v>
      </c>
      <c r="O1" s="2" t="s">
        <v>680</v>
      </c>
      <c r="P1" s="2" t="s">
        <v>681</v>
      </c>
      <c r="Q1" s="2" t="s">
        <v>682</v>
      </c>
      <c r="R1" s="2" t="s">
        <v>683</v>
      </c>
      <c r="S1" s="2" t="s">
        <v>684</v>
      </c>
      <c r="T1" s="2" t="s">
        <v>685</v>
      </c>
      <c r="U1" s="2" t="s">
        <v>686</v>
      </c>
      <c r="V1" s="2" t="s">
        <v>687</v>
      </c>
      <c r="W1" s="2" t="s">
        <v>688</v>
      </c>
      <c r="X1" s="2" t="s">
        <v>689</v>
      </c>
      <c r="Y1" s="2" t="s">
        <v>690</v>
      </c>
      <c r="Z1" s="2" t="s">
        <v>691</v>
      </c>
      <c r="AA1" s="2" t="s">
        <v>692</v>
      </c>
      <c r="AB1" s="2" t="s">
        <v>693</v>
      </c>
      <c r="AC1" s="2" t="s">
        <v>694</v>
      </c>
      <c r="AD1" s="2" t="s">
        <v>695</v>
      </c>
      <c r="AE1" s="2" t="s">
        <v>696</v>
      </c>
      <c r="AF1" s="2" t="s">
        <v>697</v>
      </c>
      <c r="AG1" s="3" t="s">
        <v>698</v>
      </c>
    </row>
    <row r="2" spans="1:34" x14ac:dyDescent="0.25">
      <c r="A2" t="s">
        <v>346</v>
      </c>
      <c r="B2" t="s">
        <v>213</v>
      </c>
      <c r="C2" t="s">
        <v>494</v>
      </c>
      <c r="D2" t="s">
        <v>394</v>
      </c>
      <c r="E2" s="4">
        <v>45.282608695652172</v>
      </c>
      <c r="F2" s="4">
        <f>Nurse[[#This Row],[Total Nurse Staff Hours]]/Nurse[[#This Row],[MDS Census]]</f>
        <v>4.6473019683149319</v>
      </c>
      <c r="G2" s="4">
        <f>Nurse[[#This Row],[Total Direct Care Staff Hours]]/Nurse[[#This Row],[MDS Census]]</f>
        <v>4.4187854056649076</v>
      </c>
      <c r="H2" s="4">
        <f>Nurse[[#This Row],[Total RN Hours (w/ Admin, DON)]]/Nurse[[#This Row],[MDS Census]]</f>
        <v>1.4717018722995685</v>
      </c>
      <c r="I2" s="4">
        <f>Nurse[[#This Row],[RN Hours (excl. Admin, DON)]]/Nurse[[#This Row],[MDS Census]]</f>
        <v>1.2431853096495444</v>
      </c>
      <c r="J2" s="4">
        <f>SUM(Nurse[[#This Row],[RN Hours (excl. Admin, DON)]],Nurse[[#This Row],[RN Admin Hours]],Nurse[[#This Row],[RN DON Hours]],Nurse[[#This Row],[LPN Hours (excl. Admin)]],Nurse[[#This Row],[LPN Admin Hours]],Nurse[[#This Row],[CNA Hours]],Nurse[[#This Row],[NA TR Hours]],Nurse[[#This Row],[Med Aide/Tech Hours]])</f>
        <v>210.44195652173917</v>
      </c>
      <c r="K2" s="4">
        <f>SUM(Nurse[[#This Row],[RN Hours (excl. Admin, DON)]],Nurse[[#This Row],[LPN Hours (excl. Admin)]],Nurse[[#This Row],[CNA Hours]],Nurse[[#This Row],[NA TR Hours]],Nurse[[#This Row],[Med Aide/Tech Hours]])</f>
        <v>200.09413043478264</v>
      </c>
      <c r="L2" s="4">
        <f>SUM(Nurse[[#This Row],[RN Hours (excl. Admin, DON)]],Nurse[[#This Row],[RN Admin Hours]],Nurse[[#This Row],[RN DON Hours]])</f>
        <v>66.642500000000027</v>
      </c>
      <c r="M2" s="4">
        <v>56.294673913043503</v>
      </c>
      <c r="N2" s="4">
        <v>5.0434782608695654</v>
      </c>
      <c r="O2" s="4">
        <v>5.3043478260869561</v>
      </c>
      <c r="P2" s="4">
        <f>SUM(Nurse[[#This Row],[LPN Hours (excl. Admin)]],Nurse[[#This Row],[LPN Admin Hours]])</f>
        <v>21.423695652173912</v>
      </c>
      <c r="Q2" s="4">
        <v>21.423695652173912</v>
      </c>
      <c r="R2" s="4">
        <v>0</v>
      </c>
      <c r="S2" s="4">
        <f>SUM(Nurse[[#This Row],[CNA Hours]],Nurse[[#This Row],[NA TR Hours]],Nurse[[#This Row],[Med Aide/Tech Hours]])</f>
        <v>122.37576086956523</v>
      </c>
      <c r="T2" s="4">
        <v>106.01793478260871</v>
      </c>
      <c r="U2" s="4">
        <v>0</v>
      </c>
      <c r="V2" s="4">
        <v>16.357826086956525</v>
      </c>
      <c r="W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18.030108695652171</v>
      </c>
      <c r="X2" s="4">
        <v>3.2036956521739133</v>
      </c>
      <c r="Y2" s="4">
        <v>0</v>
      </c>
      <c r="Z2" s="4">
        <v>0</v>
      </c>
      <c r="AA2" s="4">
        <v>3.1082608695652176</v>
      </c>
      <c r="AB2" s="4">
        <v>0</v>
      </c>
      <c r="AC2" s="4">
        <v>11.71815217391304</v>
      </c>
      <c r="AD2" s="4">
        <v>0</v>
      </c>
      <c r="AE2" s="4">
        <v>0</v>
      </c>
      <c r="AF2" s="1">
        <v>175448</v>
      </c>
      <c r="AG2" s="1">
        <v>7</v>
      </c>
      <c r="AH2"/>
    </row>
    <row r="3" spans="1:34" x14ac:dyDescent="0.25">
      <c r="A3" t="s">
        <v>346</v>
      </c>
      <c r="B3" t="s">
        <v>278</v>
      </c>
      <c r="C3" t="s">
        <v>537</v>
      </c>
      <c r="D3" t="s">
        <v>394</v>
      </c>
      <c r="E3" s="4">
        <v>36.804347826086953</v>
      </c>
      <c r="F3" s="4">
        <f>Nurse[[#This Row],[Total Nurse Staff Hours]]/Nurse[[#This Row],[MDS Census]]</f>
        <v>5.3854341405788562</v>
      </c>
      <c r="G3" s="4">
        <f>Nurse[[#This Row],[Total Direct Care Staff Hours]]/Nurse[[#This Row],[MDS Census]]</f>
        <v>4.7536237448316623</v>
      </c>
      <c r="H3" s="4">
        <f>Nurse[[#This Row],[Total RN Hours (w/ Admin, DON)]]/Nurse[[#This Row],[MDS Census]]</f>
        <v>1.4162108682811578</v>
      </c>
      <c r="I3" s="4">
        <f>Nurse[[#This Row],[RN Hours (excl. Admin, DON)]]/Nurse[[#This Row],[MDS Census]]</f>
        <v>0.96596278795038426</v>
      </c>
      <c r="J3" s="4">
        <f>SUM(Nurse[[#This Row],[RN Hours (excl. Admin, DON)]],Nurse[[#This Row],[RN Admin Hours]],Nurse[[#This Row],[RN DON Hours]],Nurse[[#This Row],[LPN Hours (excl. Admin)]],Nurse[[#This Row],[LPN Admin Hours]],Nurse[[#This Row],[CNA Hours]],Nurse[[#This Row],[NA TR Hours]],Nurse[[#This Row],[Med Aide/Tech Hours]])</f>
        <v>198.20739130434788</v>
      </c>
      <c r="K3" s="4">
        <f>SUM(Nurse[[#This Row],[RN Hours (excl. Admin, DON)]],Nurse[[#This Row],[LPN Hours (excl. Admin)]],Nurse[[#This Row],[CNA Hours]],Nurse[[#This Row],[NA TR Hours]],Nurse[[#This Row],[Med Aide/Tech Hours]])</f>
        <v>174.9540217391305</v>
      </c>
      <c r="L3" s="4">
        <f>SUM(Nurse[[#This Row],[RN Hours (excl. Admin, DON)]],Nurse[[#This Row],[RN Admin Hours]],Nurse[[#This Row],[RN DON Hours]])</f>
        <v>52.122717391304349</v>
      </c>
      <c r="M3" s="4">
        <v>35.551630434782616</v>
      </c>
      <c r="N3" s="4">
        <v>10.773913043478256</v>
      </c>
      <c r="O3" s="4">
        <v>5.797173913043479</v>
      </c>
      <c r="P3" s="4">
        <f>SUM(Nurse[[#This Row],[LPN Hours (excl. Admin)]],Nurse[[#This Row],[LPN Admin Hours]])</f>
        <v>23.865652173913041</v>
      </c>
      <c r="Q3" s="4">
        <v>17.18336956521739</v>
      </c>
      <c r="R3" s="4">
        <v>6.6822826086956519</v>
      </c>
      <c r="S3" s="4">
        <f>SUM(Nurse[[#This Row],[CNA Hours]],Nurse[[#This Row],[NA TR Hours]],Nurse[[#This Row],[Med Aide/Tech Hours]])</f>
        <v>122.21902173913051</v>
      </c>
      <c r="T3" s="4">
        <v>121.37913043478268</v>
      </c>
      <c r="U3" s="4">
        <v>0.839891304347826</v>
      </c>
      <c r="V3" s="4">
        <v>0</v>
      </c>
      <c r="W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67.638369565217403</v>
      </c>
      <c r="X3" s="4">
        <v>6.3471739130434788</v>
      </c>
      <c r="Y3" s="4">
        <v>0</v>
      </c>
      <c r="Z3" s="4">
        <v>0</v>
      </c>
      <c r="AA3" s="4">
        <v>3.2634782608695652</v>
      </c>
      <c r="AB3" s="4">
        <v>0</v>
      </c>
      <c r="AC3" s="4">
        <v>57.187826086956527</v>
      </c>
      <c r="AD3" s="4">
        <v>0.839891304347826</v>
      </c>
      <c r="AE3" s="4">
        <v>0</v>
      </c>
      <c r="AF3" s="1">
        <v>175542</v>
      </c>
      <c r="AG3" s="1">
        <v>7</v>
      </c>
      <c r="AH3"/>
    </row>
    <row r="4" spans="1:34" x14ac:dyDescent="0.25">
      <c r="A4" t="s">
        <v>346</v>
      </c>
      <c r="B4" t="s">
        <v>84</v>
      </c>
      <c r="C4" t="s">
        <v>549</v>
      </c>
      <c r="D4" t="s">
        <v>389</v>
      </c>
      <c r="E4" s="4">
        <v>40.913043478260867</v>
      </c>
      <c r="F4" s="4">
        <f>Nurse[[#This Row],[Total Nurse Staff Hours]]/Nurse[[#This Row],[MDS Census]]</f>
        <v>3.0893411264612114</v>
      </c>
      <c r="G4" s="4">
        <f>Nurse[[#This Row],[Total Direct Care Staff Hours]]/Nurse[[#This Row],[MDS Census]]</f>
        <v>2.7475398512221041</v>
      </c>
      <c r="H4" s="4">
        <f>Nurse[[#This Row],[Total RN Hours (w/ Admin, DON)]]/Nurse[[#This Row],[MDS Census]]</f>
        <v>0.2977948990435707</v>
      </c>
      <c r="I4" s="4">
        <f>Nurse[[#This Row],[RN Hours (excl. Admin, DON)]]/Nurse[[#This Row],[MDS Census]]</f>
        <v>7.4628055260361315E-2</v>
      </c>
      <c r="J4" s="4">
        <f>SUM(Nurse[[#This Row],[RN Hours (excl. Admin, DON)]],Nurse[[#This Row],[RN Admin Hours]],Nurse[[#This Row],[RN DON Hours]],Nurse[[#This Row],[LPN Hours (excl. Admin)]],Nurse[[#This Row],[LPN Admin Hours]],Nurse[[#This Row],[CNA Hours]],Nurse[[#This Row],[NA TR Hours]],Nurse[[#This Row],[Med Aide/Tech Hours]])</f>
        <v>126.39434782608694</v>
      </c>
      <c r="K4" s="4">
        <f>SUM(Nurse[[#This Row],[RN Hours (excl. Admin, DON)]],Nurse[[#This Row],[LPN Hours (excl. Admin)]],Nurse[[#This Row],[CNA Hours]],Nurse[[#This Row],[NA TR Hours]],Nurse[[#This Row],[Med Aide/Tech Hours]])</f>
        <v>112.41021739130434</v>
      </c>
      <c r="L4" s="4">
        <f>SUM(Nurse[[#This Row],[RN Hours (excl. Admin, DON)]],Nurse[[#This Row],[RN Admin Hours]],Nurse[[#This Row],[RN DON Hours]])</f>
        <v>12.183695652173913</v>
      </c>
      <c r="M4" s="4">
        <v>3.053260869565217</v>
      </c>
      <c r="N4" s="4">
        <v>3.8315217391304346</v>
      </c>
      <c r="O4" s="4">
        <v>5.2989130434782608</v>
      </c>
      <c r="P4" s="4">
        <f>SUM(Nurse[[#This Row],[LPN Hours (excl. Admin)]],Nurse[[#This Row],[LPN Admin Hours]])</f>
        <v>25.576521739130428</v>
      </c>
      <c r="Q4" s="4">
        <v>20.722826086956516</v>
      </c>
      <c r="R4" s="4">
        <v>4.8536956521739123</v>
      </c>
      <c r="S4" s="4">
        <f>SUM(Nurse[[#This Row],[CNA Hours]],Nurse[[#This Row],[NA TR Hours]],Nurse[[#This Row],[Med Aide/Tech Hours]])</f>
        <v>88.634130434782605</v>
      </c>
      <c r="T4" s="4">
        <v>35.337173913043472</v>
      </c>
      <c r="U4" s="4">
        <v>0</v>
      </c>
      <c r="V4" s="4">
        <v>53.296956521739126</v>
      </c>
      <c r="W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5.0846739130434768</v>
      </c>
      <c r="X4" s="4">
        <v>0</v>
      </c>
      <c r="Y4" s="4">
        <v>0</v>
      </c>
      <c r="Z4" s="4">
        <v>0</v>
      </c>
      <c r="AA4" s="4">
        <v>0.62684782608695655</v>
      </c>
      <c r="AB4" s="4">
        <v>0</v>
      </c>
      <c r="AC4" s="4">
        <v>4.1623913043478247</v>
      </c>
      <c r="AD4" s="4">
        <v>0</v>
      </c>
      <c r="AE4" s="4">
        <v>0.29543478260869566</v>
      </c>
      <c r="AF4" s="1">
        <v>175221</v>
      </c>
      <c r="AG4" s="1">
        <v>7</v>
      </c>
      <c r="AH4"/>
    </row>
    <row r="5" spans="1:34" x14ac:dyDescent="0.25">
      <c r="A5" t="s">
        <v>346</v>
      </c>
      <c r="B5" t="s">
        <v>152</v>
      </c>
      <c r="C5" t="s">
        <v>582</v>
      </c>
      <c r="D5" t="s">
        <v>383</v>
      </c>
      <c r="E5" s="4">
        <v>31.065217391304348</v>
      </c>
      <c r="F5" s="4">
        <f>Nurse[[#This Row],[Total Nurse Staff Hours]]/Nurse[[#This Row],[MDS Census]]</f>
        <v>2.987445766270119</v>
      </c>
      <c r="G5" s="4">
        <f>Nurse[[#This Row],[Total Direct Care Staff Hours]]/Nurse[[#This Row],[MDS Census]]</f>
        <v>2.6720153953813859</v>
      </c>
      <c r="H5" s="4">
        <f>Nurse[[#This Row],[Total RN Hours (w/ Admin, DON)]]/Nurse[[#This Row],[MDS Census]]</f>
        <v>0.68416724982505239</v>
      </c>
      <c r="I5" s="4">
        <f>Nurse[[#This Row],[RN Hours (excl. Admin, DON)]]/Nurse[[#This Row],[MDS Census]]</f>
        <v>0.36873687893631901</v>
      </c>
      <c r="J5" s="4">
        <f>SUM(Nurse[[#This Row],[RN Hours (excl. Admin, DON)]],Nurse[[#This Row],[RN Admin Hours]],Nurse[[#This Row],[RN DON Hours]],Nurse[[#This Row],[LPN Hours (excl. Admin)]],Nurse[[#This Row],[LPN Admin Hours]],Nurse[[#This Row],[CNA Hours]],Nurse[[#This Row],[NA TR Hours]],Nurse[[#This Row],[Med Aide/Tech Hours]])</f>
        <v>92.805652173913046</v>
      </c>
      <c r="K5" s="4">
        <f>SUM(Nurse[[#This Row],[RN Hours (excl. Admin, DON)]],Nurse[[#This Row],[LPN Hours (excl. Admin)]],Nurse[[#This Row],[CNA Hours]],Nurse[[#This Row],[NA TR Hours]],Nurse[[#This Row],[Med Aide/Tech Hours]])</f>
        <v>83.006739130434795</v>
      </c>
      <c r="L5" s="4">
        <f>SUM(Nurse[[#This Row],[RN Hours (excl. Admin, DON)]],Nurse[[#This Row],[RN Admin Hours]],Nurse[[#This Row],[RN DON Hours]])</f>
        <v>21.253804347826083</v>
      </c>
      <c r="M5" s="4">
        <v>11.454891304347823</v>
      </c>
      <c r="N5" s="4">
        <v>4.9891304347826084</v>
      </c>
      <c r="O5" s="4">
        <v>4.8097826086956523</v>
      </c>
      <c r="P5" s="4">
        <f>SUM(Nurse[[#This Row],[LPN Hours (excl. Admin)]],Nurse[[#This Row],[LPN Admin Hours]])</f>
        <v>9.8922826086956555</v>
      </c>
      <c r="Q5" s="4">
        <v>9.8922826086956555</v>
      </c>
      <c r="R5" s="4">
        <v>0</v>
      </c>
      <c r="S5" s="4">
        <f>SUM(Nurse[[#This Row],[CNA Hours]],Nurse[[#This Row],[NA TR Hours]],Nurse[[#This Row],[Med Aide/Tech Hours]])</f>
        <v>61.659565217391311</v>
      </c>
      <c r="T5" s="4">
        <v>43.020760869565223</v>
      </c>
      <c r="U5" s="4">
        <v>0</v>
      </c>
      <c r="V5" s="4">
        <v>18.638804347826088</v>
      </c>
      <c r="W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 s="4">
        <v>0</v>
      </c>
      <c r="Y5" s="4">
        <v>0</v>
      </c>
      <c r="Z5" s="4">
        <v>0</v>
      </c>
      <c r="AA5" s="4">
        <v>0</v>
      </c>
      <c r="AB5" s="4">
        <v>0</v>
      </c>
      <c r="AC5" s="4">
        <v>0</v>
      </c>
      <c r="AD5" s="4">
        <v>0</v>
      </c>
      <c r="AE5" s="4">
        <v>0</v>
      </c>
      <c r="AF5" s="1">
        <v>175335</v>
      </c>
      <c r="AG5" s="1">
        <v>7</v>
      </c>
      <c r="AH5"/>
    </row>
    <row r="6" spans="1:34" x14ac:dyDescent="0.25">
      <c r="A6" t="s">
        <v>346</v>
      </c>
      <c r="B6" t="s">
        <v>163</v>
      </c>
      <c r="C6" t="s">
        <v>575</v>
      </c>
      <c r="D6" t="s">
        <v>386</v>
      </c>
      <c r="E6" s="4">
        <v>23.706521739130434</v>
      </c>
      <c r="F6" s="4">
        <f>Nurse[[#This Row],[Total Nurse Staff Hours]]/Nurse[[#This Row],[MDS Census]]</f>
        <v>3.9445667125171946</v>
      </c>
      <c r="G6" s="4">
        <f>Nurse[[#This Row],[Total Direct Care Staff Hours]]/Nurse[[#This Row],[MDS Census]]</f>
        <v>3.3510408069692805</v>
      </c>
      <c r="H6" s="4">
        <f>Nurse[[#This Row],[Total RN Hours (w/ Admin, DON)]]/Nurse[[#This Row],[MDS Census]]</f>
        <v>0.681641448876662</v>
      </c>
      <c r="I6" s="4">
        <f>Nurse[[#This Row],[RN Hours (excl. Admin, DON)]]/Nurse[[#This Row],[MDS Census]]</f>
        <v>0.31474094452086199</v>
      </c>
      <c r="J6" s="4">
        <f>SUM(Nurse[[#This Row],[RN Hours (excl. Admin, DON)]],Nurse[[#This Row],[RN Admin Hours]],Nurse[[#This Row],[RN DON Hours]],Nurse[[#This Row],[LPN Hours (excl. Admin)]],Nurse[[#This Row],[LPN Admin Hours]],Nurse[[#This Row],[CNA Hours]],Nurse[[#This Row],[NA TR Hours]],Nurse[[#This Row],[Med Aide/Tech Hours]])</f>
        <v>93.511956521739137</v>
      </c>
      <c r="K6" s="4">
        <f>SUM(Nurse[[#This Row],[RN Hours (excl. Admin, DON)]],Nurse[[#This Row],[LPN Hours (excl. Admin)]],Nurse[[#This Row],[CNA Hours]],Nurse[[#This Row],[NA TR Hours]],Nurse[[#This Row],[Med Aide/Tech Hours]])</f>
        <v>79.441521739130437</v>
      </c>
      <c r="L6" s="4">
        <f>SUM(Nurse[[#This Row],[RN Hours (excl. Admin, DON)]],Nurse[[#This Row],[RN Admin Hours]],Nurse[[#This Row],[RN DON Hours]])</f>
        <v>16.159347826086954</v>
      </c>
      <c r="M6" s="4">
        <v>7.4614130434782604</v>
      </c>
      <c r="N6" s="4">
        <v>0</v>
      </c>
      <c r="O6" s="4">
        <v>8.6979347826086943</v>
      </c>
      <c r="P6" s="4">
        <f>SUM(Nurse[[#This Row],[LPN Hours (excl. Admin)]],Nurse[[#This Row],[LPN Admin Hours]])</f>
        <v>20.170978260869568</v>
      </c>
      <c r="Q6" s="4">
        <v>14.798478260869565</v>
      </c>
      <c r="R6" s="4">
        <v>5.3725000000000014</v>
      </c>
      <c r="S6" s="4">
        <f>SUM(Nurse[[#This Row],[CNA Hours]],Nurse[[#This Row],[NA TR Hours]],Nurse[[#This Row],[Med Aide/Tech Hours]])</f>
        <v>57.181630434782619</v>
      </c>
      <c r="T6" s="4">
        <v>37.329891304347825</v>
      </c>
      <c r="U6" s="4">
        <v>0</v>
      </c>
      <c r="V6" s="4">
        <v>19.85173913043479</v>
      </c>
      <c r="W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35.132717391304347</v>
      </c>
      <c r="X6" s="4">
        <v>6.6515217391304331</v>
      </c>
      <c r="Y6" s="4">
        <v>0</v>
      </c>
      <c r="Z6" s="4">
        <v>2.9060869565217393</v>
      </c>
      <c r="AA6" s="4">
        <v>10.054130434782609</v>
      </c>
      <c r="AB6" s="4">
        <v>0</v>
      </c>
      <c r="AC6" s="4">
        <v>15.520978260869565</v>
      </c>
      <c r="AD6" s="4">
        <v>0</v>
      </c>
      <c r="AE6" s="4">
        <v>0</v>
      </c>
      <c r="AF6" s="1">
        <v>175351</v>
      </c>
      <c r="AG6" s="1">
        <v>7</v>
      </c>
      <c r="AH6"/>
    </row>
    <row r="7" spans="1:34" x14ac:dyDescent="0.25">
      <c r="A7" t="s">
        <v>346</v>
      </c>
      <c r="B7" t="s">
        <v>70</v>
      </c>
      <c r="C7" t="s">
        <v>537</v>
      </c>
      <c r="D7" t="s">
        <v>394</v>
      </c>
      <c r="E7" s="4">
        <v>68.978260869565219</v>
      </c>
      <c r="F7" s="4">
        <f>Nurse[[#This Row],[Total Nurse Staff Hours]]/Nurse[[#This Row],[MDS Census]]</f>
        <v>4.2204790419161684</v>
      </c>
      <c r="G7" s="4">
        <f>Nurse[[#This Row],[Total Direct Care Staff Hours]]/Nurse[[#This Row],[MDS Census]]</f>
        <v>3.9764670658682633</v>
      </c>
      <c r="H7" s="4">
        <f>Nurse[[#This Row],[Total RN Hours (w/ Admin, DON)]]/Nurse[[#This Row],[MDS Census]]</f>
        <v>0.40905452253387958</v>
      </c>
      <c r="I7" s="4">
        <f>Nurse[[#This Row],[RN Hours (excl. Admin, DON)]]/Nurse[[#This Row],[MDS Census]]</f>
        <v>0.16756381972896311</v>
      </c>
      <c r="J7" s="4">
        <f>SUM(Nurse[[#This Row],[RN Hours (excl. Admin, DON)]],Nurse[[#This Row],[RN Admin Hours]],Nurse[[#This Row],[RN DON Hours]],Nurse[[#This Row],[LPN Hours (excl. Admin)]],Nurse[[#This Row],[LPN Admin Hours]],Nurse[[#This Row],[CNA Hours]],Nurse[[#This Row],[NA TR Hours]],Nurse[[#This Row],[Med Aide/Tech Hours]])</f>
        <v>291.12130434782614</v>
      </c>
      <c r="K7" s="4">
        <f>SUM(Nurse[[#This Row],[RN Hours (excl. Admin, DON)]],Nurse[[#This Row],[LPN Hours (excl. Admin)]],Nurse[[#This Row],[CNA Hours]],Nurse[[#This Row],[NA TR Hours]],Nurse[[#This Row],[Med Aide/Tech Hours]])</f>
        <v>274.28978260869565</v>
      </c>
      <c r="L7" s="4">
        <f>SUM(Nurse[[#This Row],[RN Hours (excl. Admin, DON)]],Nurse[[#This Row],[RN Admin Hours]],Nurse[[#This Row],[RN DON Hours]])</f>
        <v>28.215869565217389</v>
      </c>
      <c r="M7" s="4">
        <v>11.558260869565217</v>
      </c>
      <c r="N7" s="4">
        <v>11.266304347826088</v>
      </c>
      <c r="O7" s="4">
        <v>5.3913043478260869</v>
      </c>
      <c r="P7" s="4">
        <f>SUM(Nurse[[#This Row],[LPN Hours (excl. Admin)]],Nurse[[#This Row],[LPN Admin Hours]])</f>
        <v>83.687282608695625</v>
      </c>
      <c r="Q7" s="4">
        <v>83.51336956521736</v>
      </c>
      <c r="R7" s="4">
        <v>0.17391304347826086</v>
      </c>
      <c r="S7" s="4">
        <f>SUM(Nurse[[#This Row],[CNA Hours]],Nurse[[#This Row],[NA TR Hours]],Nurse[[#This Row],[Med Aide/Tech Hours]])</f>
        <v>179.2181521739131</v>
      </c>
      <c r="T7" s="4">
        <v>161.70554347826092</v>
      </c>
      <c r="U7" s="4">
        <v>0</v>
      </c>
      <c r="V7" s="4">
        <v>17.512608695652176</v>
      </c>
      <c r="W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35.404891304347828</v>
      </c>
      <c r="X7" s="4">
        <v>0.40510869565217389</v>
      </c>
      <c r="Y7" s="4">
        <v>0</v>
      </c>
      <c r="Z7" s="4">
        <v>0</v>
      </c>
      <c r="AA7" s="4">
        <v>0</v>
      </c>
      <c r="AB7" s="4">
        <v>0</v>
      </c>
      <c r="AC7" s="4">
        <v>34.999782608695654</v>
      </c>
      <c r="AD7" s="4">
        <v>0</v>
      </c>
      <c r="AE7" s="4">
        <v>0</v>
      </c>
      <c r="AF7" s="1">
        <v>175187</v>
      </c>
      <c r="AG7" s="1">
        <v>7</v>
      </c>
      <c r="AH7"/>
    </row>
    <row r="8" spans="1:34" x14ac:dyDescent="0.25">
      <c r="A8" t="s">
        <v>346</v>
      </c>
      <c r="B8" t="s">
        <v>159</v>
      </c>
      <c r="C8" t="s">
        <v>482</v>
      </c>
      <c r="D8" t="s">
        <v>450</v>
      </c>
      <c r="E8" s="4">
        <v>28.633802816901408</v>
      </c>
      <c r="F8" s="4">
        <f>Nurse[[#This Row],[Total Nurse Staff Hours]]/Nurse[[#This Row],[MDS Census]]</f>
        <v>3.2983571077225782</v>
      </c>
      <c r="G8" s="4">
        <f>Nurse[[#This Row],[Total Direct Care Staff Hours]]/Nurse[[#This Row],[MDS Census]]</f>
        <v>2.5570093457943925</v>
      </c>
      <c r="H8" s="4">
        <f>Nurse[[#This Row],[Total RN Hours (w/ Admin, DON)]]/Nurse[[#This Row],[MDS Census]]</f>
        <v>1.1046532218396459</v>
      </c>
      <c r="I8" s="4">
        <f>Nurse[[#This Row],[RN Hours (excl. Admin, DON)]]/Nurse[[#This Row],[MDS Census]]</f>
        <v>0.37816035415641891</v>
      </c>
      <c r="J8" s="4">
        <f>SUM(Nurse[[#This Row],[RN Hours (excl. Admin, DON)]],Nurse[[#This Row],[RN Admin Hours]],Nurse[[#This Row],[RN DON Hours]],Nurse[[#This Row],[LPN Hours (excl. Admin)]],Nurse[[#This Row],[LPN Admin Hours]],Nurse[[#This Row],[CNA Hours]],Nurse[[#This Row],[NA TR Hours]],Nurse[[#This Row],[Med Aide/Tech Hours]])</f>
        <v>94.444507042253534</v>
      </c>
      <c r="K8" s="4">
        <f>SUM(Nurse[[#This Row],[RN Hours (excl. Admin, DON)]],Nurse[[#This Row],[LPN Hours (excl. Admin)]],Nurse[[#This Row],[CNA Hours]],Nurse[[#This Row],[NA TR Hours]],Nurse[[#This Row],[Med Aide/Tech Hours]])</f>
        <v>73.21690140845071</v>
      </c>
      <c r="L8" s="4">
        <f>SUM(Nurse[[#This Row],[RN Hours (excl. Admin, DON)]],Nurse[[#This Row],[RN Admin Hours]],Nurse[[#This Row],[RN DON Hours]])</f>
        <v>31.630422535211267</v>
      </c>
      <c r="M8" s="4">
        <v>10.828169014084501</v>
      </c>
      <c r="N8" s="4">
        <v>16.295211267605637</v>
      </c>
      <c r="O8" s="4">
        <v>4.507042253521127</v>
      </c>
      <c r="P8" s="4">
        <f>SUM(Nurse[[#This Row],[LPN Hours (excl. Admin)]],Nurse[[#This Row],[LPN Admin Hours]])</f>
        <v>10.554929577464787</v>
      </c>
      <c r="Q8" s="4">
        <v>10.12957746478873</v>
      </c>
      <c r="R8" s="4">
        <v>0.42535211267605633</v>
      </c>
      <c r="S8" s="4">
        <f>SUM(Nurse[[#This Row],[CNA Hours]],Nurse[[#This Row],[NA TR Hours]],Nurse[[#This Row],[Med Aide/Tech Hours]])</f>
        <v>52.259154929577477</v>
      </c>
      <c r="T8" s="4">
        <v>41.498591549295782</v>
      </c>
      <c r="U8" s="4">
        <v>0</v>
      </c>
      <c r="V8" s="4">
        <v>10.760563380281692</v>
      </c>
      <c r="W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 s="4">
        <v>0</v>
      </c>
      <c r="Y8" s="4">
        <v>0</v>
      </c>
      <c r="Z8" s="4">
        <v>0</v>
      </c>
      <c r="AA8" s="4">
        <v>0</v>
      </c>
      <c r="AB8" s="4">
        <v>0</v>
      </c>
      <c r="AC8" s="4">
        <v>0</v>
      </c>
      <c r="AD8" s="4">
        <v>0</v>
      </c>
      <c r="AE8" s="4">
        <v>0</v>
      </c>
      <c r="AF8" s="1">
        <v>175346</v>
      </c>
      <c r="AG8" s="1">
        <v>7</v>
      </c>
      <c r="AH8"/>
    </row>
    <row r="9" spans="1:34" x14ac:dyDescent="0.25">
      <c r="A9" t="s">
        <v>346</v>
      </c>
      <c r="B9" t="s">
        <v>252</v>
      </c>
      <c r="C9" t="s">
        <v>632</v>
      </c>
      <c r="D9" t="s">
        <v>458</v>
      </c>
      <c r="E9" s="4">
        <v>43.641304347826086</v>
      </c>
      <c r="F9" s="4">
        <f>Nurse[[#This Row],[Total Nurse Staff Hours]]/Nurse[[#This Row],[MDS Census]]</f>
        <v>4.192022415940226</v>
      </c>
      <c r="G9" s="4">
        <f>Nurse[[#This Row],[Total Direct Care Staff Hours]]/Nurse[[#This Row],[MDS Census]]</f>
        <v>3.9340647571606495</v>
      </c>
      <c r="H9" s="4">
        <f>Nurse[[#This Row],[Total RN Hours (w/ Admin, DON)]]/Nurse[[#This Row],[MDS Census]]</f>
        <v>0.57220174346201769</v>
      </c>
      <c r="I9" s="4">
        <f>Nurse[[#This Row],[RN Hours (excl. Admin, DON)]]/Nurse[[#This Row],[MDS Census]]</f>
        <v>0.31424408468244103</v>
      </c>
      <c r="J9" s="4">
        <f>SUM(Nurse[[#This Row],[RN Hours (excl. Admin, DON)]],Nurse[[#This Row],[RN Admin Hours]],Nurse[[#This Row],[RN DON Hours]],Nurse[[#This Row],[LPN Hours (excl. Admin)]],Nurse[[#This Row],[LPN Admin Hours]],Nurse[[#This Row],[CNA Hours]],Nurse[[#This Row],[NA TR Hours]],Nurse[[#This Row],[Med Aide/Tech Hours]])</f>
        <v>182.94532608695661</v>
      </c>
      <c r="K9" s="4">
        <f>SUM(Nurse[[#This Row],[RN Hours (excl. Admin, DON)]],Nurse[[#This Row],[LPN Hours (excl. Admin)]],Nurse[[#This Row],[CNA Hours]],Nurse[[#This Row],[NA TR Hours]],Nurse[[#This Row],[Med Aide/Tech Hours]])</f>
        <v>171.68771739130443</v>
      </c>
      <c r="L9" s="4">
        <f>SUM(Nurse[[#This Row],[RN Hours (excl. Admin, DON)]],Nurse[[#This Row],[RN Admin Hours]],Nurse[[#This Row],[RN DON Hours]])</f>
        <v>24.971630434782618</v>
      </c>
      <c r="M9" s="4">
        <v>13.714021739130443</v>
      </c>
      <c r="N9" s="4">
        <v>4.926195652173913</v>
      </c>
      <c r="O9" s="4">
        <v>6.3314130434782632</v>
      </c>
      <c r="P9" s="4">
        <f>SUM(Nurse[[#This Row],[LPN Hours (excl. Admin)]],Nurse[[#This Row],[LPN Admin Hours]])</f>
        <v>29.5195652173913</v>
      </c>
      <c r="Q9" s="4">
        <v>29.5195652173913</v>
      </c>
      <c r="R9" s="4">
        <v>0</v>
      </c>
      <c r="S9" s="4">
        <f>SUM(Nurse[[#This Row],[CNA Hours]],Nurse[[#This Row],[NA TR Hours]],Nurse[[#This Row],[Med Aide/Tech Hours]])</f>
        <v>128.45413043478268</v>
      </c>
      <c r="T9" s="4">
        <v>108.12891304347835</v>
      </c>
      <c r="U9" s="4">
        <v>0</v>
      </c>
      <c r="V9" s="4">
        <v>20.325217391304342</v>
      </c>
      <c r="W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1.6770652173913043</v>
      </c>
      <c r="X9" s="4">
        <v>0</v>
      </c>
      <c r="Y9" s="4">
        <v>0</v>
      </c>
      <c r="Z9" s="4">
        <v>0</v>
      </c>
      <c r="AA9" s="4">
        <v>0</v>
      </c>
      <c r="AB9" s="4">
        <v>0</v>
      </c>
      <c r="AC9" s="4">
        <v>1.6770652173913043</v>
      </c>
      <c r="AD9" s="4">
        <v>0</v>
      </c>
      <c r="AE9" s="4">
        <v>0</v>
      </c>
      <c r="AF9" s="1">
        <v>175506</v>
      </c>
      <c r="AG9" s="1">
        <v>7</v>
      </c>
      <c r="AH9"/>
    </row>
    <row r="10" spans="1:34" x14ac:dyDescent="0.25">
      <c r="A10" t="s">
        <v>346</v>
      </c>
      <c r="B10" t="s">
        <v>320</v>
      </c>
      <c r="C10" t="s">
        <v>611</v>
      </c>
      <c r="D10" t="s">
        <v>457</v>
      </c>
      <c r="E10" s="4">
        <v>19.043478260869566</v>
      </c>
      <c r="F10" s="4">
        <f>Nurse[[#This Row],[Total Nurse Staff Hours]]/Nurse[[#This Row],[MDS Census]]</f>
        <v>5.5368093607305928</v>
      </c>
      <c r="G10" s="4">
        <f>Nurse[[#This Row],[Total Direct Care Staff Hours]]/Nurse[[#This Row],[MDS Census]]</f>
        <v>5.1188299086757985</v>
      </c>
      <c r="H10" s="4">
        <f>Nurse[[#This Row],[Total RN Hours (w/ Admin, DON)]]/Nurse[[#This Row],[MDS Census]]</f>
        <v>0.75186643835616429</v>
      </c>
      <c r="I10" s="4">
        <f>Nurse[[#This Row],[RN Hours (excl. Admin, DON)]]/Nurse[[#This Row],[MDS Census]]</f>
        <v>0.3338869863013697</v>
      </c>
      <c r="J10" s="4">
        <f>SUM(Nurse[[#This Row],[RN Hours (excl. Admin, DON)]],Nurse[[#This Row],[RN Admin Hours]],Nurse[[#This Row],[RN DON Hours]],Nurse[[#This Row],[LPN Hours (excl. Admin)]],Nurse[[#This Row],[LPN Admin Hours]],Nurse[[#This Row],[CNA Hours]],Nurse[[#This Row],[NA TR Hours]],Nurse[[#This Row],[Med Aide/Tech Hours]])</f>
        <v>105.44010869565216</v>
      </c>
      <c r="K10" s="4">
        <f>SUM(Nurse[[#This Row],[RN Hours (excl. Admin, DON)]],Nurse[[#This Row],[LPN Hours (excl. Admin)]],Nurse[[#This Row],[CNA Hours]],Nurse[[#This Row],[NA TR Hours]],Nurse[[#This Row],[Med Aide/Tech Hours]])</f>
        <v>97.480326086956509</v>
      </c>
      <c r="L10" s="4">
        <f>SUM(Nurse[[#This Row],[RN Hours (excl. Admin, DON)]],Nurse[[#This Row],[RN Admin Hours]],Nurse[[#This Row],[RN DON Hours]])</f>
        <v>14.318152173913044</v>
      </c>
      <c r="M10" s="4">
        <v>6.3583695652173891</v>
      </c>
      <c r="N10" s="4">
        <v>7.9597826086956545</v>
      </c>
      <c r="O10" s="4">
        <v>0</v>
      </c>
      <c r="P10" s="4">
        <f>SUM(Nurse[[#This Row],[LPN Hours (excl. Admin)]],Nurse[[#This Row],[LPN Admin Hours]])</f>
        <v>27.586413043478263</v>
      </c>
      <c r="Q10" s="4">
        <v>27.586413043478263</v>
      </c>
      <c r="R10" s="4">
        <v>0</v>
      </c>
      <c r="S10" s="4">
        <f>SUM(Nurse[[#This Row],[CNA Hours]],Nurse[[#This Row],[NA TR Hours]],Nurse[[#This Row],[Med Aide/Tech Hours]])</f>
        <v>63.535543478260863</v>
      </c>
      <c r="T10" s="4">
        <v>49.452934782608686</v>
      </c>
      <c r="U10" s="4">
        <v>0</v>
      </c>
      <c r="V10" s="4">
        <v>14.082608695652173</v>
      </c>
      <c r="W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 s="4">
        <v>0</v>
      </c>
      <c r="Y10" s="4">
        <v>0</v>
      </c>
      <c r="Z10" s="4">
        <v>0</v>
      </c>
      <c r="AA10" s="4">
        <v>0</v>
      </c>
      <c r="AB10" s="4">
        <v>0</v>
      </c>
      <c r="AC10" s="4">
        <v>0</v>
      </c>
      <c r="AD10" s="4">
        <v>0</v>
      </c>
      <c r="AE10" s="4">
        <v>0</v>
      </c>
      <c r="AF10" t="s">
        <v>13</v>
      </c>
      <c r="AG10" s="1">
        <v>7</v>
      </c>
      <c r="AH10"/>
    </row>
    <row r="11" spans="1:34" x14ac:dyDescent="0.25">
      <c r="A11" t="s">
        <v>346</v>
      </c>
      <c r="B11" t="s">
        <v>145</v>
      </c>
      <c r="C11" t="s">
        <v>579</v>
      </c>
      <c r="D11" t="s">
        <v>382</v>
      </c>
      <c r="E11" s="4">
        <v>34.684782608695649</v>
      </c>
      <c r="F11" s="4">
        <f>Nurse[[#This Row],[Total Nurse Staff Hours]]/Nurse[[#This Row],[MDS Census]]</f>
        <v>3.4901723597618299</v>
      </c>
      <c r="G11" s="4">
        <f>Nurse[[#This Row],[Total Direct Care Staff Hours]]/Nurse[[#This Row],[MDS Census]]</f>
        <v>3.3447633970542152</v>
      </c>
      <c r="H11" s="4">
        <f>Nurse[[#This Row],[Total RN Hours (w/ Admin, DON)]]/Nurse[[#This Row],[MDS Census]]</f>
        <v>0.25651833281103109</v>
      </c>
      <c r="I11" s="4">
        <f>Nurse[[#This Row],[RN Hours (excl. Admin, DON)]]/Nurse[[#This Row],[MDS Census]]</f>
        <v>0.11110937010341587</v>
      </c>
      <c r="J11" s="4">
        <f>SUM(Nurse[[#This Row],[RN Hours (excl. Admin, DON)]],Nurse[[#This Row],[RN Admin Hours]],Nurse[[#This Row],[RN DON Hours]],Nurse[[#This Row],[LPN Hours (excl. Admin)]],Nurse[[#This Row],[LPN Admin Hours]],Nurse[[#This Row],[CNA Hours]],Nurse[[#This Row],[NA TR Hours]],Nurse[[#This Row],[Med Aide/Tech Hours]])</f>
        <v>121.05586956521738</v>
      </c>
      <c r="K11" s="4">
        <f>SUM(Nurse[[#This Row],[RN Hours (excl. Admin, DON)]],Nurse[[#This Row],[LPN Hours (excl. Admin)]],Nurse[[#This Row],[CNA Hours]],Nurse[[#This Row],[NA TR Hours]],Nurse[[#This Row],[Med Aide/Tech Hours]])</f>
        <v>116.01239130434782</v>
      </c>
      <c r="L11" s="4">
        <f>SUM(Nurse[[#This Row],[RN Hours (excl. Admin, DON)]],Nurse[[#This Row],[RN Admin Hours]],Nurse[[#This Row],[RN DON Hours]])</f>
        <v>8.8972826086956527</v>
      </c>
      <c r="M11" s="4">
        <v>3.8538043478260873</v>
      </c>
      <c r="N11" s="4">
        <v>0</v>
      </c>
      <c r="O11" s="4">
        <v>5.0434782608695654</v>
      </c>
      <c r="P11" s="4">
        <f>SUM(Nurse[[#This Row],[LPN Hours (excl. Admin)]],Nurse[[#This Row],[LPN Admin Hours]])</f>
        <v>33.858043478260853</v>
      </c>
      <c r="Q11" s="4">
        <v>33.858043478260853</v>
      </c>
      <c r="R11" s="4">
        <v>0</v>
      </c>
      <c r="S11" s="4">
        <f>SUM(Nurse[[#This Row],[CNA Hours]],Nurse[[#This Row],[NA TR Hours]],Nurse[[#This Row],[Med Aide/Tech Hours]])</f>
        <v>78.300543478260863</v>
      </c>
      <c r="T11" s="4">
        <v>62.535326086956523</v>
      </c>
      <c r="U11" s="4">
        <v>0</v>
      </c>
      <c r="V11" s="4">
        <v>15.765217391304342</v>
      </c>
      <c r="W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5.2954347826086954</v>
      </c>
      <c r="X11" s="4">
        <v>3.4745652173913042</v>
      </c>
      <c r="Y11" s="4">
        <v>0</v>
      </c>
      <c r="Z11" s="4">
        <v>0</v>
      </c>
      <c r="AA11" s="4">
        <v>0.55010869565217391</v>
      </c>
      <c r="AB11" s="4">
        <v>0</v>
      </c>
      <c r="AC11" s="4">
        <v>1.2707608695652175</v>
      </c>
      <c r="AD11" s="4">
        <v>0</v>
      </c>
      <c r="AE11" s="4">
        <v>0</v>
      </c>
      <c r="AF11" s="1">
        <v>175323</v>
      </c>
      <c r="AG11" s="1">
        <v>7</v>
      </c>
      <c r="AH11"/>
    </row>
    <row r="12" spans="1:34" x14ac:dyDescent="0.25">
      <c r="A12" t="s">
        <v>346</v>
      </c>
      <c r="B12" t="s">
        <v>190</v>
      </c>
      <c r="C12" t="s">
        <v>607</v>
      </c>
      <c r="D12" t="s">
        <v>422</v>
      </c>
      <c r="E12" s="4">
        <v>39.967391304347828</v>
      </c>
      <c r="F12" s="4">
        <f>Nurse[[#This Row],[Total Nurse Staff Hours]]/Nurse[[#This Row],[MDS Census]]</f>
        <v>2.7023089475115585</v>
      </c>
      <c r="G12" s="4">
        <f>Nurse[[#This Row],[Total Direct Care Staff Hours]]/Nurse[[#This Row],[MDS Census]]</f>
        <v>2.6142344302420457</v>
      </c>
      <c r="H12" s="4">
        <f>Nurse[[#This Row],[Total RN Hours (w/ Admin, DON)]]/Nurse[[#This Row],[MDS Census]]</f>
        <v>0.36716888768017414</v>
      </c>
      <c r="I12" s="4">
        <f>Nurse[[#This Row],[RN Hours (excl. Admin, DON)]]/Nurse[[#This Row],[MDS Census]]</f>
        <v>0.27909437041066093</v>
      </c>
      <c r="J12" s="4">
        <f>SUM(Nurse[[#This Row],[RN Hours (excl. Admin, DON)]],Nurse[[#This Row],[RN Admin Hours]],Nurse[[#This Row],[RN DON Hours]],Nurse[[#This Row],[LPN Hours (excl. Admin)]],Nurse[[#This Row],[LPN Admin Hours]],Nurse[[#This Row],[CNA Hours]],Nurse[[#This Row],[NA TR Hours]],Nurse[[#This Row],[Med Aide/Tech Hours]])</f>
        <v>108.0042391304348</v>
      </c>
      <c r="K12" s="4">
        <f>SUM(Nurse[[#This Row],[RN Hours (excl. Admin, DON)]],Nurse[[#This Row],[LPN Hours (excl. Admin)]],Nurse[[#This Row],[CNA Hours]],Nurse[[#This Row],[NA TR Hours]],Nurse[[#This Row],[Med Aide/Tech Hours]])</f>
        <v>104.48413043478263</v>
      </c>
      <c r="L12" s="4">
        <f>SUM(Nurse[[#This Row],[RN Hours (excl. Admin, DON)]],Nurse[[#This Row],[RN Admin Hours]],Nurse[[#This Row],[RN DON Hours]])</f>
        <v>14.674782608695656</v>
      </c>
      <c r="M12" s="4">
        <v>11.154673913043482</v>
      </c>
      <c r="N12" s="4">
        <v>0</v>
      </c>
      <c r="O12" s="4">
        <v>3.520108695652175</v>
      </c>
      <c r="P12" s="4">
        <f>SUM(Nurse[[#This Row],[LPN Hours (excl. Admin)]],Nurse[[#This Row],[LPN Admin Hours]])</f>
        <v>19.396304347826089</v>
      </c>
      <c r="Q12" s="4">
        <v>19.396304347826089</v>
      </c>
      <c r="R12" s="4">
        <v>0</v>
      </c>
      <c r="S12" s="4">
        <f>SUM(Nurse[[#This Row],[CNA Hours]],Nurse[[#This Row],[NA TR Hours]],Nurse[[#This Row],[Med Aide/Tech Hours]])</f>
        <v>73.933152173913058</v>
      </c>
      <c r="T12" s="4">
        <v>65.174021739130453</v>
      </c>
      <c r="U12" s="4">
        <v>0</v>
      </c>
      <c r="V12" s="4">
        <v>8.7591304347826089</v>
      </c>
      <c r="W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3.9502173913043475</v>
      </c>
      <c r="X12" s="4">
        <v>1.4819565217391302</v>
      </c>
      <c r="Y12" s="4">
        <v>0</v>
      </c>
      <c r="Z12" s="4">
        <v>0</v>
      </c>
      <c r="AA12" s="4">
        <v>1.0226086956521738</v>
      </c>
      <c r="AB12" s="4">
        <v>0</v>
      </c>
      <c r="AC12" s="4">
        <v>0.66304347826086951</v>
      </c>
      <c r="AD12" s="4">
        <v>0</v>
      </c>
      <c r="AE12" s="4">
        <v>0.78260869565217395</v>
      </c>
      <c r="AF12" s="1">
        <v>175411</v>
      </c>
      <c r="AG12" s="1">
        <v>7</v>
      </c>
      <c r="AH12"/>
    </row>
    <row r="13" spans="1:34" x14ac:dyDescent="0.25">
      <c r="A13" t="s">
        <v>346</v>
      </c>
      <c r="B13" t="s">
        <v>327</v>
      </c>
      <c r="C13" t="s">
        <v>663</v>
      </c>
      <c r="D13" t="s">
        <v>473</v>
      </c>
      <c r="E13" s="4">
        <v>23.510869565217391</v>
      </c>
      <c r="F13" s="4">
        <f>Nurse[[#This Row],[Total Nurse Staff Hours]]/Nurse[[#This Row],[MDS Census]]</f>
        <v>3.817956541840037</v>
      </c>
      <c r="G13" s="4">
        <f>Nurse[[#This Row],[Total Direct Care Staff Hours]]/Nurse[[#This Row],[MDS Census]]</f>
        <v>3.2079380490060099</v>
      </c>
      <c r="H13" s="4">
        <f>Nurse[[#This Row],[Total RN Hours (w/ Admin, DON)]]/Nurse[[#This Row],[MDS Census]]</f>
        <v>0.92398520573277854</v>
      </c>
      <c r="I13" s="4">
        <f>Nurse[[#This Row],[RN Hours (excl. Admin, DON)]]/Nurse[[#This Row],[MDS Census]]</f>
        <v>0.31396671289875183</v>
      </c>
      <c r="J13" s="4">
        <f>SUM(Nurse[[#This Row],[RN Hours (excl. Admin, DON)]],Nurse[[#This Row],[RN Admin Hours]],Nurse[[#This Row],[RN DON Hours]],Nurse[[#This Row],[LPN Hours (excl. Admin)]],Nurse[[#This Row],[LPN Admin Hours]],Nurse[[#This Row],[CNA Hours]],Nurse[[#This Row],[NA TR Hours]],Nurse[[#This Row],[Med Aide/Tech Hours]])</f>
        <v>89.763478260869562</v>
      </c>
      <c r="K13" s="4">
        <f>SUM(Nurse[[#This Row],[RN Hours (excl. Admin, DON)]],Nurse[[#This Row],[LPN Hours (excl. Admin)]],Nurse[[#This Row],[CNA Hours]],Nurse[[#This Row],[NA TR Hours]],Nurse[[#This Row],[Med Aide/Tech Hours]])</f>
        <v>75.421413043478253</v>
      </c>
      <c r="L13" s="4">
        <f>SUM(Nurse[[#This Row],[RN Hours (excl. Admin, DON)]],Nurse[[#This Row],[RN Admin Hours]],Nurse[[#This Row],[RN DON Hours]])</f>
        <v>21.723695652173912</v>
      </c>
      <c r="M13" s="4">
        <v>7.3816304347826112</v>
      </c>
      <c r="N13" s="4">
        <v>5.5311956521739134</v>
      </c>
      <c r="O13" s="4">
        <v>8.8108695652173878</v>
      </c>
      <c r="P13" s="4">
        <f>SUM(Nurse[[#This Row],[LPN Hours (excl. Admin)]],Nurse[[#This Row],[LPN Admin Hours]])</f>
        <v>9.1015217391304351</v>
      </c>
      <c r="Q13" s="4">
        <v>9.1015217391304351</v>
      </c>
      <c r="R13" s="4">
        <v>0</v>
      </c>
      <c r="S13" s="4">
        <f>SUM(Nurse[[#This Row],[CNA Hours]],Nurse[[#This Row],[NA TR Hours]],Nurse[[#This Row],[Med Aide/Tech Hours]])</f>
        <v>58.938260869565198</v>
      </c>
      <c r="T13" s="4">
        <v>47.118152173913025</v>
      </c>
      <c r="U13" s="4">
        <v>0</v>
      </c>
      <c r="V13" s="4">
        <v>11.820108695652175</v>
      </c>
      <c r="W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 s="4">
        <v>0</v>
      </c>
      <c r="Y13" s="4">
        <v>0</v>
      </c>
      <c r="Z13" s="4">
        <v>0</v>
      </c>
      <c r="AA13" s="4">
        <v>0</v>
      </c>
      <c r="AB13" s="4">
        <v>0</v>
      </c>
      <c r="AC13" s="4">
        <v>0</v>
      </c>
      <c r="AD13" s="4">
        <v>0</v>
      </c>
      <c r="AE13" s="4">
        <v>0</v>
      </c>
      <c r="AF13" t="s">
        <v>20</v>
      </c>
      <c r="AG13" s="1">
        <v>7</v>
      </c>
      <c r="AH13"/>
    </row>
    <row r="14" spans="1:34" x14ac:dyDescent="0.25">
      <c r="A14" t="s">
        <v>346</v>
      </c>
      <c r="B14" t="s">
        <v>28</v>
      </c>
      <c r="C14" t="s">
        <v>559</v>
      </c>
      <c r="D14" t="s">
        <v>434</v>
      </c>
      <c r="E14" s="4">
        <v>65.358695652173907</v>
      </c>
      <c r="F14" s="4">
        <f>Nurse[[#This Row],[Total Nurse Staff Hours]]/Nurse[[#This Row],[MDS Census]]</f>
        <v>3.5297688341925824</v>
      </c>
      <c r="G14" s="4">
        <f>Nurse[[#This Row],[Total Direct Care Staff Hours]]/Nurse[[#This Row],[MDS Census]]</f>
        <v>3.1954515217029766</v>
      </c>
      <c r="H14" s="4">
        <f>Nurse[[#This Row],[Total RN Hours (w/ Admin, DON)]]/Nurse[[#This Row],[MDS Census]]</f>
        <v>0.79739730583735247</v>
      </c>
      <c r="I14" s="4">
        <f>Nurse[[#This Row],[RN Hours (excl. Admin, DON)]]/Nurse[[#This Row],[MDS Census]]</f>
        <v>0.52769000498919016</v>
      </c>
      <c r="J14" s="4">
        <f>SUM(Nurse[[#This Row],[RN Hours (excl. Admin, DON)]],Nurse[[#This Row],[RN Admin Hours]],Nurse[[#This Row],[RN DON Hours]],Nurse[[#This Row],[LPN Hours (excl. Admin)]],Nurse[[#This Row],[LPN Admin Hours]],Nurse[[#This Row],[CNA Hours]],Nurse[[#This Row],[NA TR Hours]],Nurse[[#This Row],[Med Aide/Tech Hours]])</f>
        <v>230.70108695652169</v>
      </c>
      <c r="K14" s="4">
        <f>SUM(Nurse[[#This Row],[RN Hours (excl. Admin, DON)]],Nurse[[#This Row],[LPN Hours (excl. Admin)]],Nurse[[#This Row],[CNA Hours]],Nurse[[#This Row],[NA TR Hours]],Nurse[[#This Row],[Med Aide/Tech Hours]])</f>
        <v>208.85054347826085</v>
      </c>
      <c r="L14" s="4">
        <f>SUM(Nurse[[#This Row],[RN Hours (excl. Admin, DON)]],Nurse[[#This Row],[RN Admin Hours]],Nurse[[#This Row],[RN DON Hours]])</f>
        <v>52.116847826086953</v>
      </c>
      <c r="M14" s="4">
        <v>34.489130434782609</v>
      </c>
      <c r="N14" s="4">
        <v>6.8641304347826084</v>
      </c>
      <c r="O14" s="4">
        <v>10.763586956521738</v>
      </c>
      <c r="P14" s="4">
        <f>SUM(Nurse[[#This Row],[LPN Hours (excl. Admin)]],Nurse[[#This Row],[LPN Admin Hours]])</f>
        <v>35.089673913043477</v>
      </c>
      <c r="Q14" s="4">
        <v>30.866847826086957</v>
      </c>
      <c r="R14" s="4">
        <v>4.2228260869565215</v>
      </c>
      <c r="S14" s="4">
        <f>SUM(Nurse[[#This Row],[CNA Hours]],Nurse[[#This Row],[NA TR Hours]],Nurse[[#This Row],[Med Aide/Tech Hours]])</f>
        <v>143.49456521739128</v>
      </c>
      <c r="T14" s="4">
        <v>134.82065217391303</v>
      </c>
      <c r="U14" s="4">
        <v>0</v>
      </c>
      <c r="V14" s="4">
        <v>8.6739130434782616</v>
      </c>
      <c r="W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4" s="4">
        <v>0</v>
      </c>
      <c r="Y14" s="4">
        <v>0</v>
      </c>
      <c r="Z14" s="4">
        <v>0</v>
      </c>
      <c r="AA14" s="4">
        <v>0</v>
      </c>
      <c r="AB14" s="4">
        <v>0</v>
      </c>
      <c r="AC14" s="4">
        <v>0</v>
      </c>
      <c r="AD14" s="4">
        <v>0</v>
      </c>
      <c r="AE14" s="4">
        <v>0</v>
      </c>
      <c r="AF14" s="1">
        <v>175376</v>
      </c>
      <c r="AG14" s="1">
        <v>7</v>
      </c>
      <c r="AH14"/>
    </row>
    <row r="15" spans="1:34" x14ac:dyDescent="0.25">
      <c r="A15" t="s">
        <v>346</v>
      </c>
      <c r="B15" t="s">
        <v>139</v>
      </c>
      <c r="C15" t="s">
        <v>574</v>
      </c>
      <c r="D15" t="s">
        <v>444</v>
      </c>
      <c r="E15" s="4">
        <v>41.217391304347828</v>
      </c>
      <c r="F15" s="4">
        <f>Nurse[[#This Row],[Total Nurse Staff Hours]]/Nurse[[#This Row],[MDS Census]]</f>
        <v>4.1795701476793257</v>
      </c>
      <c r="G15" s="4">
        <f>Nurse[[#This Row],[Total Direct Care Staff Hours]]/Nurse[[#This Row],[MDS Census]]</f>
        <v>3.830234704641351</v>
      </c>
      <c r="H15" s="4">
        <f>Nurse[[#This Row],[Total RN Hours (w/ Admin, DON)]]/Nurse[[#This Row],[MDS Census]]</f>
        <v>0.7446070675105485</v>
      </c>
      <c r="I15" s="4">
        <f>Nurse[[#This Row],[RN Hours (excl. Admin, DON)]]/Nurse[[#This Row],[MDS Census]]</f>
        <v>0.39527162447257375</v>
      </c>
      <c r="J15" s="4">
        <f>SUM(Nurse[[#This Row],[RN Hours (excl. Admin, DON)]],Nurse[[#This Row],[RN Admin Hours]],Nurse[[#This Row],[RN DON Hours]],Nurse[[#This Row],[LPN Hours (excl. Admin)]],Nurse[[#This Row],[LPN Admin Hours]],Nurse[[#This Row],[CNA Hours]],Nurse[[#This Row],[NA TR Hours]],Nurse[[#This Row],[Med Aide/Tech Hours]])</f>
        <v>172.27097826086961</v>
      </c>
      <c r="K15" s="4">
        <f>SUM(Nurse[[#This Row],[RN Hours (excl. Admin, DON)]],Nurse[[#This Row],[LPN Hours (excl. Admin)]],Nurse[[#This Row],[CNA Hours]],Nurse[[#This Row],[NA TR Hours]],Nurse[[#This Row],[Med Aide/Tech Hours]])</f>
        <v>157.87228260869568</v>
      </c>
      <c r="L15" s="4">
        <f>SUM(Nurse[[#This Row],[RN Hours (excl. Admin, DON)]],Nurse[[#This Row],[RN Admin Hours]],Nurse[[#This Row],[RN DON Hours]])</f>
        <v>30.690760869565217</v>
      </c>
      <c r="M15" s="4">
        <v>16.292065217391301</v>
      </c>
      <c r="N15" s="4">
        <v>9.2682608695652196</v>
      </c>
      <c r="O15" s="4">
        <v>5.1304347826086953</v>
      </c>
      <c r="P15" s="4">
        <f>SUM(Nurse[[#This Row],[LPN Hours (excl. Admin)]],Nurse[[#This Row],[LPN Admin Hours]])</f>
        <v>28.417391304347827</v>
      </c>
      <c r="Q15" s="4">
        <v>28.417391304347827</v>
      </c>
      <c r="R15" s="4">
        <v>0</v>
      </c>
      <c r="S15" s="4">
        <f>SUM(Nurse[[#This Row],[CNA Hours]],Nurse[[#This Row],[NA TR Hours]],Nurse[[#This Row],[Med Aide/Tech Hours]])</f>
        <v>113.16282608695657</v>
      </c>
      <c r="T15" s="4">
        <v>67.405434782608722</v>
      </c>
      <c r="U15" s="4">
        <v>0</v>
      </c>
      <c r="V15" s="4">
        <v>45.757391304347848</v>
      </c>
      <c r="W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 s="4">
        <v>0</v>
      </c>
      <c r="Y15" s="4">
        <v>0</v>
      </c>
      <c r="Z15" s="4">
        <v>0</v>
      </c>
      <c r="AA15" s="4">
        <v>0</v>
      </c>
      <c r="AB15" s="4">
        <v>0</v>
      </c>
      <c r="AC15" s="4">
        <v>0</v>
      </c>
      <c r="AD15" s="4">
        <v>0</v>
      </c>
      <c r="AE15" s="4">
        <v>0</v>
      </c>
      <c r="AF15" s="1">
        <v>175309</v>
      </c>
      <c r="AG15" s="1">
        <v>7</v>
      </c>
      <c r="AH15"/>
    </row>
    <row r="16" spans="1:34" x14ac:dyDescent="0.25">
      <c r="A16" t="s">
        <v>346</v>
      </c>
      <c r="B16" t="s">
        <v>164</v>
      </c>
      <c r="C16" t="s">
        <v>587</v>
      </c>
      <c r="D16" t="s">
        <v>393</v>
      </c>
      <c r="E16" s="4">
        <v>41.717391304347828</v>
      </c>
      <c r="F16" s="4">
        <f>Nurse[[#This Row],[Total Nurse Staff Hours]]/Nurse[[#This Row],[MDS Census]]</f>
        <v>3.6831995831162065</v>
      </c>
      <c r="G16" s="4">
        <f>Nurse[[#This Row],[Total Direct Care Staff Hours]]/Nurse[[#This Row],[MDS Census]]</f>
        <v>3.430072954663888</v>
      </c>
      <c r="H16" s="4">
        <f>Nurse[[#This Row],[Total RN Hours (w/ Admin, DON)]]/Nurse[[#This Row],[MDS Census]]</f>
        <v>1.1176915059927044</v>
      </c>
      <c r="I16" s="4">
        <f>Nurse[[#This Row],[RN Hours (excl. Admin, DON)]]/Nurse[[#This Row],[MDS Census]]</f>
        <v>0.86456487754038569</v>
      </c>
      <c r="J16" s="4">
        <f>SUM(Nurse[[#This Row],[RN Hours (excl. Admin, DON)]],Nurse[[#This Row],[RN Admin Hours]],Nurse[[#This Row],[RN DON Hours]],Nurse[[#This Row],[LPN Hours (excl. Admin)]],Nurse[[#This Row],[LPN Admin Hours]],Nurse[[#This Row],[CNA Hours]],Nurse[[#This Row],[NA TR Hours]],Nurse[[#This Row],[Med Aide/Tech Hours]])</f>
        <v>153.65347826086958</v>
      </c>
      <c r="K16" s="4">
        <f>SUM(Nurse[[#This Row],[RN Hours (excl. Admin, DON)]],Nurse[[#This Row],[LPN Hours (excl. Admin)]],Nurse[[#This Row],[CNA Hours]],Nurse[[#This Row],[NA TR Hours]],Nurse[[#This Row],[Med Aide/Tech Hours]])</f>
        <v>143.09369565217395</v>
      </c>
      <c r="L16" s="4">
        <f>SUM(Nurse[[#This Row],[RN Hours (excl. Admin, DON)]],Nurse[[#This Row],[RN Admin Hours]],Nurse[[#This Row],[RN DON Hours]])</f>
        <v>46.627173913043478</v>
      </c>
      <c r="M16" s="4">
        <v>36.067391304347829</v>
      </c>
      <c r="N16" s="4">
        <v>5.125</v>
      </c>
      <c r="O16" s="4">
        <v>5.4347826086956523</v>
      </c>
      <c r="P16" s="4">
        <f>SUM(Nurse[[#This Row],[LPN Hours (excl. Admin)]],Nurse[[#This Row],[LPN Admin Hours]])</f>
        <v>7.0831521739130432</v>
      </c>
      <c r="Q16" s="4">
        <v>7.0831521739130432</v>
      </c>
      <c r="R16" s="4">
        <v>0</v>
      </c>
      <c r="S16" s="4">
        <f>SUM(Nurse[[#This Row],[CNA Hours]],Nurse[[#This Row],[NA TR Hours]],Nurse[[#This Row],[Med Aide/Tech Hours]])</f>
        <v>99.943152173913077</v>
      </c>
      <c r="T16" s="4">
        <v>73.785326086956559</v>
      </c>
      <c r="U16" s="4">
        <v>9.8257608695652134</v>
      </c>
      <c r="V16" s="4">
        <v>16.3320652173913</v>
      </c>
      <c r="W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1.5217391304347827</v>
      </c>
      <c r="X16" s="4">
        <v>0.2391304347826087</v>
      </c>
      <c r="Y16" s="4">
        <v>0</v>
      </c>
      <c r="Z16" s="4">
        <v>4.3478260869565216E-2</v>
      </c>
      <c r="AA16" s="4">
        <v>0.32880434782608697</v>
      </c>
      <c r="AB16" s="4">
        <v>0</v>
      </c>
      <c r="AC16" s="4">
        <v>0.91032608695652173</v>
      </c>
      <c r="AD16" s="4">
        <v>0</v>
      </c>
      <c r="AE16" s="4">
        <v>0</v>
      </c>
      <c r="AF16" s="1">
        <v>175353</v>
      </c>
      <c r="AG16" s="1">
        <v>7</v>
      </c>
      <c r="AH16"/>
    </row>
    <row r="17" spans="1:34" x14ac:dyDescent="0.25">
      <c r="A17" t="s">
        <v>346</v>
      </c>
      <c r="B17" t="s">
        <v>270</v>
      </c>
      <c r="C17" t="s">
        <v>533</v>
      </c>
      <c r="D17" t="s">
        <v>420</v>
      </c>
      <c r="E17" s="4">
        <v>34.467391304347828</v>
      </c>
      <c r="F17" s="4">
        <f>Nurse[[#This Row],[Total Nurse Staff Hours]]/Nurse[[#This Row],[MDS Census]]</f>
        <v>3.5435572374645221</v>
      </c>
      <c r="G17" s="4">
        <f>Nurse[[#This Row],[Total Direct Care Staff Hours]]/Nurse[[#This Row],[MDS Census]]</f>
        <v>3.5057142857142853</v>
      </c>
      <c r="H17" s="4">
        <f>Nurse[[#This Row],[Total RN Hours (w/ Admin, DON)]]/Nurse[[#This Row],[MDS Census]]</f>
        <v>0.27914538000630718</v>
      </c>
      <c r="I17" s="4">
        <f>Nurse[[#This Row],[RN Hours (excl. Admin, DON)]]/Nurse[[#This Row],[MDS Census]]</f>
        <v>0.24130242825607062</v>
      </c>
      <c r="J17" s="4">
        <f>SUM(Nurse[[#This Row],[RN Hours (excl. Admin, DON)]],Nurse[[#This Row],[RN Admin Hours]],Nurse[[#This Row],[RN DON Hours]],Nurse[[#This Row],[LPN Hours (excl. Admin)]],Nurse[[#This Row],[LPN Admin Hours]],Nurse[[#This Row],[CNA Hours]],Nurse[[#This Row],[NA TR Hours]],Nurse[[#This Row],[Med Aide/Tech Hours]])</f>
        <v>122.13717391304348</v>
      </c>
      <c r="K17" s="4">
        <f>SUM(Nurse[[#This Row],[RN Hours (excl. Admin, DON)]],Nurse[[#This Row],[LPN Hours (excl. Admin)]],Nurse[[#This Row],[CNA Hours]],Nurse[[#This Row],[NA TR Hours]],Nurse[[#This Row],[Med Aide/Tech Hours]])</f>
        <v>120.83282608695652</v>
      </c>
      <c r="L17" s="4">
        <f>SUM(Nurse[[#This Row],[RN Hours (excl. Admin, DON)]],Nurse[[#This Row],[RN Admin Hours]],Nurse[[#This Row],[RN DON Hours]])</f>
        <v>9.6214130434782614</v>
      </c>
      <c r="M17" s="4">
        <v>8.3170652173913044</v>
      </c>
      <c r="N17" s="4">
        <v>0.53532608695652173</v>
      </c>
      <c r="O17" s="4">
        <v>0.76902173913043481</v>
      </c>
      <c r="P17" s="4">
        <f>SUM(Nurse[[#This Row],[LPN Hours (excl. Admin)]],Nurse[[#This Row],[LPN Admin Hours]])</f>
        <v>23.276304347826088</v>
      </c>
      <c r="Q17" s="4">
        <v>23.276304347826088</v>
      </c>
      <c r="R17" s="4">
        <v>0</v>
      </c>
      <c r="S17" s="4">
        <f>SUM(Nurse[[#This Row],[CNA Hours]],Nurse[[#This Row],[NA TR Hours]],Nurse[[#This Row],[Med Aide/Tech Hours]])</f>
        <v>89.239456521739129</v>
      </c>
      <c r="T17" s="4">
        <v>66.690760869565224</v>
      </c>
      <c r="U17" s="4">
        <v>0</v>
      </c>
      <c r="V17" s="4">
        <v>22.548695652173912</v>
      </c>
      <c r="W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18.19891304347826</v>
      </c>
      <c r="X17" s="4">
        <v>0</v>
      </c>
      <c r="Y17" s="4">
        <v>0</v>
      </c>
      <c r="Z17" s="4">
        <v>0</v>
      </c>
      <c r="AA17" s="4">
        <v>5.7717391304347823</v>
      </c>
      <c r="AB17" s="4">
        <v>0</v>
      </c>
      <c r="AC17" s="4">
        <v>12.427173913043477</v>
      </c>
      <c r="AD17" s="4">
        <v>0</v>
      </c>
      <c r="AE17" s="4">
        <v>0</v>
      </c>
      <c r="AF17" s="1">
        <v>175531</v>
      </c>
      <c r="AG17" s="1">
        <v>7</v>
      </c>
      <c r="AH17"/>
    </row>
    <row r="18" spans="1:34" x14ac:dyDescent="0.25">
      <c r="A18" t="s">
        <v>346</v>
      </c>
      <c r="B18" t="s">
        <v>318</v>
      </c>
      <c r="C18" t="s">
        <v>657</v>
      </c>
      <c r="D18" t="s">
        <v>473</v>
      </c>
      <c r="E18" s="4">
        <v>39.543478260869563</v>
      </c>
      <c r="F18" s="4">
        <f>Nurse[[#This Row],[Total Nurse Staff Hours]]/Nurse[[#This Row],[MDS Census]]</f>
        <v>3.7595547003848275</v>
      </c>
      <c r="G18" s="4">
        <f>Nurse[[#This Row],[Total Direct Care Staff Hours]]/Nurse[[#This Row],[MDS Census]]</f>
        <v>3.4597278724573948</v>
      </c>
      <c r="H18" s="4">
        <f>Nurse[[#This Row],[Total RN Hours (w/ Admin, DON)]]/Nurse[[#This Row],[MDS Census]]</f>
        <v>0.61115997800989552</v>
      </c>
      <c r="I18" s="4">
        <f>Nurse[[#This Row],[RN Hours (excl. Admin, DON)]]/Nurse[[#This Row],[MDS Census]]</f>
        <v>0.31133315008246293</v>
      </c>
      <c r="J18" s="4">
        <f>SUM(Nurse[[#This Row],[RN Hours (excl. Admin, DON)]],Nurse[[#This Row],[RN Admin Hours]],Nurse[[#This Row],[RN DON Hours]],Nurse[[#This Row],[LPN Hours (excl. Admin)]],Nurse[[#This Row],[LPN Admin Hours]],Nurse[[#This Row],[CNA Hours]],Nurse[[#This Row],[NA TR Hours]],Nurse[[#This Row],[Med Aide/Tech Hours]])</f>
        <v>148.66586956521741</v>
      </c>
      <c r="K18" s="4">
        <f>SUM(Nurse[[#This Row],[RN Hours (excl. Admin, DON)]],Nurse[[#This Row],[LPN Hours (excl. Admin)]],Nurse[[#This Row],[CNA Hours]],Nurse[[#This Row],[NA TR Hours]],Nurse[[#This Row],[Med Aide/Tech Hours]])</f>
        <v>136.8096739130435</v>
      </c>
      <c r="L18" s="4">
        <f>SUM(Nurse[[#This Row],[RN Hours (excl. Admin, DON)]],Nurse[[#This Row],[RN Admin Hours]],Nurse[[#This Row],[RN DON Hours]])</f>
        <v>24.167391304347824</v>
      </c>
      <c r="M18" s="4">
        <v>12.311195652173915</v>
      </c>
      <c r="N18" s="4">
        <v>8.1985869565217371</v>
      </c>
      <c r="O18" s="4">
        <v>3.6576086956521738</v>
      </c>
      <c r="P18" s="4">
        <f>SUM(Nurse[[#This Row],[LPN Hours (excl. Admin)]],Nurse[[#This Row],[LPN Admin Hours]])</f>
        <v>17.243804347826089</v>
      </c>
      <c r="Q18" s="4">
        <v>17.243804347826089</v>
      </c>
      <c r="R18" s="4">
        <v>0</v>
      </c>
      <c r="S18" s="4">
        <f>SUM(Nurse[[#This Row],[CNA Hours]],Nurse[[#This Row],[NA TR Hours]],Nurse[[#This Row],[Med Aide/Tech Hours]])</f>
        <v>107.25467391304349</v>
      </c>
      <c r="T18" s="4">
        <v>87.363152173913065</v>
      </c>
      <c r="U18" s="4">
        <v>0</v>
      </c>
      <c r="V18" s="4">
        <v>19.891521739130432</v>
      </c>
      <c r="W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63.428478260869575</v>
      </c>
      <c r="X18" s="4">
        <v>1.4972826086956521</v>
      </c>
      <c r="Y18" s="4">
        <v>0</v>
      </c>
      <c r="Z18" s="4">
        <v>0</v>
      </c>
      <c r="AA18" s="4">
        <v>7.164891304347826</v>
      </c>
      <c r="AB18" s="4">
        <v>0</v>
      </c>
      <c r="AC18" s="4">
        <v>54.513586956521749</v>
      </c>
      <c r="AD18" s="4">
        <v>0</v>
      </c>
      <c r="AE18" s="4">
        <v>0.25271739130434784</v>
      </c>
      <c r="AF18" t="s">
        <v>11</v>
      </c>
      <c r="AG18" s="1">
        <v>7</v>
      </c>
      <c r="AH18"/>
    </row>
    <row r="19" spans="1:34" x14ac:dyDescent="0.25">
      <c r="A19" t="s">
        <v>346</v>
      </c>
      <c r="B19" t="s">
        <v>271</v>
      </c>
      <c r="C19" t="s">
        <v>521</v>
      </c>
      <c r="D19" t="s">
        <v>402</v>
      </c>
      <c r="E19" s="4">
        <v>51.445652173913047</v>
      </c>
      <c r="F19" s="4">
        <f>Nurse[[#This Row],[Total Nurse Staff Hours]]/Nurse[[#This Row],[MDS Census]]</f>
        <v>5.2194844707373766</v>
      </c>
      <c r="G19" s="4">
        <f>Nurse[[#This Row],[Total Direct Care Staff Hours]]/Nurse[[#This Row],[MDS Census]]</f>
        <v>4.8785442636805421</v>
      </c>
      <c r="H19" s="4">
        <f>Nurse[[#This Row],[Total RN Hours (w/ Admin, DON)]]/Nurse[[#This Row],[MDS Census]]</f>
        <v>0.77664694696809655</v>
      </c>
      <c r="I19" s="4">
        <f>Nurse[[#This Row],[RN Hours (excl. Admin, DON)]]/Nurse[[#This Row],[MDS Census]]</f>
        <v>0.56595816606803306</v>
      </c>
      <c r="J19" s="4">
        <f>SUM(Nurse[[#This Row],[RN Hours (excl. Admin, DON)]],Nurse[[#This Row],[RN Admin Hours]],Nurse[[#This Row],[RN DON Hours]],Nurse[[#This Row],[LPN Hours (excl. Admin)]],Nurse[[#This Row],[LPN Admin Hours]],Nurse[[#This Row],[CNA Hours]],Nurse[[#This Row],[NA TR Hours]],Nurse[[#This Row],[Med Aide/Tech Hours]])</f>
        <v>268.51978260869572</v>
      </c>
      <c r="K19" s="4">
        <f>SUM(Nurse[[#This Row],[RN Hours (excl. Admin, DON)]],Nurse[[#This Row],[LPN Hours (excl. Admin)]],Nurse[[#This Row],[CNA Hours]],Nurse[[#This Row],[NA TR Hours]],Nurse[[#This Row],[Med Aide/Tech Hours]])</f>
        <v>250.97989130434789</v>
      </c>
      <c r="L19" s="4">
        <f>SUM(Nurse[[#This Row],[RN Hours (excl. Admin, DON)]],Nurse[[#This Row],[RN Admin Hours]],Nurse[[#This Row],[RN DON Hours]])</f>
        <v>39.955108695652186</v>
      </c>
      <c r="M19" s="4">
        <v>29.116086956521748</v>
      </c>
      <c r="N19" s="4">
        <v>5.9694565217391302</v>
      </c>
      <c r="O19" s="4">
        <v>4.8695652173913047</v>
      </c>
      <c r="P19" s="4">
        <f>SUM(Nurse[[#This Row],[LPN Hours (excl. Admin)]],Nurse[[#This Row],[LPN Admin Hours]])</f>
        <v>66.986956521739131</v>
      </c>
      <c r="Q19" s="4">
        <v>60.286086956521743</v>
      </c>
      <c r="R19" s="4">
        <v>6.7008695652173902</v>
      </c>
      <c r="S19" s="4">
        <f>SUM(Nurse[[#This Row],[CNA Hours]],Nurse[[#This Row],[NA TR Hours]],Nurse[[#This Row],[Med Aide/Tech Hours]])</f>
        <v>161.57771739130439</v>
      </c>
      <c r="T19" s="4">
        <v>125.78619565217396</v>
      </c>
      <c r="U19" s="4">
        <v>0</v>
      </c>
      <c r="V19" s="4">
        <v>35.791521739130438</v>
      </c>
      <c r="W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5.8331521739130441</v>
      </c>
      <c r="X19" s="4">
        <v>2.4378260869565218</v>
      </c>
      <c r="Y19" s="4">
        <v>0</v>
      </c>
      <c r="Z19" s="4">
        <v>0</v>
      </c>
      <c r="AA19" s="4">
        <v>0.32021739130434784</v>
      </c>
      <c r="AB19" s="4">
        <v>0</v>
      </c>
      <c r="AC19" s="4">
        <v>1.4655434782608696</v>
      </c>
      <c r="AD19" s="4">
        <v>0</v>
      </c>
      <c r="AE19" s="4">
        <v>1.6095652173913044</v>
      </c>
      <c r="AF19" s="1">
        <v>175532</v>
      </c>
      <c r="AG19" s="1">
        <v>7</v>
      </c>
      <c r="AH19"/>
    </row>
    <row r="20" spans="1:34" x14ac:dyDescent="0.25">
      <c r="A20" t="s">
        <v>346</v>
      </c>
      <c r="B20" t="s">
        <v>126</v>
      </c>
      <c r="C20" t="s">
        <v>571</v>
      </c>
      <c r="D20" t="s">
        <v>441</v>
      </c>
      <c r="E20" s="4">
        <v>55.847826086956523</v>
      </c>
      <c r="F20" s="4">
        <f>Nurse[[#This Row],[Total Nurse Staff Hours]]/Nurse[[#This Row],[MDS Census]]</f>
        <v>3.7382347216815877</v>
      </c>
      <c r="G20" s="4">
        <f>Nurse[[#This Row],[Total Direct Care Staff Hours]]/Nurse[[#This Row],[MDS Census]]</f>
        <v>3.46658427403659</v>
      </c>
      <c r="H20" s="4">
        <f>Nurse[[#This Row],[Total RN Hours (w/ Admin, DON)]]/Nurse[[#This Row],[MDS Census]]</f>
        <v>0.95654924094978588</v>
      </c>
      <c r="I20" s="4">
        <f>Nurse[[#This Row],[RN Hours (excl. Admin, DON)]]/Nurse[[#This Row],[MDS Census]]</f>
        <v>0.70440833008952897</v>
      </c>
      <c r="J20" s="4">
        <f>SUM(Nurse[[#This Row],[RN Hours (excl. Admin, DON)]],Nurse[[#This Row],[RN Admin Hours]],Nurse[[#This Row],[RN DON Hours]],Nurse[[#This Row],[LPN Hours (excl. Admin)]],Nurse[[#This Row],[LPN Admin Hours]],Nurse[[#This Row],[CNA Hours]],Nurse[[#This Row],[NA TR Hours]],Nurse[[#This Row],[Med Aide/Tech Hours]])</f>
        <v>208.77228260869563</v>
      </c>
      <c r="K20" s="4">
        <f>SUM(Nurse[[#This Row],[RN Hours (excl. Admin, DON)]],Nurse[[#This Row],[LPN Hours (excl. Admin)]],Nurse[[#This Row],[CNA Hours]],Nurse[[#This Row],[NA TR Hours]],Nurse[[#This Row],[Med Aide/Tech Hours]])</f>
        <v>193.60119565217391</v>
      </c>
      <c r="L20" s="4">
        <f>SUM(Nurse[[#This Row],[RN Hours (excl. Admin, DON)]],Nurse[[#This Row],[RN Admin Hours]],Nurse[[#This Row],[RN DON Hours]])</f>
        <v>53.421195652173914</v>
      </c>
      <c r="M20" s="4">
        <v>39.339673913043477</v>
      </c>
      <c r="N20" s="4">
        <v>8.3423913043478262</v>
      </c>
      <c r="O20" s="4">
        <v>5.7391304347826084</v>
      </c>
      <c r="P20" s="4">
        <f>SUM(Nurse[[#This Row],[LPN Hours (excl. Admin)]],Nurse[[#This Row],[LPN Admin Hours]])</f>
        <v>19.149347826086956</v>
      </c>
      <c r="Q20" s="4">
        <v>18.059782608695652</v>
      </c>
      <c r="R20" s="4">
        <v>1.0895652173913044</v>
      </c>
      <c r="S20" s="4">
        <f>SUM(Nurse[[#This Row],[CNA Hours]],Nurse[[#This Row],[NA TR Hours]],Nurse[[#This Row],[Med Aide/Tech Hours]])</f>
        <v>136.20173913043476</v>
      </c>
      <c r="T20" s="4">
        <v>108.89815217391303</v>
      </c>
      <c r="U20" s="4">
        <v>0</v>
      </c>
      <c r="V20" s="4">
        <v>27.303586956521741</v>
      </c>
      <c r="W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0.46467391304347827</v>
      </c>
      <c r="X20" s="4">
        <v>0</v>
      </c>
      <c r="Y20" s="4">
        <v>0</v>
      </c>
      <c r="Z20" s="4">
        <v>0</v>
      </c>
      <c r="AA20" s="4">
        <v>0</v>
      </c>
      <c r="AB20" s="4">
        <v>0</v>
      </c>
      <c r="AC20" s="4">
        <v>0</v>
      </c>
      <c r="AD20" s="4">
        <v>0</v>
      </c>
      <c r="AE20" s="4">
        <v>0.46467391304347827</v>
      </c>
      <c r="AF20" s="1">
        <v>175291</v>
      </c>
      <c r="AG20" s="1">
        <v>7</v>
      </c>
      <c r="AH20"/>
    </row>
    <row r="21" spans="1:34" x14ac:dyDescent="0.25">
      <c r="A21" t="s">
        <v>346</v>
      </c>
      <c r="B21" t="s">
        <v>289</v>
      </c>
      <c r="C21" t="s">
        <v>494</v>
      </c>
      <c r="D21" t="s">
        <v>394</v>
      </c>
      <c r="E21" s="4">
        <v>108.42391304347827</v>
      </c>
      <c r="F21" s="4">
        <f>Nurse[[#This Row],[Total Nurse Staff Hours]]/Nurse[[#This Row],[MDS Census]]</f>
        <v>4.2460360902255632</v>
      </c>
      <c r="G21" s="4">
        <f>Nurse[[#This Row],[Total Direct Care Staff Hours]]/Nurse[[#This Row],[MDS Census]]</f>
        <v>3.9079157894736842</v>
      </c>
      <c r="H21" s="4">
        <f>Nurse[[#This Row],[Total RN Hours (w/ Admin, DON)]]/Nurse[[#This Row],[MDS Census]]</f>
        <v>0.6228812030075187</v>
      </c>
      <c r="I21" s="4">
        <f>Nurse[[#This Row],[RN Hours (excl. Admin, DON)]]/Nurse[[#This Row],[MDS Census]]</f>
        <v>0.31628972431077684</v>
      </c>
      <c r="J21" s="4">
        <f>SUM(Nurse[[#This Row],[RN Hours (excl. Admin, DON)]],Nurse[[#This Row],[RN Admin Hours]],Nurse[[#This Row],[RN DON Hours]],Nurse[[#This Row],[LPN Hours (excl. Admin)]],Nurse[[#This Row],[LPN Admin Hours]],Nurse[[#This Row],[CNA Hours]],Nurse[[#This Row],[NA TR Hours]],Nurse[[#This Row],[Med Aide/Tech Hours]])</f>
        <v>460.37184782608693</v>
      </c>
      <c r="K21" s="4">
        <f>SUM(Nurse[[#This Row],[RN Hours (excl. Admin, DON)]],Nurse[[#This Row],[LPN Hours (excl. Admin)]],Nurse[[#This Row],[CNA Hours]],Nurse[[#This Row],[NA TR Hours]],Nurse[[#This Row],[Med Aide/Tech Hours]])</f>
        <v>423.71152173913043</v>
      </c>
      <c r="L21" s="4">
        <f>SUM(Nurse[[#This Row],[RN Hours (excl. Admin, DON)]],Nurse[[#This Row],[RN Admin Hours]],Nurse[[#This Row],[RN DON Hours]])</f>
        <v>67.535217391304343</v>
      </c>
      <c r="M21" s="4">
        <v>34.293369565217382</v>
      </c>
      <c r="N21" s="4">
        <v>29.241847826086957</v>
      </c>
      <c r="O21" s="4">
        <v>4</v>
      </c>
      <c r="P21" s="4">
        <f>SUM(Nurse[[#This Row],[LPN Hours (excl. Admin)]],Nurse[[#This Row],[LPN Admin Hours]])</f>
        <v>115.60326086956522</v>
      </c>
      <c r="Q21" s="4">
        <v>112.18478260869566</v>
      </c>
      <c r="R21" s="4">
        <v>3.4184782608695654</v>
      </c>
      <c r="S21" s="4">
        <f>SUM(Nurse[[#This Row],[CNA Hours]],Nurse[[#This Row],[NA TR Hours]],Nurse[[#This Row],[Med Aide/Tech Hours]])</f>
        <v>277.2333695652174</v>
      </c>
      <c r="T21" s="4">
        <v>190.40510869565219</v>
      </c>
      <c r="U21" s="4">
        <v>0</v>
      </c>
      <c r="V21" s="4">
        <v>86.828260869565199</v>
      </c>
      <c r="W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65.586956521739125</v>
      </c>
      <c r="X21" s="4">
        <v>6.2255434782608692</v>
      </c>
      <c r="Y21" s="4">
        <v>0</v>
      </c>
      <c r="Z21" s="4">
        <v>0</v>
      </c>
      <c r="AA21" s="4">
        <v>39.260869565217391</v>
      </c>
      <c r="AB21" s="4">
        <v>0</v>
      </c>
      <c r="AC21" s="4">
        <v>20.100543478260871</v>
      </c>
      <c r="AD21" s="4">
        <v>0</v>
      </c>
      <c r="AE21" s="4">
        <v>0</v>
      </c>
      <c r="AF21" s="1">
        <v>175557</v>
      </c>
      <c r="AG21" s="1">
        <v>7</v>
      </c>
      <c r="AH21"/>
    </row>
    <row r="22" spans="1:34" x14ac:dyDescent="0.25">
      <c r="A22" t="s">
        <v>346</v>
      </c>
      <c r="B22" t="s">
        <v>295</v>
      </c>
      <c r="C22" t="s">
        <v>521</v>
      </c>
      <c r="D22" t="s">
        <v>402</v>
      </c>
      <c r="E22" s="4">
        <v>40.456521739130437</v>
      </c>
      <c r="F22" s="4">
        <f>Nurse[[#This Row],[Total Nurse Staff Hours]]/Nurse[[#This Row],[MDS Census]]</f>
        <v>5.2108167651800112</v>
      </c>
      <c r="G22" s="4">
        <f>Nurse[[#This Row],[Total Direct Care Staff Hours]]/Nurse[[#This Row],[MDS Census]]</f>
        <v>4.8536136485760339</v>
      </c>
      <c r="H22" s="4">
        <f>Nurse[[#This Row],[Total RN Hours (w/ Admin, DON)]]/Nurse[[#This Row],[MDS Census]]</f>
        <v>0.76000537345513164</v>
      </c>
      <c r="I22" s="4">
        <f>Nurse[[#This Row],[RN Hours (excl. Admin, DON)]]/Nurse[[#This Row],[MDS Census]]</f>
        <v>0.529615797958087</v>
      </c>
      <c r="J22" s="4">
        <f>SUM(Nurse[[#This Row],[RN Hours (excl. Admin, DON)]],Nurse[[#This Row],[RN Admin Hours]],Nurse[[#This Row],[RN DON Hours]],Nurse[[#This Row],[LPN Hours (excl. Admin)]],Nurse[[#This Row],[LPN Admin Hours]],Nurse[[#This Row],[CNA Hours]],Nurse[[#This Row],[NA TR Hours]],Nurse[[#This Row],[Med Aide/Tech Hours]])</f>
        <v>210.81152173913046</v>
      </c>
      <c r="K22" s="4">
        <f>SUM(Nurse[[#This Row],[RN Hours (excl. Admin, DON)]],Nurse[[#This Row],[LPN Hours (excl. Admin)]],Nurse[[#This Row],[CNA Hours]],Nurse[[#This Row],[NA TR Hours]],Nurse[[#This Row],[Med Aide/Tech Hours]])</f>
        <v>196.36032608695652</v>
      </c>
      <c r="L22" s="4">
        <f>SUM(Nurse[[#This Row],[RN Hours (excl. Admin, DON)]],Nurse[[#This Row],[RN Admin Hours]],Nurse[[#This Row],[RN DON Hours]])</f>
        <v>30.747173913043479</v>
      </c>
      <c r="M22" s="4">
        <v>21.426413043478259</v>
      </c>
      <c r="N22" s="4">
        <v>4.5644565217391309</v>
      </c>
      <c r="O22" s="4">
        <v>4.7563043478260871</v>
      </c>
      <c r="P22" s="4">
        <f>SUM(Nurse[[#This Row],[LPN Hours (excl. Admin)]],Nurse[[#This Row],[LPN Admin Hours]])</f>
        <v>33.876956521739132</v>
      </c>
      <c r="Q22" s="4">
        <v>28.746521739130433</v>
      </c>
      <c r="R22" s="4">
        <v>5.1304347826086953</v>
      </c>
      <c r="S22" s="4">
        <f>SUM(Nurse[[#This Row],[CNA Hours]],Nurse[[#This Row],[NA TR Hours]],Nurse[[#This Row],[Med Aide/Tech Hours]])</f>
        <v>146.18739130434784</v>
      </c>
      <c r="T22" s="4">
        <v>93.160217391304371</v>
      </c>
      <c r="U22" s="4">
        <v>0</v>
      </c>
      <c r="V22" s="4">
        <v>53.027173913043477</v>
      </c>
      <c r="W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72.302282608695634</v>
      </c>
      <c r="X22" s="4">
        <v>8.6046739130434773</v>
      </c>
      <c r="Y22" s="4">
        <v>2.4883695652173912</v>
      </c>
      <c r="Z22" s="4">
        <v>0.74815217391304345</v>
      </c>
      <c r="AA22" s="4">
        <v>12.05086956521739</v>
      </c>
      <c r="AB22" s="4">
        <v>0</v>
      </c>
      <c r="AC22" s="4">
        <v>31.730869565217382</v>
      </c>
      <c r="AD22" s="4">
        <v>0</v>
      </c>
      <c r="AE22" s="4">
        <v>16.679347826086957</v>
      </c>
      <c r="AF22" s="1">
        <v>175563</v>
      </c>
      <c r="AG22" s="1">
        <v>7</v>
      </c>
      <c r="AH22"/>
    </row>
    <row r="23" spans="1:34" x14ac:dyDescent="0.25">
      <c r="A23" t="s">
        <v>346</v>
      </c>
      <c r="B23" t="s">
        <v>165</v>
      </c>
      <c r="C23" t="s">
        <v>588</v>
      </c>
      <c r="D23" t="s">
        <v>441</v>
      </c>
      <c r="E23" s="4">
        <v>10.521739130434783</v>
      </c>
      <c r="F23" s="4">
        <f>Nurse[[#This Row],[Total Nurse Staff Hours]]/Nurse[[#This Row],[MDS Census]]</f>
        <v>3.5077892561983464</v>
      </c>
      <c r="G23" s="4">
        <f>Nurse[[#This Row],[Total Direct Care Staff Hours]]/Nurse[[#This Row],[MDS Census]]</f>
        <v>3.5077892561983464</v>
      </c>
      <c r="H23" s="4">
        <f>Nurse[[#This Row],[Total RN Hours (w/ Admin, DON)]]/Nurse[[#This Row],[MDS Census]]</f>
        <v>0.49345041322314048</v>
      </c>
      <c r="I23" s="4">
        <f>Nurse[[#This Row],[RN Hours (excl. Admin, DON)]]/Nurse[[#This Row],[MDS Census]]</f>
        <v>0.49345041322314048</v>
      </c>
      <c r="J23" s="4">
        <f>SUM(Nurse[[#This Row],[RN Hours (excl. Admin, DON)]],Nurse[[#This Row],[RN Admin Hours]],Nurse[[#This Row],[RN DON Hours]],Nurse[[#This Row],[LPN Hours (excl. Admin)]],Nurse[[#This Row],[LPN Admin Hours]],Nurse[[#This Row],[CNA Hours]],Nurse[[#This Row],[NA TR Hours]],Nurse[[#This Row],[Med Aide/Tech Hours]])</f>
        <v>36.908043478260865</v>
      </c>
      <c r="K23" s="4">
        <f>SUM(Nurse[[#This Row],[RN Hours (excl. Admin, DON)]],Nurse[[#This Row],[LPN Hours (excl. Admin)]],Nurse[[#This Row],[CNA Hours]],Nurse[[#This Row],[NA TR Hours]],Nurse[[#This Row],[Med Aide/Tech Hours]])</f>
        <v>36.908043478260865</v>
      </c>
      <c r="L23" s="4">
        <f>SUM(Nurse[[#This Row],[RN Hours (excl. Admin, DON)]],Nurse[[#This Row],[RN Admin Hours]],Nurse[[#This Row],[RN DON Hours]])</f>
        <v>5.1919565217391304</v>
      </c>
      <c r="M23" s="4">
        <v>5.1919565217391304</v>
      </c>
      <c r="N23" s="4">
        <v>0</v>
      </c>
      <c r="O23" s="4">
        <v>0</v>
      </c>
      <c r="P23" s="4">
        <f>SUM(Nurse[[#This Row],[LPN Hours (excl. Admin)]],Nurse[[#This Row],[LPN Admin Hours]])</f>
        <v>8.3292391304347824</v>
      </c>
      <c r="Q23" s="4">
        <v>8.3292391304347824</v>
      </c>
      <c r="R23" s="4">
        <v>0</v>
      </c>
      <c r="S23" s="4">
        <f>SUM(Nurse[[#This Row],[CNA Hours]],Nurse[[#This Row],[NA TR Hours]],Nurse[[#This Row],[Med Aide/Tech Hours]])</f>
        <v>23.386847826086957</v>
      </c>
      <c r="T23" s="4">
        <v>17.741304347826087</v>
      </c>
      <c r="U23" s="4">
        <v>0</v>
      </c>
      <c r="V23" s="4">
        <v>5.6455434782608691</v>
      </c>
      <c r="W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0.85923913043478262</v>
      </c>
      <c r="X23" s="4">
        <v>0</v>
      </c>
      <c r="Y23" s="4">
        <v>0</v>
      </c>
      <c r="Z23" s="4">
        <v>0</v>
      </c>
      <c r="AA23" s="4">
        <v>0</v>
      </c>
      <c r="AB23" s="4">
        <v>0</v>
      </c>
      <c r="AC23" s="4">
        <v>0.77315217391304347</v>
      </c>
      <c r="AD23" s="4">
        <v>0</v>
      </c>
      <c r="AE23" s="4">
        <v>8.608695652173913E-2</v>
      </c>
      <c r="AF23" s="1">
        <v>175354</v>
      </c>
      <c r="AG23" s="1">
        <v>7</v>
      </c>
      <c r="AH23"/>
    </row>
    <row r="24" spans="1:34" x14ac:dyDescent="0.25">
      <c r="A24" t="s">
        <v>346</v>
      </c>
      <c r="B24" t="s">
        <v>155</v>
      </c>
      <c r="C24" t="s">
        <v>583</v>
      </c>
      <c r="D24" t="s">
        <v>401</v>
      </c>
      <c r="E24" s="4">
        <v>54.75</v>
      </c>
      <c r="F24" s="4">
        <f>Nurse[[#This Row],[Total Nurse Staff Hours]]/Nurse[[#This Row],[MDS Census]]</f>
        <v>3.0733928925947982</v>
      </c>
      <c r="G24" s="4">
        <f>Nurse[[#This Row],[Total Direct Care Staff Hours]]/Nurse[[#This Row],[MDS Census]]</f>
        <v>2.7285050625372245</v>
      </c>
      <c r="H24" s="4">
        <f>Nurse[[#This Row],[Total RN Hours (w/ Admin, DON)]]/Nurse[[#This Row],[MDS Census]]</f>
        <v>0.61976374826285485</v>
      </c>
      <c r="I24" s="4">
        <f>Nurse[[#This Row],[RN Hours (excl. Admin, DON)]]/Nurse[[#This Row],[MDS Census]]</f>
        <v>0.40008933889219772</v>
      </c>
      <c r="J24" s="4">
        <f>SUM(Nurse[[#This Row],[RN Hours (excl. Admin, DON)]],Nurse[[#This Row],[RN Admin Hours]],Nurse[[#This Row],[RN DON Hours]],Nurse[[#This Row],[LPN Hours (excl. Admin)]],Nurse[[#This Row],[LPN Admin Hours]],Nurse[[#This Row],[CNA Hours]],Nurse[[#This Row],[NA TR Hours]],Nurse[[#This Row],[Med Aide/Tech Hours]])</f>
        <v>168.26826086956521</v>
      </c>
      <c r="K24" s="4">
        <f>SUM(Nurse[[#This Row],[RN Hours (excl. Admin, DON)]],Nurse[[#This Row],[LPN Hours (excl. Admin)]],Nurse[[#This Row],[CNA Hours]],Nurse[[#This Row],[NA TR Hours]],Nurse[[#This Row],[Med Aide/Tech Hours]])</f>
        <v>149.38565217391303</v>
      </c>
      <c r="L24" s="4">
        <f>SUM(Nurse[[#This Row],[RN Hours (excl. Admin, DON)]],Nurse[[#This Row],[RN Admin Hours]],Nurse[[#This Row],[RN DON Hours]])</f>
        <v>33.932065217391305</v>
      </c>
      <c r="M24" s="4">
        <v>21.904891304347824</v>
      </c>
      <c r="N24" s="4">
        <v>6.4347826086956523</v>
      </c>
      <c r="O24" s="4">
        <v>5.5923913043478262</v>
      </c>
      <c r="P24" s="4">
        <f>SUM(Nurse[[#This Row],[LPN Hours (excl. Admin)]],Nurse[[#This Row],[LPN Admin Hours]])</f>
        <v>24.36304347826087</v>
      </c>
      <c r="Q24" s="4">
        <v>17.507608695652173</v>
      </c>
      <c r="R24" s="4">
        <v>6.8554347826086959</v>
      </c>
      <c r="S24" s="4">
        <f>SUM(Nurse[[#This Row],[CNA Hours]],Nurse[[#This Row],[NA TR Hours]],Nurse[[#This Row],[Med Aide/Tech Hours]])</f>
        <v>109.97315217391304</v>
      </c>
      <c r="T24" s="4">
        <v>77.685652173913041</v>
      </c>
      <c r="U24" s="4">
        <v>4.2282608695652177</v>
      </c>
      <c r="V24" s="4">
        <v>28.059239130434779</v>
      </c>
      <c r="W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6.5188043478260864</v>
      </c>
      <c r="X24" s="4">
        <v>0.50543478260869568</v>
      </c>
      <c r="Y24" s="4">
        <v>0</v>
      </c>
      <c r="Z24" s="4">
        <v>0</v>
      </c>
      <c r="AA24" s="4">
        <v>1.1766304347826086</v>
      </c>
      <c r="AB24" s="4">
        <v>0</v>
      </c>
      <c r="AC24" s="4">
        <v>4.7579347826086948</v>
      </c>
      <c r="AD24" s="4">
        <v>0</v>
      </c>
      <c r="AE24" s="4">
        <v>7.880434782608696E-2</v>
      </c>
      <c r="AF24" s="1">
        <v>175338</v>
      </c>
      <c r="AG24" s="1">
        <v>7</v>
      </c>
      <c r="AH24"/>
    </row>
    <row r="25" spans="1:34" x14ac:dyDescent="0.25">
      <c r="A25" t="s">
        <v>346</v>
      </c>
      <c r="B25" t="s">
        <v>104</v>
      </c>
      <c r="C25" t="s">
        <v>512</v>
      </c>
      <c r="D25" t="s">
        <v>435</v>
      </c>
      <c r="E25" s="4">
        <v>49.869565217391305</v>
      </c>
      <c r="F25" s="4">
        <f>Nurse[[#This Row],[Total Nurse Staff Hours]]/Nurse[[#This Row],[MDS Census]]</f>
        <v>3.6441434176111596</v>
      </c>
      <c r="G25" s="4">
        <f>Nurse[[#This Row],[Total Direct Care Staff Hours]]/Nurse[[#This Row],[MDS Census]]</f>
        <v>3.4995706190061031</v>
      </c>
      <c r="H25" s="4">
        <f>Nurse[[#This Row],[Total RN Hours (w/ Admin, DON)]]/Nurse[[#This Row],[MDS Census]]</f>
        <v>0.32824978204010469</v>
      </c>
      <c r="I25" s="4">
        <f>Nurse[[#This Row],[RN Hours (excl. Admin, DON)]]/Nurse[[#This Row],[MDS Census]]</f>
        <v>0.20091761115954671</v>
      </c>
      <c r="J25" s="4">
        <f>SUM(Nurse[[#This Row],[RN Hours (excl. Admin, DON)]],Nurse[[#This Row],[RN Admin Hours]],Nurse[[#This Row],[RN DON Hours]],Nurse[[#This Row],[LPN Hours (excl. Admin)]],Nurse[[#This Row],[LPN Admin Hours]],Nurse[[#This Row],[CNA Hours]],Nurse[[#This Row],[NA TR Hours]],Nurse[[#This Row],[Med Aide/Tech Hours]])</f>
        <v>181.73184782608695</v>
      </c>
      <c r="K25" s="4">
        <f>SUM(Nurse[[#This Row],[RN Hours (excl. Admin, DON)]],Nurse[[#This Row],[LPN Hours (excl. Admin)]],Nurse[[#This Row],[CNA Hours]],Nurse[[#This Row],[NA TR Hours]],Nurse[[#This Row],[Med Aide/Tech Hours]])</f>
        <v>174.52206521739132</v>
      </c>
      <c r="L25" s="4">
        <f>SUM(Nurse[[#This Row],[RN Hours (excl. Admin, DON)]],Nurse[[#This Row],[RN Admin Hours]],Nurse[[#This Row],[RN DON Hours]])</f>
        <v>16.369673913043481</v>
      </c>
      <c r="M25" s="4">
        <v>10.019673913043482</v>
      </c>
      <c r="N25" s="4">
        <v>0</v>
      </c>
      <c r="O25" s="4">
        <v>6.3500000000000005</v>
      </c>
      <c r="P25" s="4">
        <f>SUM(Nurse[[#This Row],[LPN Hours (excl. Admin)]],Nurse[[#This Row],[LPN Admin Hours]])</f>
        <v>42.468152173913019</v>
      </c>
      <c r="Q25" s="4">
        <v>41.608369565217366</v>
      </c>
      <c r="R25" s="4">
        <v>0.85978260869565215</v>
      </c>
      <c r="S25" s="4">
        <f>SUM(Nurse[[#This Row],[CNA Hours]],Nurse[[#This Row],[NA TR Hours]],Nurse[[#This Row],[Med Aide/Tech Hours]])</f>
        <v>122.89402173913048</v>
      </c>
      <c r="T25" s="4">
        <v>94.598478260869598</v>
      </c>
      <c r="U25" s="4">
        <v>0</v>
      </c>
      <c r="V25" s="4">
        <v>28.295543478260878</v>
      </c>
      <c r="W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83.301304347826061</v>
      </c>
      <c r="X25" s="4">
        <v>2.4113043478260869</v>
      </c>
      <c r="Y25" s="4">
        <v>0</v>
      </c>
      <c r="Z25" s="4">
        <v>0</v>
      </c>
      <c r="AA25" s="4">
        <v>22.147391304347824</v>
      </c>
      <c r="AB25" s="4">
        <v>0</v>
      </c>
      <c r="AC25" s="4">
        <v>47.679673913043459</v>
      </c>
      <c r="AD25" s="4">
        <v>0</v>
      </c>
      <c r="AE25" s="4">
        <v>11.062934782608696</v>
      </c>
      <c r="AF25" s="1">
        <v>175246</v>
      </c>
      <c r="AG25" s="1">
        <v>7</v>
      </c>
      <c r="AH25"/>
    </row>
    <row r="26" spans="1:34" x14ac:dyDescent="0.25">
      <c r="A26" t="s">
        <v>346</v>
      </c>
      <c r="B26" t="s">
        <v>253</v>
      </c>
      <c r="C26" t="s">
        <v>633</v>
      </c>
      <c r="D26" t="s">
        <v>454</v>
      </c>
      <c r="E26" s="4">
        <v>78.293478260869563</v>
      </c>
      <c r="F26" s="4">
        <f>Nurse[[#This Row],[Total Nurse Staff Hours]]/Nurse[[#This Row],[MDS Census]]</f>
        <v>4.7957684298209067</v>
      </c>
      <c r="G26" s="4">
        <f>Nurse[[#This Row],[Total Direct Care Staff Hours]]/Nurse[[#This Row],[MDS Census]]</f>
        <v>4.7455810079133682</v>
      </c>
      <c r="H26" s="4">
        <f>Nurse[[#This Row],[Total RN Hours (w/ Admin, DON)]]/Nurse[[#This Row],[MDS Census]]</f>
        <v>0.64880605303345829</v>
      </c>
      <c r="I26" s="4">
        <f>Nurse[[#This Row],[RN Hours (excl. Admin, DON)]]/Nurse[[#This Row],[MDS Census]]</f>
        <v>0.59861863112591984</v>
      </c>
      <c r="J26" s="4">
        <f>SUM(Nurse[[#This Row],[RN Hours (excl. Admin, DON)]],Nurse[[#This Row],[RN Admin Hours]],Nurse[[#This Row],[RN DON Hours]],Nurse[[#This Row],[LPN Hours (excl. Admin)]],Nurse[[#This Row],[LPN Admin Hours]],Nurse[[#This Row],[CNA Hours]],Nurse[[#This Row],[NA TR Hours]],Nurse[[#This Row],[Med Aide/Tech Hours]])</f>
        <v>375.47739130434769</v>
      </c>
      <c r="K26" s="4">
        <f>SUM(Nurse[[#This Row],[RN Hours (excl. Admin, DON)]],Nurse[[#This Row],[LPN Hours (excl. Admin)]],Nurse[[#This Row],[CNA Hours]],Nurse[[#This Row],[NA TR Hours]],Nurse[[#This Row],[Med Aide/Tech Hours]])</f>
        <v>371.54804347826075</v>
      </c>
      <c r="L26" s="4">
        <f>SUM(Nurse[[#This Row],[RN Hours (excl. Admin, DON)]],Nurse[[#This Row],[RN Admin Hours]],Nurse[[#This Row],[RN DON Hours]])</f>
        <v>50.797282608695653</v>
      </c>
      <c r="M26" s="4">
        <v>46.8679347826087</v>
      </c>
      <c r="N26" s="4">
        <v>3.9293478260869565</v>
      </c>
      <c r="O26" s="4">
        <v>0</v>
      </c>
      <c r="P26" s="4">
        <f>SUM(Nurse[[#This Row],[LPN Hours (excl. Admin)]],Nurse[[#This Row],[LPN Admin Hours]])</f>
        <v>59.549673913043442</v>
      </c>
      <c r="Q26" s="4">
        <v>59.549673913043442</v>
      </c>
      <c r="R26" s="4">
        <v>0</v>
      </c>
      <c r="S26" s="4">
        <f>SUM(Nurse[[#This Row],[CNA Hours]],Nurse[[#This Row],[NA TR Hours]],Nurse[[#This Row],[Med Aide/Tech Hours]])</f>
        <v>265.13043478260863</v>
      </c>
      <c r="T26" s="4">
        <v>190.02999999999994</v>
      </c>
      <c r="U26" s="4">
        <v>0</v>
      </c>
      <c r="V26" s="4">
        <v>75.100434782608673</v>
      </c>
      <c r="W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12.65195652173913</v>
      </c>
      <c r="X26" s="4">
        <v>0.30217391304347829</v>
      </c>
      <c r="Y26" s="4">
        <v>0</v>
      </c>
      <c r="Z26" s="4">
        <v>0</v>
      </c>
      <c r="AA26" s="4">
        <v>4.2233695652173919</v>
      </c>
      <c r="AB26" s="4">
        <v>0</v>
      </c>
      <c r="AC26" s="4">
        <v>5.2729347826086954</v>
      </c>
      <c r="AD26" s="4">
        <v>0</v>
      </c>
      <c r="AE26" s="4">
        <v>2.853478260869565</v>
      </c>
      <c r="AF26" s="1">
        <v>175507</v>
      </c>
      <c r="AG26" s="1">
        <v>7</v>
      </c>
      <c r="AH26"/>
    </row>
    <row r="27" spans="1:34" x14ac:dyDescent="0.25">
      <c r="A27" t="s">
        <v>346</v>
      </c>
      <c r="B27" t="s">
        <v>26</v>
      </c>
      <c r="C27" t="s">
        <v>601</v>
      </c>
      <c r="D27" t="s">
        <v>436</v>
      </c>
      <c r="E27" s="4">
        <v>55.717391304347828</v>
      </c>
      <c r="F27" s="4">
        <f>Nurse[[#This Row],[Total Nurse Staff Hours]]/Nurse[[#This Row],[MDS Census]]</f>
        <v>4.6192762387826756</v>
      </c>
      <c r="G27" s="4">
        <f>Nurse[[#This Row],[Total Direct Care Staff Hours]]/Nurse[[#This Row],[MDS Census]]</f>
        <v>4.2072922356613338</v>
      </c>
      <c r="H27" s="4">
        <f>Nurse[[#This Row],[Total RN Hours (w/ Admin, DON)]]/Nurse[[#This Row],[MDS Census]]</f>
        <v>1.0616952789699572</v>
      </c>
      <c r="I27" s="4">
        <f>Nurse[[#This Row],[RN Hours (excl. Admin, DON)]]/Nurse[[#This Row],[MDS Census]]</f>
        <v>0.72618415918845103</v>
      </c>
      <c r="J27" s="4">
        <f>SUM(Nurse[[#This Row],[RN Hours (excl. Admin, DON)]],Nurse[[#This Row],[RN Admin Hours]],Nurse[[#This Row],[RN DON Hours]],Nurse[[#This Row],[LPN Hours (excl. Admin)]],Nurse[[#This Row],[LPN Admin Hours]],Nurse[[#This Row],[CNA Hours]],Nurse[[#This Row],[NA TR Hours]],Nurse[[#This Row],[Med Aide/Tech Hours]])</f>
        <v>257.3740217391304</v>
      </c>
      <c r="K27" s="4">
        <f>SUM(Nurse[[#This Row],[RN Hours (excl. Admin, DON)]],Nurse[[#This Row],[LPN Hours (excl. Admin)]],Nurse[[#This Row],[CNA Hours]],Nurse[[#This Row],[NA TR Hours]],Nurse[[#This Row],[Med Aide/Tech Hours]])</f>
        <v>234.41934782608695</v>
      </c>
      <c r="L27" s="4">
        <f>SUM(Nurse[[#This Row],[RN Hours (excl. Admin, DON)]],Nurse[[#This Row],[RN Admin Hours]],Nurse[[#This Row],[RN DON Hours]])</f>
        <v>59.154891304347828</v>
      </c>
      <c r="M27" s="4">
        <v>40.46108695652174</v>
      </c>
      <c r="N27" s="4">
        <v>13.595978260869567</v>
      </c>
      <c r="O27" s="4">
        <v>5.0978260869565215</v>
      </c>
      <c r="P27" s="4">
        <f>SUM(Nurse[[#This Row],[LPN Hours (excl. Admin)]],Nurse[[#This Row],[LPN Admin Hours]])</f>
        <v>23.124239130434791</v>
      </c>
      <c r="Q27" s="4">
        <v>18.8633695652174</v>
      </c>
      <c r="R27" s="4">
        <v>4.2608695652173916</v>
      </c>
      <c r="S27" s="4">
        <f>SUM(Nurse[[#This Row],[CNA Hours]],Nurse[[#This Row],[NA TR Hours]],Nurse[[#This Row],[Med Aide/Tech Hours]])</f>
        <v>175.09489130434778</v>
      </c>
      <c r="T27" s="4">
        <v>88.545978260869546</v>
      </c>
      <c r="U27" s="4">
        <v>0</v>
      </c>
      <c r="V27" s="4">
        <v>86.548913043478237</v>
      </c>
      <c r="W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 s="4">
        <v>0</v>
      </c>
      <c r="Y27" s="4">
        <v>0</v>
      </c>
      <c r="Z27" s="4">
        <v>0</v>
      </c>
      <c r="AA27" s="4">
        <v>0</v>
      </c>
      <c r="AB27" s="4">
        <v>0</v>
      </c>
      <c r="AC27" s="4">
        <v>0</v>
      </c>
      <c r="AD27" s="4">
        <v>0</v>
      </c>
      <c r="AE27" s="4">
        <v>0</v>
      </c>
      <c r="AF27" s="1">
        <v>175402</v>
      </c>
      <c r="AG27" s="1">
        <v>7</v>
      </c>
      <c r="AH27"/>
    </row>
    <row r="28" spans="1:34" x14ac:dyDescent="0.25">
      <c r="A28" t="s">
        <v>346</v>
      </c>
      <c r="B28" t="s">
        <v>267</v>
      </c>
      <c r="C28" t="s">
        <v>502</v>
      </c>
      <c r="D28" t="s">
        <v>461</v>
      </c>
      <c r="E28" s="4">
        <v>49.804347826086953</v>
      </c>
      <c r="F28" s="4">
        <f>Nurse[[#This Row],[Total Nurse Staff Hours]]/Nurse[[#This Row],[MDS Census]]</f>
        <v>4.7543496289829763</v>
      </c>
      <c r="G28" s="4">
        <f>Nurse[[#This Row],[Total Direct Care Staff Hours]]/Nurse[[#This Row],[MDS Census]]</f>
        <v>4.4763269314709735</v>
      </c>
      <c r="H28" s="4">
        <f>Nurse[[#This Row],[Total RN Hours (w/ Admin, DON)]]/Nurse[[#This Row],[MDS Census]]</f>
        <v>0.79168485377564379</v>
      </c>
      <c r="I28" s="4">
        <f>Nurse[[#This Row],[RN Hours (excl. Admin, DON)]]/Nurse[[#This Row],[MDS Census]]</f>
        <v>0.6008838934962899</v>
      </c>
      <c r="J28" s="4">
        <f>SUM(Nurse[[#This Row],[RN Hours (excl. Admin, DON)]],Nurse[[#This Row],[RN Admin Hours]],Nurse[[#This Row],[RN DON Hours]],Nurse[[#This Row],[LPN Hours (excl. Admin)]],Nurse[[#This Row],[LPN Admin Hours]],Nurse[[#This Row],[CNA Hours]],Nurse[[#This Row],[NA TR Hours]],Nurse[[#This Row],[Med Aide/Tech Hours]])</f>
        <v>236.78728260869562</v>
      </c>
      <c r="K28" s="4">
        <f>SUM(Nurse[[#This Row],[RN Hours (excl. Admin, DON)]],Nurse[[#This Row],[LPN Hours (excl. Admin)]],Nurse[[#This Row],[CNA Hours]],Nurse[[#This Row],[NA TR Hours]],Nurse[[#This Row],[Med Aide/Tech Hours]])</f>
        <v>222.94054347826085</v>
      </c>
      <c r="L28" s="4">
        <f>SUM(Nurse[[#This Row],[RN Hours (excl. Admin, DON)]],Nurse[[#This Row],[RN Admin Hours]],Nurse[[#This Row],[RN DON Hours]])</f>
        <v>39.429347826086953</v>
      </c>
      <c r="M28" s="4">
        <v>29.926630434782609</v>
      </c>
      <c r="N28" s="4">
        <v>3.9809782608695654</v>
      </c>
      <c r="O28" s="4">
        <v>5.5217391304347823</v>
      </c>
      <c r="P28" s="4">
        <f>SUM(Nurse[[#This Row],[LPN Hours (excl. Admin)]],Nurse[[#This Row],[LPN Admin Hours]])</f>
        <v>29.846739130434784</v>
      </c>
      <c r="Q28" s="4">
        <v>25.502717391304348</v>
      </c>
      <c r="R28" s="4">
        <v>4.3440217391304348</v>
      </c>
      <c r="S28" s="4">
        <f>SUM(Nurse[[#This Row],[CNA Hours]],Nurse[[#This Row],[NA TR Hours]],Nurse[[#This Row],[Med Aide/Tech Hours]])</f>
        <v>167.51119565217388</v>
      </c>
      <c r="T28" s="4">
        <v>136.25499999999997</v>
      </c>
      <c r="U28" s="4">
        <v>0</v>
      </c>
      <c r="V28" s="4">
        <v>31.256195652173915</v>
      </c>
      <c r="W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19.241086956521738</v>
      </c>
      <c r="X28" s="4">
        <v>0.82336956521739135</v>
      </c>
      <c r="Y28" s="4">
        <v>0</v>
      </c>
      <c r="Z28" s="4">
        <v>0</v>
      </c>
      <c r="AA28" s="4">
        <v>0</v>
      </c>
      <c r="AB28" s="4">
        <v>0</v>
      </c>
      <c r="AC28" s="4">
        <v>18.417717391304347</v>
      </c>
      <c r="AD28" s="4">
        <v>0</v>
      </c>
      <c r="AE28" s="4">
        <v>0</v>
      </c>
      <c r="AF28" s="1">
        <v>175528</v>
      </c>
      <c r="AG28" s="1">
        <v>7</v>
      </c>
      <c r="AH28"/>
    </row>
    <row r="29" spans="1:34" x14ac:dyDescent="0.25">
      <c r="A29" t="s">
        <v>346</v>
      </c>
      <c r="B29" t="s">
        <v>24</v>
      </c>
      <c r="C29" t="s">
        <v>602</v>
      </c>
      <c r="D29" t="s">
        <v>387</v>
      </c>
      <c r="E29" s="4">
        <v>28.706521739130434</v>
      </c>
      <c r="F29" s="4">
        <f>Nurse[[#This Row],[Total Nurse Staff Hours]]/Nurse[[#This Row],[MDS Census]]</f>
        <v>5.2867020068156005</v>
      </c>
      <c r="G29" s="4">
        <f>Nurse[[#This Row],[Total Direct Care Staff Hours]]/Nurse[[#This Row],[MDS Census]]</f>
        <v>4.7974138583869737</v>
      </c>
      <c r="H29" s="4">
        <f>Nurse[[#This Row],[Total RN Hours (w/ Admin, DON)]]/Nurse[[#This Row],[MDS Census]]</f>
        <v>0.9051419916698219</v>
      </c>
      <c r="I29" s="4">
        <f>Nurse[[#This Row],[RN Hours (excl. Admin, DON)]]/Nurse[[#This Row],[MDS Census]]</f>
        <v>0.54921620598258225</v>
      </c>
      <c r="J29" s="4">
        <f>SUM(Nurse[[#This Row],[RN Hours (excl. Admin, DON)]],Nurse[[#This Row],[RN Admin Hours]],Nurse[[#This Row],[RN DON Hours]],Nurse[[#This Row],[LPN Hours (excl. Admin)]],Nurse[[#This Row],[LPN Admin Hours]],Nurse[[#This Row],[CNA Hours]],Nurse[[#This Row],[NA TR Hours]],Nurse[[#This Row],[Med Aide/Tech Hours]])</f>
        <v>151.76282608695652</v>
      </c>
      <c r="K29" s="4">
        <f>SUM(Nurse[[#This Row],[RN Hours (excl. Admin, DON)]],Nurse[[#This Row],[LPN Hours (excl. Admin)]],Nurse[[#This Row],[CNA Hours]],Nurse[[#This Row],[NA TR Hours]],Nurse[[#This Row],[Med Aide/Tech Hours]])</f>
        <v>137.71706521739128</v>
      </c>
      <c r="L29" s="4">
        <f>SUM(Nurse[[#This Row],[RN Hours (excl. Admin, DON)]],Nurse[[#This Row],[RN Admin Hours]],Nurse[[#This Row],[RN DON Hours]])</f>
        <v>25.98347826086956</v>
      </c>
      <c r="M29" s="4">
        <v>15.766086956521734</v>
      </c>
      <c r="N29" s="4">
        <v>5.1304347826086953</v>
      </c>
      <c r="O29" s="4">
        <v>5.0869565217391308</v>
      </c>
      <c r="P29" s="4">
        <f>SUM(Nurse[[#This Row],[LPN Hours (excl. Admin)]],Nurse[[#This Row],[LPN Admin Hours]])</f>
        <v>32.747608695652175</v>
      </c>
      <c r="Q29" s="4">
        <v>28.919239130434786</v>
      </c>
      <c r="R29" s="4">
        <v>3.8283695652173919</v>
      </c>
      <c r="S29" s="4">
        <f>SUM(Nurse[[#This Row],[CNA Hours]],Nurse[[#This Row],[NA TR Hours]],Nurse[[#This Row],[Med Aide/Tech Hours]])</f>
        <v>93.031739130434772</v>
      </c>
      <c r="T29" s="4">
        <v>59.802173913043454</v>
      </c>
      <c r="U29" s="4">
        <v>0</v>
      </c>
      <c r="V29" s="4">
        <v>33.229565217391311</v>
      </c>
      <c r="W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9.5380434782608692</v>
      </c>
      <c r="X29" s="4">
        <v>0</v>
      </c>
      <c r="Y29" s="4">
        <v>0</v>
      </c>
      <c r="Z29" s="4">
        <v>0</v>
      </c>
      <c r="AA29" s="4">
        <v>0</v>
      </c>
      <c r="AB29" s="4">
        <v>0</v>
      </c>
      <c r="AC29" s="4">
        <v>8.7472826086956523</v>
      </c>
      <c r="AD29" s="4">
        <v>0</v>
      </c>
      <c r="AE29" s="4">
        <v>0.79076086956521741</v>
      </c>
      <c r="AF29" s="1">
        <v>175403</v>
      </c>
      <c r="AG29" s="1">
        <v>7</v>
      </c>
      <c r="AH29"/>
    </row>
    <row r="30" spans="1:34" x14ac:dyDescent="0.25">
      <c r="A30" t="s">
        <v>346</v>
      </c>
      <c r="B30" t="s">
        <v>186</v>
      </c>
      <c r="C30" t="s">
        <v>600</v>
      </c>
      <c r="D30" t="s">
        <v>419</v>
      </c>
      <c r="E30" s="4">
        <v>32.184782608695649</v>
      </c>
      <c r="F30" s="4">
        <f>Nurse[[#This Row],[Total Nurse Staff Hours]]/Nurse[[#This Row],[MDS Census]]</f>
        <v>2.5283451536643025</v>
      </c>
      <c r="G30" s="4">
        <f>Nurse[[#This Row],[Total Direct Care Staff Hours]]/Nurse[[#This Row],[MDS Census]]</f>
        <v>2.1416312056737588</v>
      </c>
      <c r="H30" s="4">
        <f>Nurse[[#This Row],[Total RN Hours (w/ Admin, DON)]]/Nurse[[#This Row],[MDS Census]]</f>
        <v>0.56761229314420814</v>
      </c>
      <c r="I30" s="4">
        <f>Nurse[[#This Row],[RN Hours (excl. Admin, DON)]]/Nurse[[#This Row],[MDS Census]]</f>
        <v>0.18089834515366432</v>
      </c>
      <c r="J30" s="4">
        <f>SUM(Nurse[[#This Row],[RN Hours (excl. Admin, DON)]],Nurse[[#This Row],[RN Admin Hours]],Nurse[[#This Row],[RN DON Hours]],Nurse[[#This Row],[LPN Hours (excl. Admin)]],Nurse[[#This Row],[LPN Admin Hours]],Nurse[[#This Row],[CNA Hours]],Nurse[[#This Row],[NA TR Hours]],Nurse[[#This Row],[Med Aide/Tech Hours]])</f>
        <v>81.374239130434773</v>
      </c>
      <c r="K30" s="4">
        <f>SUM(Nurse[[#This Row],[RN Hours (excl. Admin, DON)]],Nurse[[#This Row],[LPN Hours (excl. Admin)]],Nurse[[#This Row],[CNA Hours]],Nurse[[#This Row],[NA TR Hours]],Nurse[[#This Row],[Med Aide/Tech Hours]])</f>
        <v>68.927934782608688</v>
      </c>
      <c r="L30" s="4">
        <f>SUM(Nurse[[#This Row],[RN Hours (excl. Admin, DON)]],Nurse[[#This Row],[RN Admin Hours]],Nurse[[#This Row],[RN DON Hours]])</f>
        <v>18.268478260869568</v>
      </c>
      <c r="M30" s="4">
        <v>5.8221739130434784</v>
      </c>
      <c r="N30" s="4">
        <v>7.5006521739130445</v>
      </c>
      <c r="O30" s="4">
        <v>4.9456521739130439</v>
      </c>
      <c r="P30" s="4">
        <f>SUM(Nurse[[#This Row],[LPN Hours (excl. Admin)]],Nurse[[#This Row],[LPN Admin Hours]])</f>
        <v>12.907065217391303</v>
      </c>
      <c r="Q30" s="4">
        <v>12.907065217391303</v>
      </c>
      <c r="R30" s="4">
        <v>0</v>
      </c>
      <c r="S30" s="4">
        <f>SUM(Nurse[[#This Row],[CNA Hours]],Nurse[[#This Row],[NA TR Hours]],Nurse[[#This Row],[Med Aide/Tech Hours]])</f>
        <v>50.198695652173896</v>
      </c>
      <c r="T30" s="4">
        <v>30.916304347826078</v>
      </c>
      <c r="U30" s="4">
        <v>0</v>
      </c>
      <c r="V30" s="4">
        <v>19.282391304347822</v>
      </c>
      <c r="W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11.581630434782609</v>
      </c>
      <c r="X30" s="4">
        <v>0.54717391304347818</v>
      </c>
      <c r="Y30" s="4">
        <v>0</v>
      </c>
      <c r="Z30" s="4">
        <v>3.722826086956522</v>
      </c>
      <c r="AA30" s="4">
        <v>5.3842391304347821</v>
      </c>
      <c r="AB30" s="4">
        <v>0</v>
      </c>
      <c r="AC30" s="4">
        <v>1.9273913043478264</v>
      </c>
      <c r="AD30" s="4">
        <v>0</v>
      </c>
      <c r="AE30" s="4">
        <v>0</v>
      </c>
      <c r="AF30" s="1">
        <v>175401</v>
      </c>
      <c r="AG30" s="1">
        <v>7</v>
      </c>
      <c r="AH30"/>
    </row>
    <row r="31" spans="1:34" x14ac:dyDescent="0.25">
      <c r="A31" t="s">
        <v>346</v>
      </c>
      <c r="B31" t="s">
        <v>154</v>
      </c>
      <c r="C31" t="s">
        <v>498</v>
      </c>
      <c r="D31" t="s">
        <v>449</v>
      </c>
      <c r="E31" s="4">
        <v>38.184782608695649</v>
      </c>
      <c r="F31" s="4">
        <f>Nurse[[#This Row],[Total Nurse Staff Hours]]/Nurse[[#This Row],[MDS Census]]</f>
        <v>2.7854568744662682</v>
      </c>
      <c r="G31" s="4">
        <f>Nurse[[#This Row],[Total Direct Care Staff Hours]]/Nurse[[#This Row],[MDS Census]]</f>
        <v>2.4882493595217761</v>
      </c>
      <c r="H31" s="4">
        <f>Nurse[[#This Row],[Total RN Hours (w/ Admin, DON)]]/Nurse[[#This Row],[MDS Census]]</f>
        <v>0.42845431255337324</v>
      </c>
      <c r="I31" s="4">
        <f>Nurse[[#This Row],[RN Hours (excl. Admin, DON)]]/Nurse[[#This Row],[MDS Census]]</f>
        <v>0.27758610873896955</v>
      </c>
      <c r="J31" s="4">
        <f>SUM(Nurse[[#This Row],[RN Hours (excl. Admin, DON)]],Nurse[[#This Row],[RN Admin Hours]],Nurse[[#This Row],[RN DON Hours]],Nurse[[#This Row],[LPN Hours (excl. Admin)]],Nurse[[#This Row],[LPN Admin Hours]],Nurse[[#This Row],[CNA Hours]],Nurse[[#This Row],[NA TR Hours]],Nurse[[#This Row],[Med Aide/Tech Hours]])</f>
        <v>106.36206521739129</v>
      </c>
      <c r="K31" s="4">
        <f>SUM(Nurse[[#This Row],[RN Hours (excl. Admin, DON)]],Nurse[[#This Row],[LPN Hours (excl. Admin)]],Nurse[[#This Row],[CNA Hours]],Nurse[[#This Row],[NA TR Hours]],Nurse[[#This Row],[Med Aide/Tech Hours]])</f>
        <v>95.013260869565201</v>
      </c>
      <c r="L31" s="4">
        <f>SUM(Nurse[[#This Row],[RN Hours (excl. Admin, DON)]],Nurse[[#This Row],[RN Admin Hours]],Nurse[[#This Row],[RN DON Hours]])</f>
        <v>16.360434782608696</v>
      </c>
      <c r="M31" s="4">
        <v>10.599565217391303</v>
      </c>
      <c r="N31" s="4">
        <v>8.6956521739130432E-2</v>
      </c>
      <c r="O31" s="4">
        <v>5.6739130434782608</v>
      </c>
      <c r="P31" s="4">
        <f>SUM(Nurse[[#This Row],[LPN Hours (excl. Admin)]],Nurse[[#This Row],[LPN Admin Hours]])</f>
        <v>16.500434782608696</v>
      </c>
      <c r="Q31" s="4">
        <v>10.912500000000001</v>
      </c>
      <c r="R31" s="4">
        <v>5.5879347826086958</v>
      </c>
      <c r="S31" s="4">
        <f>SUM(Nurse[[#This Row],[CNA Hours]],Nurse[[#This Row],[NA TR Hours]],Nurse[[#This Row],[Med Aide/Tech Hours]])</f>
        <v>73.501195652173905</v>
      </c>
      <c r="T31" s="4">
        <v>53.643804347826084</v>
      </c>
      <c r="U31" s="4">
        <v>1.8780434782608693</v>
      </c>
      <c r="V31" s="4">
        <v>17.979347826086947</v>
      </c>
      <c r="W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13.21086956521739</v>
      </c>
      <c r="X31" s="4">
        <v>3.2652173913043474</v>
      </c>
      <c r="Y31" s="4">
        <v>8.6956521739130432E-2</v>
      </c>
      <c r="Z31" s="4">
        <v>0</v>
      </c>
      <c r="AA31" s="4">
        <v>1.5652173913043479</v>
      </c>
      <c r="AB31" s="4">
        <v>0</v>
      </c>
      <c r="AC31" s="4">
        <v>8.2934782608695645</v>
      </c>
      <c r="AD31" s="4">
        <v>0</v>
      </c>
      <c r="AE31" s="4">
        <v>0</v>
      </c>
      <c r="AF31" s="1">
        <v>175337</v>
      </c>
      <c r="AG31" s="1">
        <v>7</v>
      </c>
      <c r="AH31"/>
    </row>
    <row r="32" spans="1:34" x14ac:dyDescent="0.25">
      <c r="A32" t="s">
        <v>346</v>
      </c>
      <c r="B32" t="s">
        <v>32</v>
      </c>
      <c r="C32" t="s">
        <v>522</v>
      </c>
      <c r="D32" t="s">
        <v>415</v>
      </c>
      <c r="E32" s="4">
        <v>74.347826086956516</v>
      </c>
      <c r="F32" s="4">
        <f>Nurse[[#This Row],[Total Nurse Staff Hours]]/Nurse[[#This Row],[MDS Census]]</f>
        <v>5.1094941520467847</v>
      </c>
      <c r="G32" s="4">
        <f>Nurse[[#This Row],[Total Direct Care Staff Hours]]/Nurse[[#This Row],[MDS Census]]</f>
        <v>4.5677660818713459</v>
      </c>
      <c r="H32" s="4">
        <f>Nurse[[#This Row],[Total RN Hours (w/ Admin, DON)]]/Nurse[[#This Row],[MDS Census]]</f>
        <v>0.84985380116959086</v>
      </c>
      <c r="I32" s="4">
        <f>Nurse[[#This Row],[RN Hours (excl. Admin, DON)]]/Nurse[[#This Row],[MDS Census]]</f>
        <v>0.5222514619883043</v>
      </c>
      <c r="J32" s="4">
        <f>SUM(Nurse[[#This Row],[RN Hours (excl. Admin, DON)]],Nurse[[#This Row],[RN Admin Hours]],Nurse[[#This Row],[RN DON Hours]],Nurse[[#This Row],[LPN Hours (excl. Admin)]],Nurse[[#This Row],[LPN Admin Hours]],Nurse[[#This Row],[CNA Hours]],Nurse[[#This Row],[NA TR Hours]],Nurse[[#This Row],[Med Aide/Tech Hours]])</f>
        <v>379.87978260869573</v>
      </c>
      <c r="K32" s="4">
        <f>SUM(Nurse[[#This Row],[RN Hours (excl. Admin, DON)]],Nurse[[#This Row],[LPN Hours (excl. Admin)]],Nurse[[#This Row],[CNA Hours]],Nurse[[#This Row],[NA TR Hours]],Nurse[[#This Row],[Med Aide/Tech Hours]])</f>
        <v>339.60347826086962</v>
      </c>
      <c r="L32" s="4">
        <f>SUM(Nurse[[#This Row],[RN Hours (excl. Admin, DON)]],Nurse[[#This Row],[RN Admin Hours]],Nurse[[#This Row],[RN DON Hours]])</f>
        <v>63.184782608695663</v>
      </c>
      <c r="M32" s="4">
        <v>38.828260869565227</v>
      </c>
      <c r="N32" s="4">
        <v>14.008695652173913</v>
      </c>
      <c r="O32" s="4">
        <v>10.347826086956522</v>
      </c>
      <c r="P32" s="4">
        <f>SUM(Nurse[[#This Row],[LPN Hours (excl. Admin)]],Nurse[[#This Row],[LPN Admin Hours]])</f>
        <v>84.797717391304374</v>
      </c>
      <c r="Q32" s="4">
        <v>68.877934782608719</v>
      </c>
      <c r="R32" s="4">
        <v>15.919782608695659</v>
      </c>
      <c r="S32" s="4">
        <f>SUM(Nurse[[#This Row],[CNA Hours]],Nurse[[#This Row],[NA TR Hours]],Nurse[[#This Row],[Med Aide/Tech Hours]])</f>
        <v>231.89728260869569</v>
      </c>
      <c r="T32" s="4">
        <v>213.95489130434785</v>
      </c>
      <c r="U32" s="4">
        <v>0</v>
      </c>
      <c r="V32" s="4">
        <v>17.942391304347829</v>
      </c>
      <c r="W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 s="4">
        <v>0</v>
      </c>
      <c r="Y32" s="4">
        <v>0</v>
      </c>
      <c r="Z32" s="4">
        <v>0</v>
      </c>
      <c r="AA32" s="4">
        <v>0</v>
      </c>
      <c r="AB32" s="4">
        <v>0</v>
      </c>
      <c r="AC32" s="4">
        <v>0</v>
      </c>
      <c r="AD32" s="4">
        <v>0</v>
      </c>
      <c r="AE32" s="4">
        <v>0</v>
      </c>
      <c r="AF32" s="1">
        <v>175044</v>
      </c>
      <c r="AG32" s="1">
        <v>7</v>
      </c>
      <c r="AH32"/>
    </row>
    <row r="33" spans="1:34" x14ac:dyDescent="0.25">
      <c r="A33" t="s">
        <v>346</v>
      </c>
      <c r="B33" t="s">
        <v>309</v>
      </c>
      <c r="C33" t="s">
        <v>522</v>
      </c>
      <c r="D33" t="s">
        <v>415</v>
      </c>
      <c r="E33" s="4">
        <v>33.076086956521742</v>
      </c>
      <c r="F33" s="4">
        <f>Nurse[[#This Row],[Total Nurse Staff Hours]]/Nurse[[#This Row],[MDS Census]]</f>
        <v>2.2408347025961217</v>
      </c>
      <c r="G33" s="4">
        <f>Nurse[[#This Row],[Total Direct Care Staff Hours]]/Nurse[[#This Row],[MDS Census]]</f>
        <v>2.0673217219848827</v>
      </c>
      <c r="H33" s="4">
        <f>Nurse[[#This Row],[Total RN Hours (w/ Admin, DON)]]/Nurse[[#This Row],[MDS Census]]</f>
        <v>0.43504107788366742</v>
      </c>
      <c r="I33" s="4">
        <f>Nurse[[#This Row],[RN Hours (excl. Admin, DON)]]/Nurse[[#This Row],[MDS Census]]</f>
        <v>0.26152809727242848</v>
      </c>
      <c r="J33" s="4">
        <f>SUM(Nurse[[#This Row],[RN Hours (excl. Admin, DON)]],Nurse[[#This Row],[RN Admin Hours]],Nurse[[#This Row],[RN DON Hours]],Nurse[[#This Row],[LPN Hours (excl. Admin)]],Nurse[[#This Row],[LPN Admin Hours]],Nurse[[#This Row],[CNA Hours]],Nurse[[#This Row],[NA TR Hours]],Nurse[[#This Row],[Med Aide/Tech Hours]])</f>
        <v>74.118043478260859</v>
      </c>
      <c r="K33" s="4">
        <f>SUM(Nurse[[#This Row],[RN Hours (excl. Admin, DON)]],Nurse[[#This Row],[LPN Hours (excl. Admin)]],Nurse[[#This Row],[CNA Hours]],Nurse[[#This Row],[NA TR Hours]],Nurse[[#This Row],[Med Aide/Tech Hours]])</f>
        <v>68.378913043478249</v>
      </c>
      <c r="L33" s="4">
        <f>SUM(Nurse[[#This Row],[RN Hours (excl. Admin, DON)]],Nurse[[#This Row],[RN Admin Hours]],Nurse[[#This Row],[RN DON Hours]])</f>
        <v>14.389456521739131</v>
      </c>
      <c r="M33" s="4">
        <v>8.6503260869565217</v>
      </c>
      <c r="N33" s="4">
        <v>0</v>
      </c>
      <c r="O33" s="4">
        <v>5.7391304347826084</v>
      </c>
      <c r="P33" s="4">
        <f>SUM(Nurse[[#This Row],[LPN Hours (excl. Admin)]],Nurse[[#This Row],[LPN Admin Hours]])</f>
        <v>15.093804347826081</v>
      </c>
      <c r="Q33" s="4">
        <v>15.093804347826081</v>
      </c>
      <c r="R33" s="4">
        <v>0</v>
      </c>
      <c r="S33" s="4">
        <f>SUM(Nurse[[#This Row],[CNA Hours]],Nurse[[#This Row],[NA TR Hours]],Nurse[[#This Row],[Med Aide/Tech Hours]])</f>
        <v>44.634782608695652</v>
      </c>
      <c r="T33" s="4">
        <v>44.243695652173912</v>
      </c>
      <c r="U33" s="4">
        <v>0</v>
      </c>
      <c r="V33" s="4">
        <v>0.39108695652173919</v>
      </c>
      <c r="W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 s="4">
        <v>0</v>
      </c>
      <c r="Y33" s="4">
        <v>0</v>
      </c>
      <c r="Z33" s="4">
        <v>0</v>
      </c>
      <c r="AA33" s="4">
        <v>0</v>
      </c>
      <c r="AB33" s="4">
        <v>0</v>
      </c>
      <c r="AC33" s="4">
        <v>0</v>
      </c>
      <c r="AD33" s="4">
        <v>0</v>
      </c>
      <c r="AE33" s="4">
        <v>0</v>
      </c>
      <c r="AF33" s="7">
        <v>1.7000000000000001E+257</v>
      </c>
      <c r="AG33" s="1">
        <v>7</v>
      </c>
      <c r="AH33"/>
    </row>
    <row r="34" spans="1:34" x14ac:dyDescent="0.25">
      <c r="A34" t="s">
        <v>346</v>
      </c>
      <c r="B34" t="s">
        <v>282</v>
      </c>
      <c r="C34" t="s">
        <v>522</v>
      </c>
      <c r="D34" t="s">
        <v>415</v>
      </c>
      <c r="E34" s="4">
        <v>42.586956521739133</v>
      </c>
      <c r="F34" s="4">
        <f>Nurse[[#This Row],[Total Nurse Staff Hours]]/Nurse[[#This Row],[MDS Census]]</f>
        <v>2.5568147013782538</v>
      </c>
      <c r="G34" s="4">
        <f>Nurse[[#This Row],[Total Direct Care Staff Hours]]/Nurse[[#This Row],[MDS Census]]</f>
        <v>2.1821337417049511</v>
      </c>
      <c r="H34" s="4">
        <f>Nurse[[#This Row],[Total RN Hours (w/ Admin, DON)]]/Nurse[[#This Row],[MDS Census]]</f>
        <v>0.64053598774885134</v>
      </c>
      <c r="I34" s="4">
        <f>Nurse[[#This Row],[RN Hours (excl. Admin, DON)]]/Nurse[[#This Row],[MDS Census]]</f>
        <v>0.26585502807554867</v>
      </c>
      <c r="J34" s="4">
        <f>SUM(Nurse[[#This Row],[RN Hours (excl. Admin, DON)]],Nurse[[#This Row],[RN Admin Hours]],Nurse[[#This Row],[RN DON Hours]],Nurse[[#This Row],[LPN Hours (excl. Admin)]],Nurse[[#This Row],[LPN Admin Hours]],Nurse[[#This Row],[CNA Hours]],Nurse[[#This Row],[NA TR Hours]],Nurse[[#This Row],[Med Aide/Tech Hours]])</f>
        <v>108.88695652173912</v>
      </c>
      <c r="K34" s="4">
        <f>SUM(Nurse[[#This Row],[RN Hours (excl. Admin, DON)]],Nurse[[#This Row],[LPN Hours (excl. Admin)]],Nurse[[#This Row],[CNA Hours]],Nurse[[#This Row],[NA TR Hours]],Nurse[[#This Row],[Med Aide/Tech Hours]])</f>
        <v>92.930434782608685</v>
      </c>
      <c r="L34" s="4">
        <f>SUM(Nurse[[#This Row],[RN Hours (excl. Admin, DON)]],Nurse[[#This Row],[RN Admin Hours]],Nurse[[#This Row],[RN DON Hours]])</f>
        <v>27.278478260869562</v>
      </c>
      <c r="M34" s="4">
        <v>11.321956521739128</v>
      </c>
      <c r="N34" s="4">
        <v>11.086956521739131</v>
      </c>
      <c r="O34" s="4">
        <v>4.8695652173913047</v>
      </c>
      <c r="P34" s="4">
        <f>SUM(Nurse[[#This Row],[LPN Hours (excl. Admin)]],Nurse[[#This Row],[LPN Admin Hours]])</f>
        <v>14.440217391304348</v>
      </c>
      <c r="Q34" s="4">
        <v>14.440217391304348</v>
      </c>
      <c r="R34" s="4">
        <v>0</v>
      </c>
      <c r="S34" s="4">
        <f>SUM(Nurse[[#This Row],[CNA Hours]],Nurse[[#This Row],[NA TR Hours]],Nurse[[#This Row],[Med Aide/Tech Hours]])</f>
        <v>67.168260869565216</v>
      </c>
      <c r="T34" s="4">
        <v>44.029673913043474</v>
      </c>
      <c r="U34" s="4">
        <v>0</v>
      </c>
      <c r="V34" s="4">
        <v>23.138586956521738</v>
      </c>
      <c r="W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14.569021739130436</v>
      </c>
      <c r="X34" s="4">
        <v>1.6317391304347826</v>
      </c>
      <c r="Y34" s="4">
        <v>0</v>
      </c>
      <c r="Z34" s="4">
        <v>0</v>
      </c>
      <c r="AA34" s="4">
        <v>6.1032608695652177</v>
      </c>
      <c r="AB34" s="4">
        <v>0</v>
      </c>
      <c r="AC34" s="4">
        <v>6.8340217391304359</v>
      </c>
      <c r="AD34" s="4">
        <v>0</v>
      </c>
      <c r="AE34" s="4">
        <v>0</v>
      </c>
      <c r="AF34" s="1">
        <v>175547</v>
      </c>
      <c r="AG34" s="1">
        <v>7</v>
      </c>
      <c r="AH34"/>
    </row>
    <row r="35" spans="1:34" x14ac:dyDescent="0.25">
      <c r="A35" t="s">
        <v>346</v>
      </c>
      <c r="B35" t="s">
        <v>260</v>
      </c>
      <c r="C35" t="s">
        <v>537</v>
      </c>
      <c r="D35" t="s">
        <v>394</v>
      </c>
      <c r="E35" s="4">
        <v>82.673913043478265</v>
      </c>
      <c r="F35" s="4">
        <f>Nurse[[#This Row],[Total Nurse Staff Hours]]/Nurse[[#This Row],[MDS Census]]</f>
        <v>4.6268735209045495</v>
      </c>
      <c r="G35" s="4">
        <f>Nurse[[#This Row],[Total Direct Care Staff Hours]]/Nurse[[#This Row],[MDS Census]]</f>
        <v>4.0769787010255065</v>
      </c>
      <c r="H35" s="4">
        <f>Nurse[[#This Row],[Total RN Hours (w/ Admin, DON)]]/Nurse[[#This Row],[MDS Census]]</f>
        <v>1.3830528530107808</v>
      </c>
      <c r="I35" s="4">
        <f>Nurse[[#This Row],[RN Hours (excl. Admin, DON)]]/Nurse[[#This Row],[MDS Census]]</f>
        <v>0.83315803313173808</v>
      </c>
      <c r="J35" s="4">
        <f>SUM(Nurse[[#This Row],[RN Hours (excl. Admin, DON)]],Nurse[[#This Row],[RN Admin Hours]],Nurse[[#This Row],[RN DON Hours]],Nurse[[#This Row],[LPN Hours (excl. Admin)]],Nurse[[#This Row],[LPN Admin Hours]],Nurse[[#This Row],[CNA Hours]],Nurse[[#This Row],[NA TR Hours]],Nurse[[#This Row],[Med Aide/Tech Hours]])</f>
        <v>382.52173913043481</v>
      </c>
      <c r="K35" s="4">
        <f>SUM(Nurse[[#This Row],[RN Hours (excl. Admin, DON)]],Nurse[[#This Row],[LPN Hours (excl. Admin)]],Nurse[[#This Row],[CNA Hours]],Nurse[[#This Row],[NA TR Hours]],Nurse[[#This Row],[Med Aide/Tech Hours]])</f>
        <v>337.05978260869568</v>
      </c>
      <c r="L35" s="4">
        <f>SUM(Nurse[[#This Row],[RN Hours (excl. Admin, DON)]],Nurse[[#This Row],[RN Admin Hours]],Nurse[[#This Row],[RN DON Hours]])</f>
        <v>114.34239130434783</v>
      </c>
      <c r="M35" s="4">
        <v>68.880434782608702</v>
      </c>
      <c r="N35" s="4">
        <v>39.809782608695649</v>
      </c>
      <c r="O35" s="4">
        <v>5.6521739130434785</v>
      </c>
      <c r="P35" s="4">
        <f>SUM(Nurse[[#This Row],[LPN Hours (excl. Admin)]],Nurse[[#This Row],[LPN Admin Hours]])</f>
        <v>88.296195652173907</v>
      </c>
      <c r="Q35" s="4">
        <v>88.296195652173907</v>
      </c>
      <c r="R35" s="4">
        <v>0</v>
      </c>
      <c r="S35" s="4">
        <f>SUM(Nurse[[#This Row],[CNA Hours]],Nurse[[#This Row],[NA TR Hours]],Nurse[[#This Row],[Med Aide/Tech Hours]])</f>
        <v>179.88315217391303</v>
      </c>
      <c r="T35" s="4">
        <v>166.9891304347826</v>
      </c>
      <c r="U35" s="4">
        <v>0</v>
      </c>
      <c r="V35" s="4">
        <v>12.894021739130435</v>
      </c>
      <c r="W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43.815217391304344</v>
      </c>
      <c r="X35" s="4">
        <v>1.6141304347826086</v>
      </c>
      <c r="Y35" s="4">
        <v>0</v>
      </c>
      <c r="Z35" s="4">
        <v>0</v>
      </c>
      <c r="AA35" s="4">
        <v>11.432065217391305</v>
      </c>
      <c r="AB35" s="4">
        <v>0</v>
      </c>
      <c r="AC35" s="4">
        <v>28.497282608695652</v>
      </c>
      <c r="AD35" s="4">
        <v>0</v>
      </c>
      <c r="AE35" s="4">
        <v>2.2717391304347827</v>
      </c>
      <c r="AF35" s="1">
        <v>175517</v>
      </c>
      <c r="AG35" s="1">
        <v>7</v>
      </c>
      <c r="AH35"/>
    </row>
    <row r="36" spans="1:34" x14ac:dyDescent="0.25">
      <c r="A36" t="s">
        <v>346</v>
      </c>
      <c r="B36" t="s">
        <v>235</v>
      </c>
      <c r="C36" t="s">
        <v>564</v>
      </c>
      <c r="D36" t="s">
        <v>394</v>
      </c>
      <c r="E36" s="4">
        <v>70.195652173913047</v>
      </c>
      <c r="F36" s="4">
        <f>Nurse[[#This Row],[Total Nurse Staff Hours]]/Nurse[[#This Row],[MDS Census]]</f>
        <v>4.0014958191390519</v>
      </c>
      <c r="G36" s="4">
        <f>Nurse[[#This Row],[Total Direct Care Staff Hours]]/Nurse[[#This Row],[MDS Census]]</f>
        <v>3.3125054196345616</v>
      </c>
      <c r="H36" s="4">
        <f>Nurse[[#This Row],[Total RN Hours (w/ Admin, DON)]]/Nurse[[#This Row],[MDS Census]]</f>
        <v>1.0856550015484669</v>
      </c>
      <c r="I36" s="4">
        <f>Nurse[[#This Row],[RN Hours (excl. Admin, DON)]]/Nurse[[#This Row],[MDS Census]]</f>
        <v>0.51682564261381236</v>
      </c>
      <c r="J36" s="4">
        <f>SUM(Nurse[[#This Row],[RN Hours (excl. Admin, DON)]],Nurse[[#This Row],[RN Admin Hours]],Nurse[[#This Row],[RN DON Hours]],Nurse[[#This Row],[LPN Hours (excl. Admin)]],Nurse[[#This Row],[LPN Admin Hours]],Nurse[[#This Row],[CNA Hours]],Nurse[[#This Row],[NA TR Hours]],Nurse[[#This Row],[Med Aide/Tech Hours]])</f>
        <v>280.88760869565215</v>
      </c>
      <c r="K36" s="4">
        <f>SUM(Nurse[[#This Row],[RN Hours (excl. Admin, DON)]],Nurse[[#This Row],[LPN Hours (excl. Admin)]],Nurse[[#This Row],[CNA Hours]],Nurse[[#This Row],[NA TR Hours]],Nurse[[#This Row],[Med Aide/Tech Hours]])</f>
        <v>232.52347826086955</v>
      </c>
      <c r="L36" s="4">
        <f>SUM(Nurse[[#This Row],[RN Hours (excl. Admin, DON)]],Nurse[[#This Row],[RN Admin Hours]],Nurse[[#This Row],[RN DON Hours]])</f>
        <v>76.208260869565208</v>
      </c>
      <c r="M36" s="4">
        <v>36.278913043478262</v>
      </c>
      <c r="N36" s="4">
        <v>34.364130434782609</v>
      </c>
      <c r="O36" s="4">
        <v>5.5652173913043477</v>
      </c>
      <c r="P36" s="4">
        <f>SUM(Nurse[[#This Row],[LPN Hours (excl. Admin)]],Nurse[[#This Row],[LPN Admin Hours]])</f>
        <v>84.157608695652172</v>
      </c>
      <c r="Q36" s="4">
        <v>75.722826086956516</v>
      </c>
      <c r="R36" s="4">
        <v>8.4347826086956523</v>
      </c>
      <c r="S36" s="4">
        <f>SUM(Nurse[[#This Row],[CNA Hours]],Nurse[[#This Row],[NA TR Hours]],Nurse[[#This Row],[Med Aide/Tech Hours]])</f>
        <v>120.52173913043478</v>
      </c>
      <c r="T36" s="4">
        <v>119.6195652173913</v>
      </c>
      <c r="U36" s="4">
        <v>0</v>
      </c>
      <c r="V36" s="4">
        <v>0.90217391304347827</v>
      </c>
      <c r="W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1.7554347826086958</v>
      </c>
      <c r="X36" s="4">
        <v>0</v>
      </c>
      <c r="Y36" s="4">
        <v>0</v>
      </c>
      <c r="Z36" s="4">
        <v>0</v>
      </c>
      <c r="AA36" s="4">
        <v>0.17119565217391305</v>
      </c>
      <c r="AB36" s="4">
        <v>0</v>
      </c>
      <c r="AC36" s="4">
        <v>1.5842391304347827</v>
      </c>
      <c r="AD36" s="4">
        <v>0</v>
      </c>
      <c r="AE36" s="4">
        <v>0</v>
      </c>
      <c r="AF36" s="1">
        <v>175478</v>
      </c>
      <c r="AG36" s="1">
        <v>7</v>
      </c>
      <c r="AH36"/>
    </row>
    <row r="37" spans="1:34" x14ac:dyDescent="0.25">
      <c r="A37" t="s">
        <v>346</v>
      </c>
      <c r="B37" t="s">
        <v>49</v>
      </c>
      <c r="C37" t="s">
        <v>534</v>
      </c>
      <c r="D37" t="s">
        <v>421</v>
      </c>
      <c r="E37" s="4">
        <v>58.510869565217391</v>
      </c>
      <c r="F37" s="4">
        <f>Nurse[[#This Row],[Total Nurse Staff Hours]]/Nurse[[#This Row],[MDS Census]]</f>
        <v>3.9357700167193017</v>
      </c>
      <c r="G37" s="4">
        <f>Nurse[[#This Row],[Total Direct Care Staff Hours]]/Nurse[[#This Row],[MDS Census]]</f>
        <v>3.8508731190785808</v>
      </c>
      <c r="H37" s="4">
        <f>Nurse[[#This Row],[Total RN Hours (w/ Admin, DON)]]/Nurse[[#This Row],[MDS Census]]</f>
        <v>0.36146201003158096</v>
      </c>
      <c r="I37" s="4">
        <f>Nurse[[#This Row],[RN Hours (excl. Admin, DON)]]/Nurse[[#This Row],[MDS Census]]</f>
        <v>0.27656511239086012</v>
      </c>
      <c r="J37" s="4">
        <f>SUM(Nurse[[#This Row],[RN Hours (excl. Admin, DON)]],Nurse[[#This Row],[RN Admin Hours]],Nurse[[#This Row],[RN DON Hours]],Nurse[[#This Row],[LPN Hours (excl. Admin)]],Nurse[[#This Row],[LPN Admin Hours]],Nurse[[#This Row],[CNA Hours]],Nurse[[#This Row],[NA TR Hours]],Nurse[[#This Row],[Med Aide/Tech Hours]])</f>
        <v>230.28532608695653</v>
      </c>
      <c r="K37" s="4">
        <f>SUM(Nurse[[#This Row],[RN Hours (excl. Admin, DON)]],Nurse[[#This Row],[LPN Hours (excl. Admin)]],Nurse[[#This Row],[CNA Hours]],Nurse[[#This Row],[NA TR Hours]],Nurse[[#This Row],[Med Aide/Tech Hours]])</f>
        <v>225.31793478260869</v>
      </c>
      <c r="L37" s="4">
        <f>SUM(Nurse[[#This Row],[RN Hours (excl. Admin, DON)]],Nurse[[#This Row],[RN Admin Hours]],Nurse[[#This Row],[RN DON Hours]])</f>
        <v>21.149456521739133</v>
      </c>
      <c r="M37" s="4">
        <v>16.182065217391305</v>
      </c>
      <c r="N37" s="4">
        <v>0</v>
      </c>
      <c r="O37" s="4">
        <v>4.9673913043478262</v>
      </c>
      <c r="P37" s="4">
        <f>SUM(Nurse[[#This Row],[LPN Hours (excl. Admin)]],Nurse[[#This Row],[LPN Admin Hours]])</f>
        <v>37.605978260869563</v>
      </c>
      <c r="Q37" s="4">
        <v>37.605978260869563</v>
      </c>
      <c r="R37" s="4">
        <v>0</v>
      </c>
      <c r="S37" s="4">
        <f>SUM(Nurse[[#This Row],[CNA Hours]],Nurse[[#This Row],[NA TR Hours]],Nurse[[#This Row],[Med Aide/Tech Hours]])</f>
        <v>171.52989130434781</v>
      </c>
      <c r="T37" s="4">
        <v>123.07608695652173</v>
      </c>
      <c r="U37" s="4">
        <v>0</v>
      </c>
      <c r="V37" s="4">
        <v>48.453804347826086</v>
      </c>
      <c r="W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7" s="4">
        <v>0</v>
      </c>
      <c r="Y37" s="4">
        <v>0</v>
      </c>
      <c r="Z37" s="4">
        <v>0</v>
      </c>
      <c r="AA37" s="4">
        <v>0</v>
      </c>
      <c r="AB37" s="4">
        <v>0</v>
      </c>
      <c r="AC37" s="4">
        <v>0</v>
      </c>
      <c r="AD37" s="4">
        <v>0</v>
      </c>
      <c r="AE37" s="4">
        <v>0</v>
      </c>
      <c r="AF37" s="1">
        <v>175145</v>
      </c>
      <c r="AG37" s="1">
        <v>7</v>
      </c>
      <c r="AH37"/>
    </row>
    <row r="38" spans="1:34" x14ac:dyDescent="0.25">
      <c r="A38" t="s">
        <v>346</v>
      </c>
      <c r="B38" t="s">
        <v>187</v>
      </c>
      <c r="C38" t="s">
        <v>603</v>
      </c>
      <c r="D38" t="s">
        <v>417</v>
      </c>
      <c r="E38" s="4">
        <v>48.391304347826086</v>
      </c>
      <c r="F38" s="4">
        <f>Nurse[[#This Row],[Total Nurse Staff Hours]]/Nurse[[#This Row],[MDS Census]]</f>
        <v>4.0912129380053912</v>
      </c>
      <c r="G38" s="4">
        <f>Nurse[[#This Row],[Total Direct Care Staff Hours]]/Nurse[[#This Row],[MDS Census]]</f>
        <v>3.5831424079065592</v>
      </c>
      <c r="H38" s="4">
        <f>Nurse[[#This Row],[Total RN Hours (w/ Admin, DON)]]/Nurse[[#This Row],[MDS Census]]</f>
        <v>0.57681042228212043</v>
      </c>
      <c r="I38" s="4">
        <f>Nurse[[#This Row],[RN Hours (excl. Admin, DON)]]/Nurse[[#This Row],[MDS Census]]</f>
        <v>0.32050988319856244</v>
      </c>
      <c r="J38" s="4">
        <f>SUM(Nurse[[#This Row],[RN Hours (excl. Admin, DON)]],Nurse[[#This Row],[RN Admin Hours]],Nurse[[#This Row],[RN DON Hours]],Nurse[[#This Row],[LPN Hours (excl. Admin)]],Nurse[[#This Row],[LPN Admin Hours]],Nurse[[#This Row],[CNA Hours]],Nurse[[#This Row],[NA TR Hours]],Nurse[[#This Row],[Med Aide/Tech Hours]])</f>
        <v>197.97913043478263</v>
      </c>
      <c r="K38" s="4">
        <f>SUM(Nurse[[#This Row],[RN Hours (excl. Admin, DON)]],Nurse[[#This Row],[LPN Hours (excl. Admin)]],Nurse[[#This Row],[CNA Hours]],Nurse[[#This Row],[NA TR Hours]],Nurse[[#This Row],[Med Aide/Tech Hours]])</f>
        <v>173.39293478260871</v>
      </c>
      <c r="L38" s="4">
        <f>SUM(Nurse[[#This Row],[RN Hours (excl. Admin, DON)]],Nurse[[#This Row],[RN Admin Hours]],Nurse[[#This Row],[RN DON Hours]])</f>
        <v>27.912608695652175</v>
      </c>
      <c r="M38" s="4">
        <v>15.509891304347827</v>
      </c>
      <c r="N38" s="4">
        <v>6.6717391304347817</v>
      </c>
      <c r="O38" s="4">
        <v>5.7309782608695654</v>
      </c>
      <c r="P38" s="4">
        <f>SUM(Nurse[[#This Row],[LPN Hours (excl. Admin)]],Nurse[[#This Row],[LPN Admin Hours]])</f>
        <v>37.240108695652168</v>
      </c>
      <c r="Q38" s="4">
        <v>25.056630434782608</v>
      </c>
      <c r="R38" s="4">
        <v>12.183478260869563</v>
      </c>
      <c r="S38" s="4">
        <f>SUM(Nurse[[#This Row],[CNA Hours]],Nurse[[#This Row],[NA TR Hours]],Nurse[[#This Row],[Med Aide/Tech Hours]])</f>
        <v>132.82641304347825</v>
      </c>
      <c r="T38" s="4">
        <v>99.226195652173928</v>
      </c>
      <c r="U38" s="4">
        <v>0</v>
      </c>
      <c r="V38" s="4">
        <v>33.600217391304334</v>
      </c>
      <c r="W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8" s="4">
        <v>0</v>
      </c>
      <c r="Y38" s="4">
        <v>0</v>
      </c>
      <c r="Z38" s="4">
        <v>0</v>
      </c>
      <c r="AA38" s="4">
        <v>0</v>
      </c>
      <c r="AB38" s="4">
        <v>0</v>
      </c>
      <c r="AC38" s="4">
        <v>0</v>
      </c>
      <c r="AD38" s="4">
        <v>0</v>
      </c>
      <c r="AE38" s="4">
        <v>0</v>
      </c>
      <c r="AF38" s="1">
        <v>175404</v>
      </c>
      <c r="AG38" s="1">
        <v>7</v>
      </c>
      <c r="AH38"/>
    </row>
    <row r="39" spans="1:34" x14ac:dyDescent="0.25">
      <c r="A39" t="s">
        <v>346</v>
      </c>
      <c r="B39" t="s">
        <v>162</v>
      </c>
      <c r="C39" t="s">
        <v>491</v>
      </c>
      <c r="D39" t="s">
        <v>384</v>
      </c>
      <c r="E39" s="4">
        <v>79.554347826086953</v>
      </c>
      <c r="F39" s="4">
        <f>Nurse[[#This Row],[Total Nurse Staff Hours]]/Nurse[[#This Row],[MDS Census]]</f>
        <v>3.8879642027599401</v>
      </c>
      <c r="G39" s="4">
        <f>Nurse[[#This Row],[Total Direct Care Staff Hours]]/Nurse[[#This Row],[MDS Census]]</f>
        <v>3.7492840551987978</v>
      </c>
      <c r="H39" s="4">
        <f>Nurse[[#This Row],[Total RN Hours (w/ Admin, DON)]]/Nurse[[#This Row],[MDS Census]]</f>
        <v>0.51014892744910489</v>
      </c>
      <c r="I39" s="4">
        <f>Nurse[[#This Row],[RN Hours (excl. Admin, DON)]]/Nurse[[#This Row],[MDS Census]]</f>
        <v>0.37146877988796267</v>
      </c>
      <c r="J39" s="4">
        <f>SUM(Nurse[[#This Row],[RN Hours (excl. Admin, DON)]],Nurse[[#This Row],[RN Admin Hours]],Nurse[[#This Row],[RN DON Hours]],Nurse[[#This Row],[LPN Hours (excl. Admin)]],Nurse[[#This Row],[LPN Admin Hours]],Nurse[[#This Row],[CNA Hours]],Nurse[[#This Row],[NA TR Hours]],Nurse[[#This Row],[Med Aide/Tech Hours]])</f>
        <v>309.30445652173916</v>
      </c>
      <c r="K39" s="4">
        <f>SUM(Nurse[[#This Row],[RN Hours (excl. Admin, DON)]],Nurse[[#This Row],[LPN Hours (excl. Admin)]],Nurse[[#This Row],[CNA Hours]],Nurse[[#This Row],[NA TR Hours]],Nurse[[#This Row],[Med Aide/Tech Hours]])</f>
        <v>298.27184782608697</v>
      </c>
      <c r="L39" s="4">
        <f>SUM(Nurse[[#This Row],[RN Hours (excl. Admin, DON)]],Nurse[[#This Row],[RN Admin Hours]],Nurse[[#This Row],[RN DON Hours]])</f>
        <v>40.584565217391287</v>
      </c>
      <c r="M39" s="4">
        <v>29.551956521739118</v>
      </c>
      <c r="N39" s="4">
        <v>5.7391304347826084</v>
      </c>
      <c r="O39" s="4">
        <v>5.2934782608695654</v>
      </c>
      <c r="P39" s="4">
        <f>SUM(Nurse[[#This Row],[LPN Hours (excl. Admin)]],Nurse[[#This Row],[LPN Admin Hours]])</f>
        <v>38.42608695652175</v>
      </c>
      <c r="Q39" s="4">
        <v>38.42608695652175</v>
      </c>
      <c r="R39" s="4">
        <v>0</v>
      </c>
      <c r="S39" s="4">
        <f>SUM(Nurse[[#This Row],[CNA Hours]],Nurse[[#This Row],[NA TR Hours]],Nurse[[#This Row],[Med Aide/Tech Hours]])</f>
        <v>230.29380434782612</v>
      </c>
      <c r="T39" s="4">
        <v>149.56347826086957</v>
      </c>
      <c r="U39" s="4">
        <v>0</v>
      </c>
      <c r="V39" s="4">
        <v>80.730326086956552</v>
      </c>
      <c r="W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39.284673913043477</v>
      </c>
      <c r="X39" s="4">
        <v>0.96195652173913049</v>
      </c>
      <c r="Y39" s="4">
        <v>0</v>
      </c>
      <c r="Z39" s="4">
        <v>0</v>
      </c>
      <c r="AA39" s="4">
        <v>12.596413043478259</v>
      </c>
      <c r="AB39" s="4">
        <v>0</v>
      </c>
      <c r="AC39" s="4">
        <v>19.657391304347826</v>
      </c>
      <c r="AD39" s="4">
        <v>0</v>
      </c>
      <c r="AE39" s="4">
        <v>6.0689130434782603</v>
      </c>
      <c r="AF39" s="1">
        <v>175350</v>
      </c>
      <c r="AG39" s="1">
        <v>7</v>
      </c>
      <c r="AH39"/>
    </row>
    <row r="40" spans="1:34" x14ac:dyDescent="0.25">
      <c r="A40" t="s">
        <v>346</v>
      </c>
      <c r="B40" t="s">
        <v>273</v>
      </c>
      <c r="C40" t="s">
        <v>521</v>
      </c>
      <c r="D40" t="s">
        <v>402</v>
      </c>
      <c r="E40" s="4">
        <v>17.923913043478262</v>
      </c>
      <c r="F40" s="4">
        <f>Nurse[[#This Row],[Total Nurse Staff Hours]]/Nurse[[#This Row],[MDS Census]]</f>
        <v>6.2181625227410553</v>
      </c>
      <c r="G40" s="4">
        <f>Nurse[[#This Row],[Total Direct Care Staff Hours]]/Nurse[[#This Row],[MDS Census]]</f>
        <v>5.9222255912674342</v>
      </c>
      <c r="H40" s="4">
        <f>Nurse[[#This Row],[Total RN Hours (w/ Admin, DON)]]/Nurse[[#This Row],[MDS Census]]</f>
        <v>1.1018799272286233</v>
      </c>
      <c r="I40" s="4">
        <f>Nurse[[#This Row],[RN Hours (excl. Admin, DON)]]/Nurse[[#This Row],[MDS Census]]</f>
        <v>0.80594299575500294</v>
      </c>
      <c r="J40" s="4">
        <f>SUM(Nurse[[#This Row],[RN Hours (excl. Admin, DON)]],Nurse[[#This Row],[RN Admin Hours]],Nurse[[#This Row],[RN DON Hours]],Nurse[[#This Row],[LPN Hours (excl. Admin)]],Nurse[[#This Row],[LPN Admin Hours]],Nurse[[#This Row],[CNA Hours]],Nurse[[#This Row],[NA TR Hours]],Nurse[[#This Row],[Med Aide/Tech Hours]])</f>
        <v>111.45380434782609</v>
      </c>
      <c r="K40" s="4">
        <f>SUM(Nurse[[#This Row],[RN Hours (excl. Admin, DON)]],Nurse[[#This Row],[LPN Hours (excl. Admin)]],Nurse[[#This Row],[CNA Hours]],Nurse[[#This Row],[NA TR Hours]],Nurse[[#This Row],[Med Aide/Tech Hours]])</f>
        <v>106.14945652173913</v>
      </c>
      <c r="L40" s="4">
        <f>SUM(Nurse[[#This Row],[RN Hours (excl. Admin, DON)]],Nurse[[#This Row],[RN Admin Hours]],Nurse[[#This Row],[RN DON Hours]])</f>
        <v>19.75</v>
      </c>
      <c r="M40" s="4">
        <v>14.445652173913043</v>
      </c>
      <c r="N40" s="4">
        <v>0</v>
      </c>
      <c r="O40" s="4">
        <v>5.3043478260869561</v>
      </c>
      <c r="P40" s="4">
        <f>SUM(Nurse[[#This Row],[LPN Hours (excl. Admin)]],Nurse[[#This Row],[LPN Admin Hours]])</f>
        <v>25.236413043478262</v>
      </c>
      <c r="Q40" s="4">
        <v>25.236413043478262</v>
      </c>
      <c r="R40" s="4">
        <v>0</v>
      </c>
      <c r="S40" s="4">
        <f>SUM(Nurse[[#This Row],[CNA Hours]],Nurse[[#This Row],[NA TR Hours]],Nurse[[#This Row],[Med Aide/Tech Hours]])</f>
        <v>66.467391304347828</v>
      </c>
      <c r="T40" s="4">
        <v>66.467391304347828</v>
      </c>
      <c r="U40" s="4">
        <v>0</v>
      </c>
      <c r="V40" s="4">
        <v>0</v>
      </c>
      <c r="W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0" s="4">
        <v>0</v>
      </c>
      <c r="Y40" s="4">
        <v>0</v>
      </c>
      <c r="Z40" s="4">
        <v>0</v>
      </c>
      <c r="AA40" s="4">
        <v>0</v>
      </c>
      <c r="AB40" s="4">
        <v>0</v>
      </c>
      <c r="AC40" s="4">
        <v>0</v>
      </c>
      <c r="AD40" s="4">
        <v>0</v>
      </c>
      <c r="AE40" s="4">
        <v>0</v>
      </c>
      <c r="AF40" s="1">
        <v>175534</v>
      </c>
      <c r="AG40" s="1">
        <v>7</v>
      </c>
      <c r="AH40"/>
    </row>
    <row r="41" spans="1:34" x14ac:dyDescent="0.25">
      <c r="A41" t="s">
        <v>346</v>
      </c>
      <c r="B41" t="s">
        <v>189</v>
      </c>
      <c r="C41" t="s">
        <v>606</v>
      </c>
      <c r="D41" t="s">
        <v>402</v>
      </c>
      <c r="E41" s="4">
        <v>121.58695652173913</v>
      </c>
      <c r="F41" s="4">
        <f>Nurse[[#This Row],[Total Nurse Staff Hours]]/Nurse[[#This Row],[MDS Census]]</f>
        <v>4.7130064366172011</v>
      </c>
      <c r="G41" s="4">
        <f>Nurse[[#This Row],[Total Direct Care Staff Hours]]/Nurse[[#This Row],[MDS Census]]</f>
        <v>4.4408358662613994</v>
      </c>
      <c r="H41" s="4">
        <f>Nurse[[#This Row],[Total RN Hours (w/ Admin, DON)]]/Nurse[[#This Row],[MDS Census]]</f>
        <v>0.71901752190237811</v>
      </c>
      <c r="I41" s="4">
        <f>Nurse[[#This Row],[RN Hours (excl. Admin, DON)]]/Nurse[[#This Row],[MDS Census]]</f>
        <v>0.44684695154657622</v>
      </c>
      <c r="J41" s="4">
        <f>SUM(Nurse[[#This Row],[RN Hours (excl. Admin, DON)]],Nurse[[#This Row],[RN Admin Hours]],Nurse[[#This Row],[RN DON Hours]],Nurse[[#This Row],[LPN Hours (excl. Admin)]],Nurse[[#This Row],[LPN Admin Hours]],Nurse[[#This Row],[CNA Hours]],Nurse[[#This Row],[NA TR Hours]],Nurse[[#This Row],[Med Aide/Tech Hours]])</f>
        <v>573.04010869565229</v>
      </c>
      <c r="K41" s="4">
        <f>SUM(Nurse[[#This Row],[RN Hours (excl. Admin, DON)]],Nurse[[#This Row],[LPN Hours (excl. Admin)]],Nurse[[#This Row],[CNA Hours]],Nurse[[#This Row],[NA TR Hours]],Nurse[[#This Row],[Med Aide/Tech Hours]])</f>
        <v>539.94771739130442</v>
      </c>
      <c r="L41" s="4">
        <f>SUM(Nurse[[#This Row],[RN Hours (excl. Admin, DON)]],Nurse[[#This Row],[RN Admin Hours]],Nurse[[#This Row],[RN DON Hours]])</f>
        <v>87.423152173913053</v>
      </c>
      <c r="M41" s="4">
        <v>54.330760869565232</v>
      </c>
      <c r="N41" s="4">
        <v>9.5652173913043477</v>
      </c>
      <c r="O41" s="4">
        <v>23.527173913043477</v>
      </c>
      <c r="P41" s="4">
        <f>SUM(Nurse[[#This Row],[LPN Hours (excl. Admin)]],Nurse[[#This Row],[LPN Admin Hours]])</f>
        <v>106.56217391304349</v>
      </c>
      <c r="Q41" s="4">
        <v>106.56217391304349</v>
      </c>
      <c r="R41" s="4">
        <v>0</v>
      </c>
      <c r="S41" s="4">
        <f>SUM(Nurse[[#This Row],[CNA Hours]],Nurse[[#This Row],[NA TR Hours]],Nurse[[#This Row],[Med Aide/Tech Hours]])</f>
        <v>379.05478260869563</v>
      </c>
      <c r="T41" s="4">
        <v>346.05913043478262</v>
      </c>
      <c r="U41" s="4">
        <v>0</v>
      </c>
      <c r="V41" s="4">
        <v>32.995652173913044</v>
      </c>
      <c r="W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161.34771739130431</v>
      </c>
      <c r="X41" s="4">
        <v>13.799456521739128</v>
      </c>
      <c r="Y41" s="4">
        <v>0</v>
      </c>
      <c r="Z41" s="4">
        <v>0</v>
      </c>
      <c r="AA41" s="4">
        <v>35.485217391304339</v>
      </c>
      <c r="AB41" s="4">
        <v>0</v>
      </c>
      <c r="AC41" s="4">
        <v>79.067391304347822</v>
      </c>
      <c r="AD41" s="4">
        <v>0</v>
      </c>
      <c r="AE41" s="4">
        <v>32.995652173913044</v>
      </c>
      <c r="AF41" s="1">
        <v>175410</v>
      </c>
      <c r="AG41" s="1">
        <v>7</v>
      </c>
      <c r="AH41"/>
    </row>
    <row r="42" spans="1:34" x14ac:dyDescent="0.25">
      <c r="A42" t="s">
        <v>346</v>
      </c>
      <c r="B42" t="s">
        <v>296</v>
      </c>
      <c r="C42" t="s">
        <v>521</v>
      </c>
      <c r="D42" t="s">
        <v>402</v>
      </c>
      <c r="E42" s="4">
        <v>59.25</v>
      </c>
      <c r="F42" s="4">
        <f>Nurse[[#This Row],[Total Nurse Staff Hours]]/Nurse[[#This Row],[MDS Census]]</f>
        <v>5.3219024032287656</v>
      </c>
      <c r="G42" s="4">
        <f>Nurse[[#This Row],[Total Direct Care Staff Hours]]/Nurse[[#This Row],[MDS Census]]</f>
        <v>4.9711410750321043</v>
      </c>
      <c r="H42" s="4">
        <f>Nurse[[#This Row],[Total RN Hours (w/ Admin, DON)]]/Nurse[[#This Row],[MDS Census]]</f>
        <v>1.0176940011007154</v>
      </c>
      <c r="I42" s="4">
        <f>Nurse[[#This Row],[RN Hours (excl. Admin, DON)]]/Nurse[[#This Row],[MDS Census]]</f>
        <v>0.66693267290405422</v>
      </c>
      <c r="J42" s="4">
        <f>SUM(Nurse[[#This Row],[RN Hours (excl. Admin, DON)]],Nurse[[#This Row],[RN Admin Hours]],Nurse[[#This Row],[RN DON Hours]],Nurse[[#This Row],[LPN Hours (excl. Admin)]],Nurse[[#This Row],[LPN Admin Hours]],Nurse[[#This Row],[CNA Hours]],Nurse[[#This Row],[NA TR Hours]],Nurse[[#This Row],[Med Aide/Tech Hours]])</f>
        <v>315.32271739130437</v>
      </c>
      <c r="K42" s="4">
        <f>SUM(Nurse[[#This Row],[RN Hours (excl. Admin, DON)]],Nurse[[#This Row],[LPN Hours (excl. Admin)]],Nurse[[#This Row],[CNA Hours]],Nurse[[#This Row],[NA TR Hours]],Nurse[[#This Row],[Med Aide/Tech Hours]])</f>
        <v>294.54010869565218</v>
      </c>
      <c r="L42" s="4">
        <f>SUM(Nurse[[#This Row],[RN Hours (excl. Admin, DON)]],Nurse[[#This Row],[RN Admin Hours]],Nurse[[#This Row],[RN DON Hours]])</f>
        <v>60.298369565217385</v>
      </c>
      <c r="M42" s="4">
        <v>39.515760869565213</v>
      </c>
      <c r="N42" s="4">
        <v>15.304347826086957</v>
      </c>
      <c r="O42" s="4">
        <v>5.4782608695652177</v>
      </c>
      <c r="P42" s="4">
        <f>SUM(Nurse[[#This Row],[LPN Hours (excl. Admin)]],Nurse[[#This Row],[LPN Admin Hours]])</f>
        <v>93.357934782608694</v>
      </c>
      <c r="Q42" s="4">
        <v>93.357934782608694</v>
      </c>
      <c r="R42" s="4">
        <v>0</v>
      </c>
      <c r="S42" s="4">
        <f>SUM(Nurse[[#This Row],[CNA Hours]],Nurse[[#This Row],[NA TR Hours]],Nurse[[#This Row],[Med Aide/Tech Hours]])</f>
        <v>161.66641304347829</v>
      </c>
      <c r="T42" s="4">
        <v>161.66641304347829</v>
      </c>
      <c r="U42" s="4">
        <v>0</v>
      </c>
      <c r="V42" s="4">
        <v>0</v>
      </c>
      <c r="W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55.510869565217391</v>
      </c>
      <c r="X42" s="4">
        <v>1.5244565217391304</v>
      </c>
      <c r="Y42" s="4">
        <v>0</v>
      </c>
      <c r="Z42" s="4">
        <v>0</v>
      </c>
      <c r="AA42" s="4">
        <v>10.934782608695652</v>
      </c>
      <c r="AB42" s="4">
        <v>0</v>
      </c>
      <c r="AC42" s="4">
        <v>43.051630434782609</v>
      </c>
      <c r="AD42" s="4">
        <v>0</v>
      </c>
      <c r="AE42" s="4">
        <v>0</v>
      </c>
      <c r="AF42" s="1">
        <v>175564</v>
      </c>
      <c r="AG42" s="1">
        <v>7</v>
      </c>
      <c r="AH42"/>
    </row>
    <row r="43" spans="1:34" x14ac:dyDescent="0.25">
      <c r="A43" t="s">
        <v>346</v>
      </c>
      <c r="B43" t="s">
        <v>232</v>
      </c>
      <c r="C43" t="s">
        <v>623</v>
      </c>
      <c r="D43" t="s">
        <v>414</v>
      </c>
      <c r="E43" s="4">
        <v>27.836956521739129</v>
      </c>
      <c r="F43" s="4">
        <f>Nurse[[#This Row],[Total Nurse Staff Hours]]/Nurse[[#This Row],[MDS Census]]</f>
        <v>3.9518937914877004</v>
      </c>
      <c r="G43" s="4">
        <f>Nurse[[#This Row],[Total Direct Care Staff Hours]]/Nurse[[#This Row],[MDS Census]]</f>
        <v>3.7460171807887548</v>
      </c>
      <c r="H43" s="4">
        <f>Nurse[[#This Row],[Total RN Hours (w/ Admin, DON)]]/Nurse[[#This Row],[MDS Census]]</f>
        <v>1.038656774697384</v>
      </c>
      <c r="I43" s="4">
        <f>Nurse[[#This Row],[RN Hours (excl. Admin, DON)]]/Nurse[[#This Row],[MDS Census]]</f>
        <v>0.83278016399843813</v>
      </c>
      <c r="J43" s="4">
        <f>SUM(Nurse[[#This Row],[RN Hours (excl. Admin, DON)]],Nurse[[#This Row],[RN Admin Hours]],Nurse[[#This Row],[RN DON Hours]],Nurse[[#This Row],[LPN Hours (excl. Admin)]],Nurse[[#This Row],[LPN Admin Hours]],Nurse[[#This Row],[CNA Hours]],Nurse[[#This Row],[NA TR Hours]],Nurse[[#This Row],[Med Aide/Tech Hours]])</f>
        <v>110.00869565217391</v>
      </c>
      <c r="K43" s="4">
        <f>SUM(Nurse[[#This Row],[RN Hours (excl. Admin, DON)]],Nurse[[#This Row],[LPN Hours (excl. Admin)]],Nurse[[#This Row],[CNA Hours]],Nurse[[#This Row],[NA TR Hours]],Nurse[[#This Row],[Med Aide/Tech Hours]])</f>
        <v>104.27771739130435</v>
      </c>
      <c r="L43" s="4">
        <f>SUM(Nurse[[#This Row],[RN Hours (excl. Admin, DON)]],Nurse[[#This Row],[RN Admin Hours]],Nurse[[#This Row],[RN DON Hours]])</f>
        <v>28.913043478260871</v>
      </c>
      <c r="M43" s="4">
        <v>23.182065217391305</v>
      </c>
      <c r="N43" s="4">
        <v>0</v>
      </c>
      <c r="O43" s="4">
        <v>5.7309782608695654</v>
      </c>
      <c r="P43" s="4">
        <f>SUM(Nurse[[#This Row],[LPN Hours (excl. Admin)]],Nurse[[#This Row],[LPN Admin Hours]])</f>
        <v>6.0923913043478262</v>
      </c>
      <c r="Q43" s="4">
        <v>6.0923913043478262</v>
      </c>
      <c r="R43" s="4">
        <v>0</v>
      </c>
      <c r="S43" s="4">
        <f>SUM(Nurse[[#This Row],[CNA Hours]],Nurse[[#This Row],[NA TR Hours]],Nurse[[#This Row],[Med Aide/Tech Hours]])</f>
        <v>75.003260869565224</v>
      </c>
      <c r="T43" s="4">
        <v>63.69576086956522</v>
      </c>
      <c r="U43" s="4">
        <v>0</v>
      </c>
      <c r="V43" s="4">
        <v>11.307499999999999</v>
      </c>
      <c r="W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11.005978260869565</v>
      </c>
      <c r="X43" s="4">
        <v>0</v>
      </c>
      <c r="Y43" s="4">
        <v>0</v>
      </c>
      <c r="Z43" s="4">
        <v>0</v>
      </c>
      <c r="AA43" s="4">
        <v>0</v>
      </c>
      <c r="AB43" s="4">
        <v>0</v>
      </c>
      <c r="AC43" s="4">
        <v>10.540869565217392</v>
      </c>
      <c r="AD43" s="4">
        <v>0</v>
      </c>
      <c r="AE43" s="4">
        <v>0.46510869565217389</v>
      </c>
      <c r="AF43" s="1">
        <v>175474</v>
      </c>
      <c r="AG43" s="1">
        <v>7</v>
      </c>
      <c r="AH43"/>
    </row>
    <row r="44" spans="1:34" x14ac:dyDescent="0.25">
      <c r="A44" t="s">
        <v>346</v>
      </c>
      <c r="B44" t="s">
        <v>85</v>
      </c>
      <c r="C44" t="s">
        <v>550</v>
      </c>
      <c r="D44" t="s">
        <v>430</v>
      </c>
      <c r="E44" s="4">
        <v>31.576086956521738</v>
      </c>
      <c r="F44" s="4">
        <f>Nurse[[#This Row],[Total Nurse Staff Hours]]/Nurse[[#This Row],[MDS Census]]</f>
        <v>2.9109810671256451</v>
      </c>
      <c r="G44" s="4">
        <f>Nurse[[#This Row],[Total Direct Care Staff Hours]]/Nurse[[#This Row],[MDS Census]]</f>
        <v>2.7233666092943203</v>
      </c>
      <c r="H44" s="4">
        <f>Nurse[[#This Row],[Total RN Hours (w/ Admin, DON)]]/Nurse[[#This Row],[MDS Census]]</f>
        <v>0.65714974182444064</v>
      </c>
      <c r="I44" s="4">
        <f>Nurse[[#This Row],[RN Hours (excl. Admin, DON)]]/Nurse[[#This Row],[MDS Census]]</f>
        <v>0.46953528399311528</v>
      </c>
      <c r="J44" s="4">
        <f>SUM(Nurse[[#This Row],[RN Hours (excl. Admin, DON)]],Nurse[[#This Row],[RN Admin Hours]],Nurse[[#This Row],[RN DON Hours]],Nurse[[#This Row],[LPN Hours (excl. Admin)]],Nurse[[#This Row],[LPN Admin Hours]],Nurse[[#This Row],[CNA Hours]],Nurse[[#This Row],[NA TR Hours]],Nurse[[#This Row],[Med Aide/Tech Hours]])</f>
        <v>91.917391304347817</v>
      </c>
      <c r="K44" s="4">
        <f>SUM(Nurse[[#This Row],[RN Hours (excl. Admin, DON)]],Nurse[[#This Row],[LPN Hours (excl. Admin)]],Nurse[[#This Row],[CNA Hours]],Nurse[[#This Row],[NA TR Hours]],Nurse[[#This Row],[Med Aide/Tech Hours]])</f>
        <v>85.993260869565219</v>
      </c>
      <c r="L44" s="4">
        <f>SUM(Nurse[[#This Row],[RN Hours (excl. Admin, DON)]],Nurse[[#This Row],[RN Admin Hours]],Nurse[[#This Row],[RN DON Hours]])</f>
        <v>20.750217391304346</v>
      </c>
      <c r="M44" s="4">
        <v>14.826086956521738</v>
      </c>
      <c r="N44" s="4">
        <v>4.3643478260869557</v>
      </c>
      <c r="O44" s="4">
        <v>1.5597826086956521</v>
      </c>
      <c r="P44" s="4">
        <f>SUM(Nurse[[#This Row],[LPN Hours (excl. Admin)]],Nurse[[#This Row],[LPN Admin Hours]])</f>
        <v>9.1633695652173923</v>
      </c>
      <c r="Q44" s="4">
        <v>9.1633695652173923</v>
      </c>
      <c r="R44" s="4">
        <v>0</v>
      </c>
      <c r="S44" s="4">
        <f>SUM(Nurse[[#This Row],[CNA Hours]],Nurse[[#This Row],[NA TR Hours]],Nurse[[#This Row],[Med Aide/Tech Hours]])</f>
        <v>62.003804347826083</v>
      </c>
      <c r="T44" s="4">
        <v>50.036413043478255</v>
      </c>
      <c r="U44" s="4">
        <v>0</v>
      </c>
      <c r="V44" s="4">
        <v>11.967391304347826</v>
      </c>
      <c r="W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61.913043478260875</v>
      </c>
      <c r="X44" s="4">
        <v>13.869565217391305</v>
      </c>
      <c r="Y44" s="4">
        <v>0</v>
      </c>
      <c r="Z44" s="4">
        <v>1.5597826086956521</v>
      </c>
      <c r="AA44" s="4">
        <v>6.2608695652173916</v>
      </c>
      <c r="AB44" s="4">
        <v>0</v>
      </c>
      <c r="AC44" s="4">
        <v>28.255434782608695</v>
      </c>
      <c r="AD44" s="4">
        <v>0</v>
      </c>
      <c r="AE44" s="4">
        <v>11.967391304347826</v>
      </c>
      <c r="AF44" s="1">
        <v>175223</v>
      </c>
      <c r="AG44" s="1">
        <v>7</v>
      </c>
      <c r="AH44"/>
    </row>
    <row r="45" spans="1:34" x14ac:dyDescent="0.25">
      <c r="A45" t="s">
        <v>346</v>
      </c>
      <c r="B45" t="s">
        <v>185</v>
      </c>
      <c r="C45" t="s">
        <v>599</v>
      </c>
      <c r="D45" t="s">
        <v>402</v>
      </c>
      <c r="E45" s="4">
        <v>36.760869565217391</v>
      </c>
      <c r="F45" s="4">
        <f>Nurse[[#This Row],[Total Nurse Staff Hours]]/Nurse[[#This Row],[MDS Census]]</f>
        <v>3.8417474866942638</v>
      </c>
      <c r="G45" s="4">
        <f>Nurse[[#This Row],[Total Direct Care Staff Hours]]/Nurse[[#This Row],[MDS Census]]</f>
        <v>3.8417474866942638</v>
      </c>
      <c r="H45" s="4">
        <f>Nurse[[#This Row],[Total RN Hours (w/ Admin, DON)]]/Nurse[[#This Row],[MDS Census]]</f>
        <v>0.56049970431697205</v>
      </c>
      <c r="I45" s="4">
        <f>Nurse[[#This Row],[RN Hours (excl. Admin, DON)]]/Nurse[[#This Row],[MDS Census]]</f>
        <v>0.56049970431697205</v>
      </c>
      <c r="J45" s="4">
        <f>SUM(Nurse[[#This Row],[RN Hours (excl. Admin, DON)]],Nurse[[#This Row],[RN Admin Hours]],Nurse[[#This Row],[RN DON Hours]],Nurse[[#This Row],[LPN Hours (excl. Admin)]],Nurse[[#This Row],[LPN Admin Hours]],Nurse[[#This Row],[CNA Hours]],Nurse[[#This Row],[NA TR Hours]],Nurse[[#This Row],[Med Aide/Tech Hours]])</f>
        <v>141.22597826086957</v>
      </c>
      <c r="K45" s="4">
        <f>SUM(Nurse[[#This Row],[RN Hours (excl. Admin, DON)]],Nurse[[#This Row],[LPN Hours (excl. Admin)]],Nurse[[#This Row],[CNA Hours]],Nurse[[#This Row],[NA TR Hours]],Nurse[[#This Row],[Med Aide/Tech Hours]])</f>
        <v>141.22597826086957</v>
      </c>
      <c r="L45" s="4">
        <f>SUM(Nurse[[#This Row],[RN Hours (excl. Admin, DON)]],Nurse[[#This Row],[RN Admin Hours]],Nurse[[#This Row],[RN DON Hours]])</f>
        <v>20.604456521739124</v>
      </c>
      <c r="M45" s="4">
        <v>20.604456521739124</v>
      </c>
      <c r="N45" s="4">
        <v>0</v>
      </c>
      <c r="O45" s="4">
        <v>0</v>
      </c>
      <c r="P45" s="4">
        <f>SUM(Nurse[[#This Row],[LPN Hours (excl. Admin)]],Nurse[[#This Row],[LPN Admin Hours]])</f>
        <v>16.889347826086961</v>
      </c>
      <c r="Q45" s="4">
        <v>16.889347826086961</v>
      </c>
      <c r="R45" s="4">
        <v>0</v>
      </c>
      <c r="S45" s="4">
        <f>SUM(Nurse[[#This Row],[CNA Hours]],Nurse[[#This Row],[NA TR Hours]],Nurse[[#This Row],[Med Aide/Tech Hours]])</f>
        <v>103.73217391304348</v>
      </c>
      <c r="T45" s="4">
        <v>82.805978260869566</v>
      </c>
      <c r="U45" s="4">
        <v>0</v>
      </c>
      <c r="V45" s="4">
        <v>20.92619565217392</v>
      </c>
      <c r="W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5.04304347826087</v>
      </c>
      <c r="X45" s="4">
        <v>0</v>
      </c>
      <c r="Y45" s="4">
        <v>0</v>
      </c>
      <c r="Z45" s="4">
        <v>0</v>
      </c>
      <c r="AA45" s="4">
        <v>0</v>
      </c>
      <c r="AB45" s="4">
        <v>0</v>
      </c>
      <c r="AC45" s="4">
        <v>5.04304347826087</v>
      </c>
      <c r="AD45" s="4">
        <v>0</v>
      </c>
      <c r="AE45" s="4">
        <v>0</v>
      </c>
      <c r="AF45" s="1">
        <v>175399</v>
      </c>
      <c r="AG45" s="1">
        <v>7</v>
      </c>
      <c r="AH45"/>
    </row>
    <row r="46" spans="1:34" x14ac:dyDescent="0.25">
      <c r="A46" t="s">
        <v>346</v>
      </c>
      <c r="B46" t="s">
        <v>160</v>
      </c>
      <c r="C46" t="s">
        <v>585</v>
      </c>
      <c r="D46" t="s">
        <v>403</v>
      </c>
      <c r="E46" s="4">
        <v>28.858695652173914</v>
      </c>
      <c r="F46" s="4">
        <f>Nurse[[#This Row],[Total Nurse Staff Hours]]/Nurse[[#This Row],[MDS Census]]</f>
        <v>3.407514124293785</v>
      </c>
      <c r="G46" s="4">
        <f>Nurse[[#This Row],[Total Direct Care Staff Hours]]/Nurse[[#This Row],[MDS Census]]</f>
        <v>3.1523992467043311</v>
      </c>
      <c r="H46" s="4">
        <f>Nurse[[#This Row],[Total RN Hours (w/ Admin, DON)]]/Nurse[[#This Row],[MDS Census]]</f>
        <v>0.39856120527306971</v>
      </c>
      <c r="I46" s="4">
        <f>Nurse[[#This Row],[RN Hours (excl. Admin, DON)]]/Nurse[[#This Row],[MDS Census]]</f>
        <v>0.32492655367231643</v>
      </c>
      <c r="J46" s="4">
        <f>SUM(Nurse[[#This Row],[RN Hours (excl. Admin, DON)]],Nurse[[#This Row],[RN Admin Hours]],Nurse[[#This Row],[RN DON Hours]],Nurse[[#This Row],[LPN Hours (excl. Admin)]],Nurse[[#This Row],[LPN Admin Hours]],Nurse[[#This Row],[CNA Hours]],Nurse[[#This Row],[NA TR Hours]],Nurse[[#This Row],[Med Aide/Tech Hours]])</f>
        <v>98.33641304347826</v>
      </c>
      <c r="K46" s="4">
        <f>SUM(Nurse[[#This Row],[RN Hours (excl. Admin, DON)]],Nurse[[#This Row],[LPN Hours (excl. Admin)]],Nurse[[#This Row],[CNA Hours]],Nurse[[#This Row],[NA TR Hours]],Nurse[[#This Row],[Med Aide/Tech Hours]])</f>
        <v>90.974130434782609</v>
      </c>
      <c r="L46" s="4">
        <f>SUM(Nurse[[#This Row],[RN Hours (excl. Admin, DON)]],Nurse[[#This Row],[RN Admin Hours]],Nurse[[#This Row],[RN DON Hours]])</f>
        <v>11.501956521739132</v>
      </c>
      <c r="M46" s="4">
        <v>9.3769565217391317</v>
      </c>
      <c r="N46" s="4">
        <v>0</v>
      </c>
      <c r="O46" s="4">
        <v>2.125</v>
      </c>
      <c r="P46" s="4">
        <f>SUM(Nurse[[#This Row],[LPN Hours (excl. Admin)]],Nurse[[#This Row],[LPN Admin Hours]])</f>
        <v>19.461521739130436</v>
      </c>
      <c r="Q46" s="4">
        <v>14.224239130434784</v>
      </c>
      <c r="R46" s="4">
        <v>5.2372826086956534</v>
      </c>
      <c r="S46" s="4">
        <f>SUM(Nurse[[#This Row],[CNA Hours]],Nurse[[#This Row],[NA TR Hours]],Nurse[[#This Row],[Med Aide/Tech Hours]])</f>
        <v>67.372934782608695</v>
      </c>
      <c r="T46" s="4">
        <v>59.238043478260863</v>
      </c>
      <c r="U46" s="4">
        <v>0</v>
      </c>
      <c r="V46" s="4">
        <v>8.1348913043478266</v>
      </c>
      <c r="W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11.024891304347825</v>
      </c>
      <c r="X46" s="4">
        <v>4.2105434782608695</v>
      </c>
      <c r="Y46" s="4">
        <v>0</v>
      </c>
      <c r="Z46" s="4">
        <v>2.125</v>
      </c>
      <c r="AA46" s="4">
        <v>0.68706521739130433</v>
      </c>
      <c r="AB46" s="4">
        <v>0</v>
      </c>
      <c r="AC46" s="4">
        <v>4.0022826086956522</v>
      </c>
      <c r="AD46" s="4">
        <v>0</v>
      </c>
      <c r="AE46" s="4">
        <v>0</v>
      </c>
      <c r="AF46" s="1">
        <v>175347</v>
      </c>
      <c r="AG46" s="1">
        <v>7</v>
      </c>
      <c r="AH46"/>
    </row>
    <row r="47" spans="1:34" x14ac:dyDescent="0.25">
      <c r="A47" t="s">
        <v>346</v>
      </c>
      <c r="B47" t="s">
        <v>287</v>
      </c>
      <c r="C47" t="s">
        <v>541</v>
      </c>
      <c r="D47" t="s">
        <v>406</v>
      </c>
      <c r="E47" s="4">
        <v>47.445652173913047</v>
      </c>
      <c r="F47" s="4">
        <f>Nurse[[#This Row],[Total Nurse Staff Hours]]/Nurse[[#This Row],[MDS Census]]</f>
        <v>3.8325864833906063</v>
      </c>
      <c r="G47" s="4">
        <f>Nurse[[#This Row],[Total Direct Care Staff Hours]]/Nurse[[#This Row],[MDS Census]]</f>
        <v>3.7391156930126002</v>
      </c>
      <c r="H47" s="4">
        <f>Nurse[[#This Row],[Total RN Hours (w/ Admin, DON)]]/Nurse[[#This Row],[MDS Census]]</f>
        <v>0.79893699885452441</v>
      </c>
      <c r="I47" s="4">
        <f>Nurse[[#This Row],[RN Hours (excl. Admin, DON)]]/Nurse[[#This Row],[MDS Census]]</f>
        <v>0.70546620847651764</v>
      </c>
      <c r="J47" s="4">
        <f>SUM(Nurse[[#This Row],[RN Hours (excl. Admin, DON)]],Nurse[[#This Row],[RN Admin Hours]],Nurse[[#This Row],[RN DON Hours]],Nurse[[#This Row],[LPN Hours (excl. Admin)]],Nurse[[#This Row],[LPN Admin Hours]],Nurse[[#This Row],[CNA Hours]],Nurse[[#This Row],[NA TR Hours]],Nurse[[#This Row],[Med Aide/Tech Hours]])</f>
        <v>181.83956521739128</v>
      </c>
      <c r="K47" s="4">
        <f>SUM(Nurse[[#This Row],[RN Hours (excl. Admin, DON)]],Nurse[[#This Row],[LPN Hours (excl. Admin)]],Nurse[[#This Row],[CNA Hours]],Nurse[[#This Row],[NA TR Hours]],Nurse[[#This Row],[Med Aide/Tech Hours]])</f>
        <v>177.40478260869565</v>
      </c>
      <c r="L47" s="4">
        <f>SUM(Nurse[[#This Row],[RN Hours (excl. Admin, DON)]],Nurse[[#This Row],[RN Admin Hours]],Nurse[[#This Row],[RN DON Hours]])</f>
        <v>37.906086956521733</v>
      </c>
      <c r="M47" s="4">
        <v>33.471304347826084</v>
      </c>
      <c r="N47" s="4">
        <v>0</v>
      </c>
      <c r="O47" s="4">
        <v>4.4347826086956523</v>
      </c>
      <c r="P47" s="4">
        <f>SUM(Nurse[[#This Row],[LPN Hours (excl. Admin)]],Nurse[[#This Row],[LPN Admin Hours]])</f>
        <v>27.721956521739116</v>
      </c>
      <c r="Q47" s="4">
        <v>27.721956521739116</v>
      </c>
      <c r="R47" s="4">
        <v>0</v>
      </c>
      <c r="S47" s="4">
        <f>SUM(Nurse[[#This Row],[CNA Hours]],Nurse[[#This Row],[NA TR Hours]],Nurse[[#This Row],[Med Aide/Tech Hours]])</f>
        <v>116.21152173913045</v>
      </c>
      <c r="T47" s="4">
        <v>116.21152173913045</v>
      </c>
      <c r="U47" s="4">
        <v>0</v>
      </c>
      <c r="V47" s="4">
        <v>0</v>
      </c>
      <c r="W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7" s="4">
        <v>0</v>
      </c>
      <c r="Y47" s="4">
        <v>0</v>
      </c>
      <c r="Z47" s="4">
        <v>0</v>
      </c>
      <c r="AA47" s="4">
        <v>0</v>
      </c>
      <c r="AB47" s="4">
        <v>0</v>
      </c>
      <c r="AC47" s="4">
        <v>0</v>
      </c>
      <c r="AD47" s="4">
        <v>0</v>
      </c>
      <c r="AE47" s="4">
        <v>0</v>
      </c>
      <c r="AF47" s="1">
        <v>175554</v>
      </c>
      <c r="AG47" s="1">
        <v>7</v>
      </c>
      <c r="AH47"/>
    </row>
    <row r="48" spans="1:34" x14ac:dyDescent="0.25">
      <c r="A48" t="s">
        <v>346</v>
      </c>
      <c r="B48" t="s">
        <v>157</v>
      </c>
      <c r="C48" t="s">
        <v>584</v>
      </c>
      <c r="D48" t="s">
        <v>394</v>
      </c>
      <c r="E48" s="4">
        <v>41.315217391304351</v>
      </c>
      <c r="F48" s="4">
        <f>Nurse[[#This Row],[Total Nurse Staff Hours]]/Nurse[[#This Row],[MDS Census]]</f>
        <v>3.8577532228360933</v>
      </c>
      <c r="G48" s="4">
        <f>Nurse[[#This Row],[Total Direct Care Staff Hours]]/Nurse[[#This Row],[MDS Census]]</f>
        <v>3.7398895027624288</v>
      </c>
      <c r="H48" s="4">
        <f>Nurse[[#This Row],[Total RN Hours (w/ Admin, DON)]]/Nurse[[#This Row],[MDS Census]]</f>
        <v>0.52692712444093637</v>
      </c>
      <c r="I48" s="4">
        <f>Nurse[[#This Row],[RN Hours (excl. Admin, DON)]]/Nurse[[#This Row],[MDS Census]]</f>
        <v>0.40906340436727151</v>
      </c>
      <c r="J48" s="4">
        <f>SUM(Nurse[[#This Row],[RN Hours (excl. Admin, DON)]],Nurse[[#This Row],[RN Admin Hours]],Nurse[[#This Row],[RN DON Hours]],Nurse[[#This Row],[LPN Hours (excl. Admin)]],Nurse[[#This Row],[LPN Admin Hours]],Nurse[[#This Row],[CNA Hours]],Nurse[[#This Row],[NA TR Hours]],Nurse[[#This Row],[Med Aide/Tech Hours]])</f>
        <v>159.38391304347817</v>
      </c>
      <c r="K48" s="4">
        <f>SUM(Nurse[[#This Row],[RN Hours (excl. Admin, DON)]],Nurse[[#This Row],[LPN Hours (excl. Admin)]],Nurse[[#This Row],[CNA Hours]],Nurse[[#This Row],[NA TR Hours]],Nurse[[#This Row],[Med Aide/Tech Hours]])</f>
        <v>154.51434782608689</v>
      </c>
      <c r="L48" s="4">
        <f>SUM(Nurse[[#This Row],[RN Hours (excl. Admin, DON)]],Nurse[[#This Row],[RN Admin Hours]],Nurse[[#This Row],[RN DON Hours]])</f>
        <v>21.770108695652166</v>
      </c>
      <c r="M48" s="4">
        <v>16.900543478260861</v>
      </c>
      <c r="N48" s="4">
        <v>0</v>
      </c>
      <c r="O48" s="4">
        <v>4.8695652173913047</v>
      </c>
      <c r="P48" s="4">
        <f>SUM(Nurse[[#This Row],[LPN Hours (excl. Admin)]],Nurse[[#This Row],[LPN Admin Hours]])</f>
        <v>37.182173913043449</v>
      </c>
      <c r="Q48" s="4">
        <v>37.182173913043449</v>
      </c>
      <c r="R48" s="4">
        <v>0</v>
      </c>
      <c r="S48" s="4">
        <f>SUM(Nurse[[#This Row],[CNA Hours]],Nurse[[#This Row],[NA TR Hours]],Nurse[[#This Row],[Med Aide/Tech Hours]])</f>
        <v>100.43163043478258</v>
      </c>
      <c r="T48" s="4">
        <v>91.652391304347788</v>
      </c>
      <c r="U48" s="4">
        <v>0</v>
      </c>
      <c r="V48" s="4">
        <v>8.7792391304347852</v>
      </c>
      <c r="W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19.728260869565219</v>
      </c>
      <c r="X48" s="4">
        <v>0.21739130434782608</v>
      </c>
      <c r="Y48" s="4">
        <v>0</v>
      </c>
      <c r="Z48" s="4">
        <v>0</v>
      </c>
      <c r="AA48" s="4">
        <v>2.5760869565217392</v>
      </c>
      <c r="AB48" s="4">
        <v>0</v>
      </c>
      <c r="AC48" s="4">
        <v>16.934782608695652</v>
      </c>
      <c r="AD48" s="4">
        <v>0</v>
      </c>
      <c r="AE48" s="4">
        <v>0</v>
      </c>
      <c r="AF48" s="1">
        <v>175343</v>
      </c>
      <c r="AG48" s="1">
        <v>7</v>
      </c>
      <c r="AH48"/>
    </row>
    <row r="49" spans="1:34" x14ac:dyDescent="0.25">
      <c r="A49" t="s">
        <v>346</v>
      </c>
      <c r="B49" t="s">
        <v>140</v>
      </c>
      <c r="C49" t="s">
        <v>575</v>
      </c>
      <c r="D49" t="s">
        <v>386</v>
      </c>
      <c r="E49" s="4">
        <v>20.25</v>
      </c>
      <c r="F49" s="4">
        <f>Nurse[[#This Row],[Total Nurse Staff Hours]]/Nurse[[#This Row],[MDS Census]]</f>
        <v>5.1126086956521739</v>
      </c>
      <c r="G49" s="4">
        <f>Nurse[[#This Row],[Total Direct Care Staff Hours]]/Nurse[[#This Row],[MDS Census]]</f>
        <v>4.5779871175523343</v>
      </c>
      <c r="H49" s="4">
        <f>Nurse[[#This Row],[Total RN Hours (w/ Admin, DON)]]/Nurse[[#This Row],[MDS Census]]</f>
        <v>1.1507407407407404</v>
      </c>
      <c r="I49" s="4">
        <f>Nurse[[#This Row],[RN Hours (excl. Admin, DON)]]/Nurse[[#This Row],[MDS Census]]</f>
        <v>0.6161191626409015</v>
      </c>
      <c r="J49" s="4">
        <f>SUM(Nurse[[#This Row],[RN Hours (excl. Admin, DON)]],Nurse[[#This Row],[RN Admin Hours]],Nurse[[#This Row],[RN DON Hours]],Nurse[[#This Row],[LPN Hours (excl. Admin)]],Nurse[[#This Row],[LPN Admin Hours]],Nurse[[#This Row],[CNA Hours]],Nurse[[#This Row],[NA TR Hours]],Nurse[[#This Row],[Med Aide/Tech Hours]])</f>
        <v>103.53032608695652</v>
      </c>
      <c r="K49" s="4">
        <f>SUM(Nurse[[#This Row],[RN Hours (excl. Admin, DON)]],Nurse[[#This Row],[LPN Hours (excl. Admin)]],Nurse[[#This Row],[CNA Hours]],Nurse[[#This Row],[NA TR Hours]],Nurse[[#This Row],[Med Aide/Tech Hours]])</f>
        <v>92.704239130434772</v>
      </c>
      <c r="L49" s="4">
        <f>SUM(Nurse[[#This Row],[RN Hours (excl. Admin, DON)]],Nurse[[#This Row],[RN Admin Hours]],Nurse[[#This Row],[RN DON Hours]])</f>
        <v>23.302499999999995</v>
      </c>
      <c r="M49" s="4">
        <v>12.476413043478255</v>
      </c>
      <c r="N49" s="4">
        <v>5.7391304347826084</v>
      </c>
      <c r="O49" s="4">
        <v>5.0869565217391308</v>
      </c>
      <c r="P49" s="4">
        <f>SUM(Nurse[[#This Row],[LPN Hours (excl. Admin)]],Nurse[[#This Row],[LPN Admin Hours]])</f>
        <v>14.819782608695645</v>
      </c>
      <c r="Q49" s="4">
        <v>14.819782608695645</v>
      </c>
      <c r="R49" s="4">
        <v>0</v>
      </c>
      <c r="S49" s="4">
        <f>SUM(Nurse[[#This Row],[CNA Hours]],Nurse[[#This Row],[NA TR Hours]],Nurse[[#This Row],[Med Aide/Tech Hours]])</f>
        <v>65.408043478260879</v>
      </c>
      <c r="T49" s="4">
        <v>41.967934782608701</v>
      </c>
      <c r="U49" s="4">
        <v>0</v>
      </c>
      <c r="V49" s="4">
        <v>23.440108695652171</v>
      </c>
      <c r="W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5.5271739130434785</v>
      </c>
      <c r="X49" s="4">
        <v>0</v>
      </c>
      <c r="Y49" s="4">
        <v>0</v>
      </c>
      <c r="Z49" s="4">
        <v>0</v>
      </c>
      <c r="AA49" s="4">
        <v>7.6086956521739135E-2</v>
      </c>
      <c r="AB49" s="4">
        <v>0</v>
      </c>
      <c r="AC49" s="4">
        <v>5.1576086956521738</v>
      </c>
      <c r="AD49" s="4">
        <v>0</v>
      </c>
      <c r="AE49" s="4">
        <v>0.29347826086956524</v>
      </c>
      <c r="AF49" s="1">
        <v>175310</v>
      </c>
      <c r="AG49" s="1">
        <v>7</v>
      </c>
      <c r="AH49"/>
    </row>
    <row r="50" spans="1:34" x14ac:dyDescent="0.25">
      <c r="A50" t="s">
        <v>346</v>
      </c>
      <c r="B50" t="s">
        <v>217</v>
      </c>
      <c r="C50" t="s">
        <v>496</v>
      </c>
      <c r="D50" t="s">
        <v>402</v>
      </c>
      <c r="E50" s="4">
        <v>44</v>
      </c>
      <c r="F50" s="4">
        <f>Nurse[[#This Row],[Total Nurse Staff Hours]]/Nurse[[#This Row],[MDS Census]]</f>
        <v>2.2821492094861657</v>
      </c>
      <c r="G50" s="4">
        <f>Nurse[[#This Row],[Total Direct Care Staff Hours]]/Nurse[[#This Row],[MDS Census]]</f>
        <v>2.056111660079051</v>
      </c>
      <c r="H50" s="4">
        <f>Nurse[[#This Row],[Total RN Hours (w/ Admin, DON)]]/Nurse[[#This Row],[MDS Census]]</f>
        <v>0.41596343873517794</v>
      </c>
      <c r="I50" s="4">
        <f>Nurse[[#This Row],[RN Hours (excl. Admin, DON)]]/Nurse[[#This Row],[MDS Census]]</f>
        <v>0.18992588932806331</v>
      </c>
      <c r="J50" s="4">
        <f>SUM(Nurse[[#This Row],[RN Hours (excl. Admin, DON)]],Nurse[[#This Row],[RN Admin Hours]],Nurse[[#This Row],[RN DON Hours]],Nurse[[#This Row],[LPN Hours (excl. Admin)]],Nurse[[#This Row],[LPN Admin Hours]],Nurse[[#This Row],[CNA Hours]],Nurse[[#This Row],[NA TR Hours]],Nurse[[#This Row],[Med Aide/Tech Hours]])</f>
        <v>100.4145652173913</v>
      </c>
      <c r="K50" s="4">
        <f>SUM(Nurse[[#This Row],[RN Hours (excl. Admin, DON)]],Nurse[[#This Row],[LPN Hours (excl. Admin)]],Nurse[[#This Row],[CNA Hours]],Nurse[[#This Row],[NA TR Hours]],Nurse[[#This Row],[Med Aide/Tech Hours]])</f>
        <v>90.468913043478253</v>
      </c>
      <c r="L50" s="4">
        <f>SUM(Nurse[[#This Row],[RN Hours (excl. Admin, DON)]],Nurse[[#This Row],[RN Admin Hours]],Nurse[[#This Row],[RN DON Hours]])</f>
        <v>18.302391304347829</v>
      </c>
      <c r="M50" s="4">
        <v>8.3567391304347858</v>
      </c>
      <c r="N50" s="4">
        <v>5.0543478260869561</v>
      </c>
      <c r="O50" s="4">
        <v>4.8913043478260869</v>
      </c>
      <c r="P50" s="4">
        <f>SUM(Nurse[[#This Row],[LPN Hours (excl. Admin)]],Nurse[[#This Row],[LPN Admin Hours]])</f>
        <v>13.219673913043476</v>
      </c>
      <c r="Q50" s="4">
        <v>13.219673913043476</v>
      </c>
      <c r="R50" s="4">
        <v>0</v>
      </c>
      <c r="S50" s="4">
        <f>SUM(Nurse[[#This Row],[CNA Hours]],Nurse[[#This Row],[NA TR Hours]],Nurse[[#This Row],[Med Aide/Tech Hours]])</f>
        <v>68.892499999999998</v>
      </c>
      <c r="T50" s="4">
        <v>39.826739130434774</v>
      </c>
      <c r="U50" s="4">
        <v>0</v>
      </c>
      <c r="V50" s="4">
        <v>29.065760869565221</v>
      </c>
      <c r="W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9.3369565217391326</v>
      </c>
      <c r="X50" s="4">
        <v>0.92554347826086958</v>
      </c>
      <c r="Y50" s="4">
        <v>0</v>
      </c>
      <c r="Z50" s="4">
        <v>0</v>
      </c>
      <c r="AA50" s="4">
        <v>0</v>
      </c>
      <c r="AB50" s="4">
        <v>0</v>
      </c>
      <c r="AC50" s="4">
        <v>7.843369565217392</v>
      </c>
      <c r="AD50" s="4">
        <v>0</v>
      </c>
      <c r="AE50" s="4">
        <v>0.56804347826086965</v>
      </c>
      <c r="AF50" s="1">
        <v>175454</v>
      </c>
      <c r="AG50" s="1">
        <v>7</v>
      </c>
      <c r="AH50"/>
    </row>
    <row r="51" spans="1:34" x14ac:dyDescent="0.25">
      <c r="A51" t="s">
        <v>346</v>
      </c>
      <c r="B51" t="s">
        <v>315</v>
      </c>
      <c r="C51" t="s">
        <v>510</v>
      </c>
      <c r="D51" t="s">
        <v>453</v>
      </c>
      <c r="E51" s="4">
        <v>19.760869565217391</v>
      </c>
      <c r="F51" s="4">
        <f>Nurse[[#This Row],[Total Nurse Staff Hours]]/Nurse[[#This Row],[MDS Census]]</f>
        <v>5.7615511551155114</v>
      </c>
      <c r="G51" s="4">
        <f>Nurse[[#This Row],[Total Direct Care Staff Hours]]/Nurse[[#This Row],[MDS Census]]</f>
        <v>5.428080308030804</v>
      </c>
      <c r="H51" s="4">
        <f>Nurse[[#This Row],[Total RN Hours (w/ Admin, DON)]]/Nurse[[#This Row],[MDS Census]]</f>
        <v>1.5352035203520351</v>
      </c>
      <c r="I51" s="4">
        <f>Nurse[[#This Row],[RN Hours (excl. Admin, DON)]]/Nurse[[#This Row],[MDS Census]]</f>
        <v>1.2132838283828384</v>
      </c>
      <c r="J51" s="4">
        <f>SUM(Nurse[[#This Row],[RN Hours (excl. Admin, DON)]],Nurse[[#This Row],[RN Admin Hours]],Nurse[[#This Row],[RN DON Hours]],Nurse[[#This Row],[LPN Hours (excl. Admin)]],Nurse[[#This Row],[LPN Admin Hours]],Nurse[[#This Row],[CNA Hours]],Nurse[[#This Row],[NA TR Hours]],Nurse[[#This Row],[Med Aide/Tech Hours]])</f>
        <v>113.85326086956522</v>
      </c>
      <c r="K51" s="4">
        <f>SUM(Nurse[[#This Row],[RN Hours (excl. Admin, DON)]],Nurse[[#This Row],[LPN Hours (excl. Admin)]],Nurse[[#This Row],[CNA Hours]],Nurse[[#This Row],[NA TR Hours]],Nurse[[#This Row],[Med Aide/Tech Hours]])</f>
        <v>107.26358695652175</v>
      </c>
      <c r="L51" s="4">
        <f>SUM(Nurse[[#This Row],[RN Hours (excl. Admin, DON)]],Nurse[[#This Row],[RN Admin Hours]],Nurse[[#This Row],[RN DON Hours]])</f>
        <v>30.336956521739129</v>
      </c>
      <c r="M51" s="4">
        <v>23.975543478260871</v>
      </c>
      <c r="N51" s="4">
        <v>1.4048913043478262</v>
      </c>
      <c r="O51" s="4">
        <v>4.9565217391304346</v>
      </c>
      <c r="P51" s="4">
        <f>SUM(Nurse[[#This Row],[LPN Hours (excl. Admin)]],Nurse[[#This Row],[LPN Admin Hours]])</f>
        <v>17.111413043478262</v>
      </c>
      <c r="Q51" s="4">
        <v>16.883152173913043</v>
      </c>
      <c r="R51" s="4">
        <v>0.22826086956521738</v>
      </c>
      <c r="S51" s="4">
        <f>SUM(Nurse[[#This Row],[CNA Hours]],Nurse[[#This Row],[NA TR Hours]],Nurse[[#This Row],[Med Aide/Tech Hours]])</f>
        <v>66.404891304347828</v>
      </c>
      <c r="T51" s="4">
        <v>59.782608695652172</v>
      </c>
      <c r="U51" s="4">
        <v>0</v>
      </c>
      <c r="V51" s="4">
        <v>6.6222826086956523</v>
      </c>
      <c r="W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16.456521739130434</v>
      </c>
      <c r="X51" s="4">
        <v>0</v>
      </c>
      <c r="Y51" s="4">
        <v>0</v>
      </c>
      <c r="Z51" s="4">
        <v>0</v>
      </c>
      <c r="AA51" s="4">
        <v>0</v>
      </c>
      <c r="AB51" s="4">
        <v>0</v>
      </c>
      <c r="AC51" s="4">
        <v>16.456521739130434</v>
      </c>
      <c r="AD51" s="4">
        <v>0</v>
      </c>
      <c r="AE51" s="4">
        <v>0</v>
      </c>
      <c r="AF51" t="s">
        <v>7</v>
      </c>
      <c r="AG51" s="1">
        <v>7</v>
      </c>
      <c r="AH51"/>
    </row>
    <row r="52" spans="1:34" x14ac:dyDescent="0.25">
      <c r="A52" t="s">
        <v>346</v>
      </c>
      <c r="B52" t="s">
        <v>74</v>
      </c>
      <c r="C52" t="s">
        <v>541</v>
      </c>
      <c r="D52" t="s">
        <v>406</v>
      </c>
      <c r="E52" s="4">
        <v>29.739130434782609</v>
      </c>
      <c r="F52" s="4">
        <f>Nurse[[#This Row],[Total Nurse Staff Hours]]/Nurse[[#This Row],[MDS Census]]</f>
        <v>3.4554276315789476</v>
      </c>
      <c r="G52" s="4">
        <f>Nurse[[#This Row],[Total Direct Care Staff Hours]]/Nurse[[#This Row],[MDS Census]]</f>
        <v>3.2377741228070178</v>
      </c>
      <c r="H52" s="4">
        <f>Nurse[[#This Row],[Total RN Hours (w/ Admin, DON)]]/Nurse[[#This Row],[MDS Census]]</f>
        <v>0.48464181286549707</v>
      </c>
      <c r="I52" s="4">
        <f>Nurse[[#This Row],[RN Hours (excl. Admin, DON)]]/Nurse[[#This Row],[MDS Census]]</f>
        <v>0.26698830409356727</v>
      </c>
      <c r="J52" s="4">
        <f>SUM(Nurse[[#This Row],[RN Hours (excl. Admin, DON)]],Nurse[[#This Row],[RN Admin Hours]],Nurse[[#This Row],[RN DON Hours]],Nurse[[#This Row],[LPN Hours (excl. Admin)]],Nurse[[#This Row],[LPN Admin Hours]],Nurse[[#This Row],[CNA Hours]],Nurse[[#This Row],[NA TR Hours]],Nurse[[#This Row],[Med Aide/Tech Hours]])</f>
        <v>102.76141304347827</v>
      </c>
      <c r="K52" s="4">
        <f>SUM(Nurse[[#This Row],[RN Hours (excl. Admin, DON)]],Nurse[[#This Row],[LPN Hours (excl. Admin)]],Nurse[[#This Row],[CNA Hours]],Nurse[[#This Row],[NA TR Hours]],Nurse[[#This Row],[Med Aide/Tech Hours]])</f>
        <v>96.288586956521755</v>
      </c>
      <c r="L52" s="4">
        <f>SUM(Nurse[[#This Row],[RN Hours (excl. Admin, DON)]],Nurse[[#This Row],[RN Admin Hours]],Nurse[[#This Row],[RN DON Hours]])</f>
        <v>14.412826086956521</v>
      </c>
      <c r="M52" s="4">
        <v>7.94</v>
      </c>
      <c r="N52" s="4">
        <v>0.71195652173913049</v>
      </c>
      <c r="O52" s="4">
        <v>5.7608695652173916</v>
      </c>
      <c r="P52" s="4">
        <f>SUM(Nurse[[#This Row],[LPN Hours (excl. Admin)]],Nurse[[#This Row],[LPN Admin Hours]])</f>
        <v>17.481956521739129</v>
      </c>
      <c r="Q52" s="4">
        <v>17.481956521739129</v>
      </c>
      <c r="R52" s="4">
        <v>0</v>
      </c>
      <c r="S52" s="4">
        <f>SUM(Nurse[[#This Row],[CNA Hours]],Nurse[[#This Row],[NA TR Hours]],Nurse[[#This Row],[Med Aide/Tech Hours]])</f>
        <v>70.866630434782621</v>
      </c>
      <c r="T52" s="4">
        <v>62.732173913043482</v>
      </c>
      <c r="U52" s="4">
        <v>2.0098913043478261</v>
      </c>
      <c r="V52" s="4">
        <v>6.1245652173913037</v>
      </c>
      <c r="W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14.858695652173914</v>
      </c>
      <c r="X52" s="4">
        <v>2.3994565217391308</v>
      </c>
      <c r="Y52" s="4">
        <v>0</v>
      </c>
      <c r="Z52" s="4">
        <v>0</v>
      </c>
      <c r="AA52" s="4">
        <v>1.3478260869565217</v>
      </c>
      <c r="AB52" s="4">
        <v>0</v>
      </c>
      <c r="AC52" s="4">
        <v>11.111413043478262</v>
      </c>
      <c r="AD52" s="4">
        <v>0</v>
      </c>
      <c r="AE52" s="4">
        <v>0</v>
      </c>
      <c r="AF52" s="1">
        <v>175202</v>
      </c>
      <c r="AG52" s="1">
        <v>7</v>
      </c>
      <c r="AH52"/>
    </row>
    <row r="53" spans="1:34" x14ac:dyDescent="0.25">
      <c r="A53" t="s">
        <v>346</v>
      </c>
      <c r="B53" t="s">
        <v>292</v>
      </c>
      <c r="C53" t="s">
        <v>537</v>
      </c>
      <c r="D53" t="s">
        <v>394</v>
      </c>
      <c r="E53" s="4">
        <v>34.021739130434781</v>
      </c>
      <c r="F53" s="4">
        <f>Nurse[[#This Row],[Total Nurse Staff Hours]]/Nurse[[#This Row],[MDS Census]]</f>
        <v>4.3048562300319491</v>
      </c>
      <c r="G53" s="4">
        <f>Nurse[[#This Row],[Total Direct Care Staff Hours]]/Nurse[[#This Row],[MDS Census]]</f>
        <v>3.8038977635782745</v>
      </c>
      <c r="H53" s="4">
        <f>Nurse[[#This Row],[Total RN Hours (w/ Admin, DON)]]/Nurse[[#This Row],[MDS Census]]</f>
        <v>0.90717571884984027</v>
      </c>
      <c r="I53" s="4">
        <f>Nurse[[#This Row],[RN Hours (excl. Admin, DON)]]/Nurse[[#This Row],[MDS Census]]</f>
        <v>0.40621725239616618</v>
      </c>
      <c r="J53" s="4">
        <f>SUM(Nurse[[#This Row],[RN Hours (excl. Admin, DON)]],Nurse[[#This Row],[RN Admin Hours]],Nurse[[#This Row],[RN DON Hours]],Nurse[[#This Row],[LPN Hours (excl. Admin)]],Nurse[[#This Row],[LPN Admin Hours]],Nurse[[#This Row],[CNA Hours]],Nurse[[#This Row],[NA TR Hours]],Nurse[[#This Row],[Med Aide/Tech Hours]])</f>
        <v>146.4586956521739</v>
      </c>
      <c r="K53" s="4">
        <f>SUM(Nurse[[#This Row],[RN Hours (excl. Admin, DON)]],Nurse[[#This Row],[LPN Hours (excl. Admin)]],Nurse[[#This Row],[CNA Hours]],Nurse[[#This Row],[NA TR Hours]],Nurse[[#This Row],[Med Aide/Tech Hours]])</f>
        <v>129.41521739130434</v>
      </c>
      <c r="L53" s="4">
        <f>SUM(Nurse[[#This Row],[RN Hours (excl. Admin, DON)]],Nurse[[#This Row],[RN Admin Hours]],Nurse[[#This Row],[RN DON Hours]])</f>
        <v>30.863695652173913</v>
      </c>
      <c r="M53" s="4">
        <v>13.820217391304348</v>
      </c>
      <c r="N53" s="4">
        <v>11.217391304347826</v>
      </c>
      <c r="O53" s="4">
        <v>5.8260869565217392</v>
      </c>
      <c r="P53" s="4">
        <f>SUM(Nurse[[#This Row],[LPN Hours (excl. Admin)]],Nurse[[#This Row],[LPN Admin Hours]])</f>
        <v>25.344239130434783</v>
      </c>
      <c r="Q53" s="4">
        <v>25.344239130434783</v>
      </c>
      <c r="R53" s="4">
        <v>0</v>
      </c>
      <c r="S53" s="4">
        <f>SUM(Nurse[[#This Row],[CNA Hours]],Nurse[[#This Row],[NA TR Hours]],Nurse[[#This Row],[Med Aide/Tech Hours]])</f>
        <v>90.250760869565198</v>
      </c>
      <c r="T53" s="4">
        <v>68.059999999999988</v>
      </c>
      <c r="U53" s="4">
        <v>0</v>
      </c>
      <c r="V53" s="4">
        <v>22.190760869565217</v>
      </c>
      <c r="W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6.745869565217391</v>
      </c>
      <c r="X53" s="4">
        <v>1.7282608695652173</v>
      </c>
      <c r="Y53" s="4">
        <v>0</v>
      </c>
      <c r="Z53" s="4">
        <v>0</v>
      </c>
      <c r="AA53" s="4">
        <v>1.5692391304347826</v>
      </c>
      <c r="AB53" s="4">
        <v>0</v>
      </c>
      <c r="AC53" s="4">
        <v>3.0298913043478262</v>
      </c>
      <c r="AD53" s="4">
        <v>0</v>
      </c>
      <c r="AE53" s="4">
        <v>0.41847826086956524</v>
      </c>
      <c r="AF53" s="1">
        <v>175560</v>
      </c>
      <c r="AG53" s="1">
        <v>7</v>
      </c>
      <c r="AH53"/>
    </row>
    <row r="54" spans="1:34" x14ac:dyDescent="0.25">
      <c r="A54" t="s">
        <v>346</v>
      </c>
      <c r="B54" t="s">
        <v>308</v>
      </c>
      <c r="C54" t="s">
        <v>649</v>
      </c>
      <c r="D54" t="s">
        <v>429</v>
      </c>
      <c r="E54" s="4">
        <v>21.413043478260871</v>
      </c>
      <c r="F54" s="4">
        <f>Nurse[[#This Row],[Total Nurse Staff Hours]]/Nurse[[#This Row],[MDS Census]]</f>
        <v>5.1631421319796953</v>
      </c>
      <c r="G54" s="4">
        <f>Nurse[[#This Row],[Total Direct Care Staff Hours]]/Nurse[[#This Row],[MDS Census]]</f>
        <v>4.4808020304568528</v>
      </c>
      <c r="H54" s="4">
        <f>Nurse[[#This Row],[Total RN Hours (w/ Admin, DON)]]/Nurse[[#This Row],[MDS Census]]</f>
        <v>1.0622436548223346</v>
      </c>
      <c r="I54" s="4">
        <f>Nurse[[#This Row],[RN Hours (excl. Admin, DON)]]/Nurse[[#This Row],[MDS Census]]</f>
        <v>0.60642131979695402</v>
      </c>
      <c r="J54" s="4">
        <f>SUM(Nurse[[#This Row],[RN Hours (excl. Admin, DON)]],Nurse[[#This Row],[RN Admin Hours]],Nurse[[#This Row],[RN DON Hours]],Nurse[[#This Row],[LPN Hours (excl. Admin)]],Nurse[[#This Row],[LPN Admin Hours]],Nurse[[#This Row],[CNA Hours]],Nurse[[#This Row],[NA TR Hours]],Nurse[[#This Row],[Med Aide/Tech Hours]])</f>
        <v>110.55858695652174</v>
      </c>
      <c r="K54" s="4">
        <f>SUM(Nurse[[#This Row],[RN Hours (excl. Admin, DON)]],Nurse[[#This Row],[LPN Hours (excl. Admin)]],Nurse[[#This Row],[CNA Hours]],Nurse[[#This Row],[NA TR Hours]],Nurse[[#This Row],[Med Aide/Tech Hours]])</f>
        <v>95.947608695652178</v>
      </c>
      <c r="L54" s="4">
        <f>SUM(Nurse[[#This Row],[RN Hours (excl. Admin, DON)]],Nurse[[#This Row],[RN Admin Hours]],Nurse[[#This Row],[RN DON Hours]])</f>
        <v>22.745869565217387</v>
      </c>
      <c r="M54" s="4">
        <v>12.985326086956515</v>
      </c>
      <c r="N54" s="4">
        <v>4.2822826086956525</v>
      </c>
      <c r="O54" s="4">
        <v>5.4782608695652177</v>
      </c>
      <c r="P54" s="4">
        <f>SUM(Nurse[[#This Row],[LPN Hours (excl. Admin)]],Nurse[[#This Row],[LPN Admin Hours]])</f>
        <v>21.507173913043481</v>
      </c>
      <c r="Q54" s="4">
        <v>16.656739130434786</v>
      </c>
      <c r="R54" s="4">
        <v>4.850434782608696</v>
      </c>
      <c r="S54" s="4">
        <f>SUM(Nurse[[#This Row],[CNA Hours]],Nurse[[#This Row],[NA TR Hours]],Nurse[[#This Row],[Med Aide/Tech Hours]])</f>
        <v>66.305543478260873</v>
      </c>
      <c r="T54" s="4">
        <v>50.288804347826087</v>
      </c>
      <c r="U54" s="4">
        <v>0</v>
      </c>
      <c r="V54" s="4">
        <v>16.016739130434782</v>
      </c>
      <c r="W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8.8310869565217391</v>
      </c>
      <c r="X54" s="4">
        <v>3.656304347826087</v>
      </c>
      <c r="Y54" s="4">
        <v>0</v>
      </c>
      <c r="Z54" s="4">
        <v>0</v>
      </c>
      <c r="AA54" s="4">
        <v>0</v>
      </c>
      <c r="AB54" s="4">
        <v>0</v>
      </c>
      <c r="AC54" s="4">
        <v>2.5688043478260871</v>
      </c>
      <c r="AD54" s="4">
        <v>0</v>
      </c>
      <c r="AE54" s="4">
        <v>2.605978260869565</v>
      </c>
      <c r="AF54" s="7">
        <v>1.7000000000000001E+243</v>
      </c>
      <c r="AG54" s="1">
        <v>7</v>
      </c>
      <c r="AH54"/>
    </row>
    <row r="55" spans="1:34" x14ac:dyDescent="0.25">
      <c r="A55" t="s">
        <v>346</v>
      </c>
      <c r="B55" t="s">
        <v>27</v>
      </c>
      <c r="C55" t="s">
        <v>522</v>
      </c>
      <c r="D55" t="s">
        <v>415</v>
      </c>
      <c r="E55" s="4">
        <v>87.239436619718305</v>
      </c>
      <c r="F55" s="4">
        <f>Nurse[[#This Row],[Total Nurse Staff Hours]]/Nurse[[#This Row],[MDS Census]]</f>
        <v>1.7359154020019376</v>
      </c>
      <c r="G55" s="4">
        <f>Nurse[[#This Row],[Total Direct Care Staff Hours]]/Nurse[[#This Row],[MDS Census]]</f>
        <v>1.547885050048434</v>
      </c>
      <c r="H55" s="4">
        <f>Nurse[[#This Row],[Total RN Hours (w/ Admin, DON)]]/Nurse[[#This Row],[MDS Census]]</f>
        <v>0.31056829189538265</v>
      </c>
      <c r="I55" s="4">
        <f>Nurse[[#This Row],[RN Hours (excl. Admin, DON)]]/Nurse[[#This Row],[MDS Census]]</f>
        <v>0.1803035195350339</v>
      </c>
      <c r="J55" s="4">
        <f>SUM(Nurse[[#This Row],[RN Hours (excl. Admin, DON)]],Nurse[[#This Row],[RN Admin Hours]],Nurse[[#This Row],[RN DON Hours]],Nurse[[#This Row],[LPN Hours (excl. Admin)]],Nurse[[#This Row],[LPN Admin Hours]],Nurse[[#This Row],[CNA Hours]],Nurse[[#This Row],[NA TR Hours]],Nurse[[#This Row],[Med Aide/Tech Hours]])</f>
        <v>151.44028169014086</v>
      </c>
      <c r="K55" s="4">
        <f>SUM(Nurse[[#This Row],[RN Hours (excl. Admin, DON)]],Nurse[[#This Row],[LPN Hours (excl. Admin)]],Nurse[[#This Row],[CNA Hours]],Nurse[[#This Row],[NA TR Hours]],Nurse[[#This Row],[Med Aide/Tech Hours]])</f>
        <v>135.03661971830985</v>
      </c>
      <c r="L55" s="4">
        <f>SUM(Nurse[[#This Row],[RN Hours (excl. Admin, DON)]],Nurse[[#This Row],[RN Admin Hours]],Nurse[[#This Row],[RN DON Hours]])</f>
        <v>27.093802816901409</v>
      </c>
      <c r="M55" s="4">
        <v>15.729577464788731</v>
      </c>
      <c r="N55" s="4">
        <v>6.6318309859154949</v>
      </c>
      <c r="O55" s="4">
        <v>4.732394366197183</v>
      </c>
      <c r="P55" s="4">
        <f>SUM(Nurse[[#This Row],[LPN Hours (excl. Admin)]],Nurse[[#This Row],[LPN Admin Hours]])</f>
        <v>30.987323943661977</v>
      </c>
      <c r="Q55" s="4">
        <v>25.947887323943664</v>
      </c>
      <c r="R55" s="4">
        <v>5.0394366197183116</v>
      </c>
      <c r="S55" s="4">
        <f>SUM(Nurse[[#This Row],[CNA Hours]],Nurse[[#This Row],[NA TR Hours]],Nurse[[#This Row],[Med Aide/Tech Hours]])</f>
        <v>93.359154929577471</v>
      </c>
      <c r="T55" s="4">
        <v>59.794366197183109</v>
      </c>
      <c r="U55" s="4">
        <v>0</v>
      </c>
      <c r="V55" s="4">
        <v>33.564788732394355</v>
      </c>
      <c r="W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5" s="4">
        <v>0</v>
      </c>
      <c r="Y55" s="4">
        <v>0</v>
      </c>
      <c r="Z55" s="4">
        <v>0</v>
      </c>
      <c r="AA55" s="4">
        <v>0</v>
      </c>
      <c r="AB55" s="4">
        <v>0</v>
      </c>
      <c r="AC55" s="4">
        <v>0</v>
      </c>
      <c r="AD55" s="4">
        <v>0</v>
      </c>
      <c r="AE55" s="4">
        <v>0</v>
      </c>
      <c r="AF55" t="s">
        <v>9</v>
      </c>
      <c r="AG55" s="1">
        <v>7</v>
      </c>
      <c r="AH55"/>
    </row>
    <row r="56" spans="1:34" x14ac:dyDescent="0.25">
      <c r="A56" t="s">
        <v>346</v>
      </c>
      <c r="B56" t="s">
        <v>203</v>
      </c>
      <c r="C56" t="s">
        <v>610</v>
      </c>
      <c r="D56" t="s">
        <v>434</v>
      </c>
      <c r="E56" s="4">
        <v>21.989130434782609</v>
      </c>
      <c r="F56" s="4">
        <f>Nurse[[#This Row],[Total Nurse Staff Hours]]/Nurse[[#This Row],[MDS Census]]</f>
        <v>4.0365793376173995</v>
      </c>
      <c r="G56" s="4">
        <f>Nurse[[#This Row],[Total Direct Care Staff Hours]]/Nurse[[#This Row],[MDS Census]]</f>
        <v>3.900889767671774</v>
      </c>
      <c r="H56" s="4">
        <f>Nurse[[#This Row],[Total RN Hours (w/ Admin, DON)]]/Nurse[[#This Row],[MDS Census]]</f>
        <v>0.55177953534354918</v>
      </c>
      <c r="I56" s="4">
        <f>Nurse[[#This Row],[RN Hours (excl. Admin, DON)]]/Nurse[[#This Row],[MDS Census]]</f>
        <v>0.41608996539792387</v>
      </c>
      <c r="J56" s="4">
        <f>SUM(Nurse[[#This Row],[RN Hours (excl. Admin, DON)]],Nurse[[#This Row],[RN Admin Hours]],Nurse[[#This Row],[RN DON Hours]],Nurse[[#This Row],[LPN Hours (excl. Admin)]],Nurse[[#This Row],[LPN Admin Hours]],Nurse[[#This Row],[CNA Hours]],Nurse[[#This Row],[NA TR Hours]],Nurse[[#This Row],[Med Aide/Tech Hours]])</f>
        <v>88.760869565217391</v>
      </c>
      <c r="K56" s="4">
        <f>SUM(Nurse[[#This Row],[RN Hours (excl. Admin, DON)]],Nurse[[#This Row],[LPN Hours (excl. Admin)]],Nurse[[#This Row],[CNA Hours]],Nurse[[#This Row],[NA TR Hours]],Nurse[[#This Row],[Med Aide/Tech Hours]])</f>
        <v>85.77717391304347</v>
      </c>
      <c r="L56" s="4">
        <f>SUM(Nurse[[#This Row],[RN Hours (excl. Admin, DON)]],Nurse[[#This Row],[RN Admin Hours]],Nurse[[#This Row],[RN DON Hours]])</f>
        <v>12.133152173913043</v>
      </c>
      <c r="M56" s="4">
        <v>9.1494565217391308</v>
      </c>
      <c r="N56" s="4">
        <v>0</v>
      </c>
      <c r="O56" s="4">
        <v>2.9836956521739131</v>
      </c>
      <c r="P56" s="4">
        <f>SUM(Nurse[[#This Row],[LPN Hours (excl. Admin)]],Nurse[[#This Row],[LPN Admin Hours]])</f>
        <v>28.144021739130434</v>
      </c>
      <c r="Q56" s="4">
        <v>28.144021739130434</v>
      </c>
      <c r="R56" s="4">
        <v>0</v>
      </c>
      <c r="S56" s="4">
        <f>SUM(Nurse[[#This Row],[CNA Hours]],Nurse[[#This Row],[NA TR Hours]],Nurse[[#This Row],[Med Aide/Tech Hours]])</f>
        <v>48.483695652173914</v>
      </c>
      <c r="T56" s="4">
        <v>48.483695652173914</v>
      </c>
      <c r="U56" s="4">
        <v>0</v>
      </c>
      <c r="V56" s="4">
        <v>0</v>
      </c>
      <c r="W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6" s="4">
        <v>0</v>
      </c>
      <c r="Y56" s="4">
        <v>0</v>
      </c>
      <c r="Z56" s="4">
        <v>0</v>
      </c>
      <c r="AA56" s="4">
        <v>0</v>
      </c>
      <c r="AB56" s="4">
        <v>0</v>
      </c>
      <c r="AC56" s="4">
        <v>0</v>
      </c>
      <c r="AD56" s="4">
        <v>0</v>
      </c>
      <c r="AE56" s="4">
        <v>0</v>
      </c>
      <c r="AF56" s="1">
        <v>175426</v>
      </c>
      <c r="AG56" s="1">
        <v>7</v>
      </c>
      <c r="AH56"/>
    </row>
    <row r="57" spans="1:34" x14ac:dyDescent="0.25">
      <c r="A57" t="s">
        <v>346</v>
      </c>
      <c r="B57" t="s">
        <v>323</v>
      </c>
      <c r="C57" t="s">
        <v>480</v>
      </c>
      <c r="D57" t="s">
        <v>444</v>
      </c>
      <c r="E57" s="4">
        <v>38.141304347826086</v>
      </c>
      <c r="F57" s="4">
        <f>Nurse[[#This Row],[Total Nurse Staff Hours]]/Nurse[[#This Row],[MDS Census]]</f>
        <v>4.9554003989740663</v>
      </c>
      <c r="G57" s="4">
        <f>Nurse[[#This Row],[Total Direct Care Staff Hours]]/Nurse[[#This Row],[MDS Census]]</f>
        <v>4.56886862353947</v>
      </c>
      <c r="H57" s="4">
        <f>Nurse[[#This Row],[Total RN Hours (w/ Admin, DON)]]/Nurse[[#This Row],[MDS Census]]</f>
        <v>0.56554573952693088</v>
      </c>
      <c r="I57" s="4">
        <f>Nurse[[#This Row],[RN Hours (excl. Admin, DON)]]/Nurse[[#This Row],[MDS Census]]</f>
        <v>0.29495867768595052</v>
      </c>
      <c r="J57" s="4">
        <f>SUM(Nurse[[#This Row],[RN Hours (excl. Admin, DON)]],Nurse[[#This Row],[RN Admin Hours]],Nurse[[#This Row],[RN DON Hours]],Nurse[[#This Row],[LPN Hours (excl. Admin)]],Nurse[[#This Row],[LPN Admin Hours]],Nurse[[#This Row],[CNA Hours]],Nurse[[#This Row],[NA TR Hours]],Nurse[[#This Row],[Med Aide/Tech Hours]])</f>
        <v>189.00543478260869</v>
      </c>
      <c r="K57" s="4">
        <f>SUM(Nurse[[#This Row],[RN Hours (excl. Admin, DON)]],Nurse[[#This Row],[LPN Hours (excl. Admin)]],Nurse[[#This Row],[CNA Hours]],Nurse[[#This Row],[NA TR Hours]],Nurse[[#This Row],[Med Aide/Tech Hours]])</f>
        <v>174.26260869565218</v>
      </c>
      <c r="L57" s="4">
        <f>SUM(Nurse[[#This Row],[RN Hours (excl. Admin, DON)]],Nurse[[#This Row],[RN Admin Hours]],Nurse[[#This Row],[RN DON Hours]])</f>
        <v>21.570652173913047</v>
      </c>
      <c r="M57" s="4">
        <v>11.250108695652177</v>
      </c>
      <c r="N57" s="4">
        <v>4.6683695652173904</v>
      </c>
      <c r="O57" s="4">
        <v>5.6521739130434785</v>
      </c>
      <c r="P57" s="4">
        <f>SUM(Nurse[[#This Row],[LPN Hours (excl. Admin)]],Nurse[[#This Row],[LPN Admin Hours]])</f>
        <v>29.256739130434777</v>
      </c>
      <c r="Q57" s="4">
        <v>24.834456521739124</v>
      </c>
      <c r="R57" s="4">
        <v>4.4222826086956522</v>
      </c>
      <c r="S57" s="4">
        <f>SUM(Nurse[[#This Row],[CNA Hours]],Nurse[[#This Row],[NA TR Hours]],Nurse[[#This Row],[Med Aide/Tech Hours]])</f>
        <v>138.17804347826086</v>
      </c>
      <c r="T57" s="4">
        <v>79.891847826086973</v>
      </c>
      <c r="U57" s="4">
        <v>0</v>
      </c>
      <c r="V57" s="4">
        <v>58.286195652173895</v>
      </c>
      <c r="W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7" s="4">
        <v>0</v>
      </c>
      <c r="Y57" s="4">
        <v>0</v>
      </c>
      <c r="Z57" s="4">
        <v>0</v>
      </c>
      <c r="AA57" s="4">
        <v>0</v>
      </c>
      <c r="AB57" s="4">
        <v>0</v>
      </c>
      <c r="AC57" s="4">
        <v>0</v>
      </c>
      <c r="AD57" s="4">
        <v>0</v>
      </c>
      <c r="AE57" s="4">
        <v>0</v>
      </c>
      <c r="AF57" t="s">
        <v>16</v>
      </c>
      <c r="AG57" s="1">
        <v>7</v>
      </c>
      <c r="AH57"/>
    </row>
    <row r="58" spans="1:34" x14ac:dyDescent="0.25">
      <c r="A58" t="s">
        <v>346</v>
      </c>
      <c r="B58" t="s">
        <v>313</v>
      </c>
      <c r="C58" t="s">
        <v>653</v>
      </c>
      <c r="D58" t="s">
        <v>392</v>
      </c>
      <c r="E58" s="4">
        <v>29.608695652173914</v>
      </c>
      <c r="F58" s="4">
        <f>Nurse[[#This Row],[Total Nurse Staff Hours]]/Nurse[[#This Row],[MDS Census]]</f>
        <v>4.4591886930983859</v>
      </c>
      <c r="G58" s="4">
        <f>Nurse[[#This Row],[Total Direct Care Staff Hours]]/Nurse[[#This Row],[MDS Census]]</f>
        <v>4.0466336270190908</v>
      </c>
      <c r="H58" s="4">
        <f>Nurse[[#This Row],[Total RN Hours (w/ Admin, DON)]]/Nurse[[#This Row],[MDS Census]]</f>
        <v>0.88061674008810575</v>
      </c>
      <c r="I58" s="4">
        <f>Nurse[[#This Row],[RN Hours (excl. Admin, DON)]]/Nurse[[#This Row],[MDS Census]]</f>
        <v>0.46806167400881055</v>
      </c>
      <c r="J58" s="4">
        <f>SUM(Nurse[[#This Row],[RN Hours (excl. Admin, DON)]],Nurse[[#This Row],[RN Admin Hours]],Nurse[[#This Row],[RN DON Hours]],Nurse[[#This Row],[LPN Hours (excl. Admin)]],Nurse[[#This Row],[LPN Admin Hours]],Nurse[[#This Row],[CNA Hours]],Nurse[[#This Row],[NA TR Hours]],Nurse[[#This Row],[Med Aide/Tech Hours]])</f>
        <v>132.03076086956526</v>
      </c>
      <c r="K58" s="4">
        <f>SUM(Nurse[[#This Row],[RN Hours (excl. Admin, DON)]],Nurse[[#This Row],[LPN Hours (excl. Admin)]],Nurse[[#This Row],[CNA Hours]],Nurse[[#This Row],[NA TR Hours]],Nurse[[#This Row],[Med Aide/Tech Hours]])</f>
        <v>119.81554347826091</v>
      </c>
      <c r="L58" s="4">
        <f>SUM(Nurse[[#This Row],[RN Hours (excl. Admin, DON)]],Nurse[[#This Row],[RN Admin Hours]],Nurse[[#This Row],[RN DON Hours]])</f>
        <v>26.073913043478264</v>
      </c>
      <c r="M58" s="4">
        <v>13.858695652173912</v>
      </c>
      <c r="N58" s="4">
        <v>8.7510869565217408</v>
      </c>
      <c r="O58" s="4">
        <v>3.4641304347826094</v>
      </c>
      <c r="P58" s="4">
        <f>SUM(Nurse[[#This Row],[LPN Hours (excl. Admin)]],Nurse[[#This Row],[LPN Admin Hours]])</f>
        <v>12.954347826086959</v>
      </c>
      <c r="Q58" s="4">
        <v>12.954347826086959</v>
      </c>
      <c r="R58" s="4">
        <v>0</v>
      </c>
      <c r="S58" s="4">
        <f>SUM(Nurse[[#This Row],[CNA Hours]],Nurse[[#This Row],[NA TR Hours]],Nurse[[#This Row],[Med Aide/Tech Hours]])</f>
        <v>93.002500000000026</v>
      </c>
      <c r="T58" s="4">
        <v>80.194891304347863</v>
      </c>
      <c r="U58" s="4">
        <v>0</v>
      </c>
      <c r="V58" s="4">
        <v>12.807608695652171</v>
      </c>
      <c r="W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15.921739130434787</v>
      </c>
      <c r="X58" s="4">
        <v>0</v>
      </c>
      <c r="Y58" s="4">
        <v>0</v>
      </c>
      <c r="Z58" s="4">
        <v>0</v>
      </c>
      <c r="AA58" s="4">
        <v>0</v>
      </c>
      <c r="AB58" s="4">
        <v>0</v>
      </c>
      <c r="AC58" s="4">
        <v>15.921739130434787</v>
      </c>
      <c r="AD58" s="4">
        <v>0</v>
      </c>
      <c r="AE58" s="4">
        <v>0</v>
      </c>
      <c r="AF58" t="s">
        <v>5</v>
      </c>
      <c r="AG58" s="1">
        <v>7</v>
      </c>
      <c r="AH58"/>
    </row>
    <row r="59" spans="1:34" x14ac:dyDescent="0.25">
      <c r="A59" t="s">
        <v>346</v>
      </c>
      <c r="B59" t="s">
        <v>40</v>
      </c>
      <c r="C59" t="s">
        <v>526</v>
      </c>
      <c r="D59" t="s">
        <v>394</v>
      </c>
      <c r="E59" s="4">
        <v>135.11956521739131</v>
      </c>
      <c r="F59" s="4">
        <f>Nurse[[#This Row],[Total Nurse Staff Hours]]/Nurse[[#This Row],[MDS Census]]</f>
        <v>3.1043246721904909</v>
      </c>
      <c r="G59" s="4">
        <f>Nurse[[#This Row],[Total Direct Care Staff Hours]]/Nurse[[#This Row],[MDS Census]]</f>
        <v>2.9467749979888982</v>
      </c>
      <c r="H59" s="4">
        <f>Nurse[[#This Row],[Total RN Hours (w/ Admin, DON)]]/Nurse[[#This Row],[MDS Census]]</f>
        <v>0.34916740407046898</v>
      </c>
      <c r="I59" s="4">
        <f>Nurse[[#This Row],[RN Hours (excl. Admin, DON)]]/Nurse[[#This Row],[MDS Census]]</f>
        <v>0.23266430697449922</v>
      </c>
      <c r="J59" s="4">
        <f>SUM(Nurse[[#This Row],[RN Hours (excl. Admin, DON)]],Nurse[[#This Row],[RN Admin Hours]],Nurse[[#This Row],[RN DON Hours]],Nurse[[#This Row],[LPN Hours (excl. Admin)]],Nurse[[#This Row],[LPN Admin Hours]],Nurse[[#This Row],[CNA Hours]],Nurse[[#This Row],[NA TR Hours]],Nurse[[#This Row],[Med Aide/Tech Hours]])</f>
        <v>419.45499999999993</v>
      </c>
      <c r="K59" s="4">
        <f>SUM(Nurse[[#This Row],[RN Hours (excl. Admin, DON)]],Nurse[[#This Row],[LPN Hours (excl. Admin)]],Nurse[[#This Row],[CNA Hours]],Nurse[[#This Row],[NA TR Hours]],Nurse[[#This Row],[Med Aide/Tech Hours]])</f>
        <v>398.16695652173905</v>
      </c>
      <c r="L59" s="4">
        <f>SUM(Nurse[[#This Row],[RN Hours (excl. Admin, DON)]],Nurse[[#This Row],[RN Admin Hours]],Nurse[[#This Row],[RN DON Hours]])</f>
        <v>47.179347826086961</v>
      </c>
      <c r="M59" s="4">
        <v>31.4375</v>
      </c>
      <c r="N59" s="4">
        <v>11.122282608695652</v>
      </c>
      <c r="O59" s="4">
        <v>4.6195652173913047</v>
      </c>
      <c r="P59" s="4">
        <f>SUM(Nurse[[#This Row],[LPN Hours (excl. Admin)]],Nurse[[#This Row],[LPN Admin Hours]])</f>
        <v>76.108695652173907</v>
      </c>
      <c r="Q59" s="4">
        <v>70.5625</v>
      </c>
      <c r="R59" s="4">
        <v>5.5461956521739131</v>
      </c>
      <c r="S59" s="4">
        <f>SUM(Nurse[[#This Row],[CNA Hours]],Nurse[[#This Row],[NA TR Hours]],Nurse[[#This Row],[Med Aide/Tech Hours]])</f>
        <v>296.16695652173911</v>
      </c>
      <c r="T59" s="4">
        <v>255.85717391304345</v>
      </c>
      <c r="U59" s="4">
        <v>0</v>
      </c>
      <c r="V59" s="4">
        <v>40.309782608695649</v>
      </c>
      <c r="W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6.2838043478260861</v>
      </c>
      <c r="X59" s="4">
        <v>0</v>
      </c>
      <c r="Y59" s="4">
        <v>0</v>
      </c>
      <c r="Z59" s="4">
        <v>0</v>
      </c>
      <c r="AA59" s="4">
        <v>0</v>
      </c>
      <c r="AB59" s="4">
        <v>0</v>
      </c>
      <c r="AC59" s="4">
        <v>6.2838043478260861</v>
      </c>
      <c r="AD59" s="4">
        <v>0</v>
      </c>
      <c r="AE59" s="4">
        <v>0</v>
      </c>
      <c r="AF59" s="1">
        <v>175122</v>
      </c>
      <c r="AG59" s="1">
        <v>7</v>
      </c>
      <c r="AH59"/>
    </row>
    <row r="60" spans="1:34" x14ac:dyDescent="0.25">
      <c r="A60" t="s">
        <v>346</v>
      </c>
      <c r="B60" t="s">
        <v>66</v>
      </c>
      <c r="C60" t="s">
        <v>537</v>
      </c>
      <c r="D60" t="s">
        <v>394</v>
      </c>
      <c r="E60" s="4">
        <v>86.423913043478265</v>
      </c>
      <c r="F60" s="4">
        <f>Nurse[[#This Row],[Total Nurse Staff Hours]]/Nurse[[#This Row],[MDS Census]]</f>
        <v>3.2590491762042508</v>
      </c>
      <c r="G60" s="4">
        <f>Nurse[[#This Row],[Total Direct Care Staff Hours]]/Nurse[[#This Row],[MDS Census]]</f>
        <v>3.0221921770846429</v>
      </c>
      <c r="H60" s="4">
        <f>Nurse[[#This Row],[Total RN Hours (w/ Admin, DON)]]/Nurse[[#This Row],[MDS Census]]</f>
        <v>0.60439441579675512</v>
      </c>
      <c r="I60" s="4">
        <f>Nurse[[#This Row],[RN Hours (excl. Admin, DON)]]/Nurse[[#This Row],[MDS Census]]</f>
        <v>0.36753741667714751</v>
      </c>
      <c r="J60" s="4">
        <f>SUM(Nurse[[#This Row],[RN Hours (excl. Admin, DON)]],Nurse[[#This Row],[RN Admin Hours]],Nurse[[#This Row],[RN DON Hours]],Nurse[[#This Row],[LPN Hours (excl. Admin)]],Nurse[[#This Row],[LPN Admin Hours]],Nurse[[#This Row],[CNA Hours]],Nurse[[#This Row],[NA TR Hours]],Nurse[[#This Row],[Med Aide/Tech Hours]])</f>
        <v>281.65978260869565</v>
      </c>
      <c r="K60" s="4">
        <f>SUM(Nurse[[#This Row],[RN Hours (excl. Admin, DON)]],Nurse[[#This Row],[LPN Hours (excl. Admin)]],Nurse[[#This Row],[CNA Hours]],Nurse[[#This Row],[NA TR Hours]],Nurse[[#This Row],[Med Aide/Tech Hours]])</f>
        <v>261.18967391304346</v>
      </c>
      <c r="L60" s="4">
        <f>SUM(Nurse[[#This Row],[RN Hours (excl. Admin, DON)]],Nurse[[#This Row],[RN Admin Hours]],Nurse[[#This Row],[RN DON Hours]])</f>
        <v>52.234130434782607</v>
      </c>
      <c r="M60" s="4">
        <v>31.764021739130435</v>
      </c>
      <c r="N60" s="4">
        <v>14.802717391304347</v>
      </c>
      <c r="O60" s="4">
        <v>5.6673913043478255</v>
      </c>
      <c r="P60" s="4">
        <f>SUM(Nurse[[#This Row],[LPN Hours (excl. Admin)]],Nurse[[#This Row],[LPN Admin Hours]])</f>
        <v>53.202717391304347</v>
      </c>
      <c r="Q60" s="4">
        <v>53.202717391304347</v>
      </c>
      <c r="R60" s="4">
        <v>0</v>
      </c>
      <c r="S60" s="4">
        <f>SUM(Nurse[[#This Row],[CNA Hours]],Nurse[[#This Row],[NA TR Hours]],Nurse[[#This Row],[Med Aide/Tech Hours]])</f>
        <v>176.22293478260866</v>
      </c>
      <c r="T60" s="4">
        <v>154.74543478260867</v>
      </c>
      <c r="U60" s="4">
        <v>0</v>
      </c>
      <c r="V60" s="4">
        <v>21.477500000000003</v>
      </c>
      <c r="W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0" s="4">
        <v>0</v>
      </c>
      <c r="Y60" s="4">
        <v>0</v>
      </c>
      <c r="Z60" s="4">
        <v>0</v>
      </c>
      <c r="AA60" s="4">
        <v>0</v>
      </c>
      <c r="AB60" s="4">
        <v>0</v>
      </c>
      <c r="AC60" s="4">
        <v>0</v>
      </c>
      <c r="AD60" s="4">
        <v>0</v>
      </c>
      <c r="AE60" s="4">
        <v>0</v>
      </c>
      <c r="AF60" s="1">
        <v>175182</v>
      </c>
      <c r="AG60" s="1">
        <v>7</v>
      </c>
      <c r="AH60"/>
    </row>
    <row r="61" spans="1:34" x14ac:dyDescent="0.25">
      <c r="A61" t="s">
        <v>346</v>
      </c>
      <c r="B61" t="s">
        <v>258</v>
      </c>
      <c r="C61" t="s">
        <v>635</v>
      </c>
      <c r="D61" t="s">
        <v>402</v>
      </c>
      <c r="E61" s="4">
        <v>66.771739130434781</v>
      </c>
      <c r="F61" s="4">
        <f>Nurse[[#This Row],[Total Nurse Staff Hours]]/Nurse[[#This Row],[MDS Census]]</f>
        <v>4.9981263226436603</v>
      </c>
      <c r="G61" s="4">
        <f>Nurse[[#This Row],[Total Direct Care Staff Hours]]/Nurse[[#This Row],[MDS Census]]</f>
        <v>4.5787872375061047</v>
      </c>
      <c r="H61" s="4">
        <f>Nurse[[#This Row],[Total RN Hours (w/ Admin, DON)]]/Nurse[[#This Row],[MDS Census]]</f>
        <v>1.0435520104183622</v>
      </c>
      <c r="I61" s="4">
        <f>Nurse[[#This Row],[RN Hours (excl. Admin, DON)]]/Nurse[[#This Row],[MDS Census]]</f>
        <v>0.62421292528080741</v>
      </c>
      <c r="J61" s="4">
        <f>SUM(Nurse[[#This Row],[RN Hours (excl. Admin, DON)]],Nurse[[#This Row],[RN Admin Hours]],Nurse[[#This Row],[RN DON Hours]],Nurse[[#This Row],[LPN Hours (excl. Admin)]],Nurse[[#This Row],[LPN Admin Hours]],Nurse[[#This Row],[CNA Hours]],Nurse[[#This Row],[NA TR Hours]],Nurse[[#This Row],[Med Aide/Tech Hours]])</f>
        <v>333.73358695652178</v>
      </c>
      <c r="K61" s="4">
        <f>SUM(Nurse[[#This Row],[RN Hours (excl. Admin, DON)]],Nurse[[#This Row],[LPN Hours (excl. Admin)]],Nurse[[#This Row],[CNA Hours]],Nurse[[#This Row],[NA TR Hours]],Nurse[[#This Row],[Med Aide/Tech Hours]])</f>
        <v>305.73358695652178</v>
      </c>
      <c r="L61" s="4">
        <f>SUM(Nurse[[#This Row],[RN Hours (excl. Admin, DON)]],Nurse[[#This Row],[RN Admin Hours]],Nurse[[#This Row],[RN DON Hours]])</f>
        <v>69.679782608695646</v>
      </c>
      <c r="M61" s="4">
        <v>41.679782608695653</v>
      </c>
      <c r="N61" s="4">
        <v>22.434782608695652</v>
      </c>
      <c r="O61" s="4">
        <v>5.5652173913043477</v>
      </c>
      <c r="P61" s="4">
        <f>SUM(Nurse[[#This Row],[LPN Hours (excl. Admin)]],Nurse[[#This Row],[LPN Admin Hours]])</f>
        <v>48.639999999999979</v>
      </c>
      <c r="Q61" s="4">
        <v>48.639999999999979</v>
      </c>
      <c r="R61" s="4">
        <v>0</v>
      </c>
      <c r="S61" s="4">
        <f>SUM(Nurse[[#This Row],[CNA Hours]],Nurse[[#This Row],[NA TR Hours]],Nurse[[#This Row],[Med Aide/Tech Hours]])</f>
        <v>215.4138043478261</v>
      </c>
      <c r="T61" s="4">
        <v>174.36423913043481</v>
      </c>
      <c r="U61" s="4">
        <v>0</v>
      </c>
      <c r="V61" s="4">
        <v>41.049565217391304</v>
      </c>
      <c r="W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117.43913043478263</v>
      </c>
      <c r="X61" s="4">
        <v>18.387826086956526</v>
      </c>
      <c r="Y61" s="4">
        <v>0</v>
      </c>
      <c r="Z61" s="4">
        <v>0</v>
      </c>
      <c r="AA61" s="4">
        <v>12.690326086956521</v>
      </c>
      <c r="AB61" s="4">
        <v>0</v>
      </c>
      <c r="AC61" s="4">
        <v>67.948804347826098</v>
      </c>
      <c r="AD61" s="4">
        <v>0</v>
      </c>
      <c r="AE61" s="4">
        <v>18.412173913043478</v>
      </c>
      <c r="AF61" s="1">
        <v>175514</v>
      </c>
      <c r="AG61" s="1">
        <v>7</v>
      </c>
      <c r="AH61"/>
    </row>
    <row r="62" spans="1:34" x14ac:dyDescent="0.25">
      <c r="A62" t="s">
        <v>346</v>
      </c>
      <c r="B62" t="s">
        <v>79</v>
      </c>
      <c r="C62" t="s">
        <v>545</v>
      </c>
      <c r="D62" t="s">
        <v>427</v>
      </c>
      <c r="E62" s="4">
        <v>46.097826086956523</v>
      </c>
      <c r="F62" s="4">
        <f>Nurse[[#This Row],[Total Nurse Staff Hours]]/Nurse[[#This Row],[MDS Census]]</f>
        <v>3.3141476066965336</v>
      </c>
      <c r="G62" s="4">
        <f>Nurse[[#This Row],[Total Direct Care Staff Hours]]/Nurse[[#This Row],[MDS Census]]</f>
        <v>3.0158688988446127</v>
      </c>
      <c r="H62" s="4">
        <f>Nurse[[#This Row],[Total RN Hours (w/ Admin, DON)]]/Nurse[[#This Row],[MDS Census]]</f>
        <v>0.70127564253713748</v>
      </c>
      <c r="I62" s="4">
        <f>Nurse[[#This Row],[RN Hours (excl. Admin, DON)]]/Nurse[[#This Row],[MDS Census]]</f>
        <v>0.4029969346852158</v>
      </c>
      <c r="J62" s="4">
        <f>SUM(Nurse[[#This Row],[RN Hours (excl. Admin, DON)]],Nurse[[#This Row],[RN Admin Hours]],Nurse[[#This Row],[RN DON Hours]],Nurse[[#This Row],[LPN Hours (excl. Admin)]],Nurse[[#This Row],[LPN Admin Hours]],Nurse[[#This Row],[CNA Hours]],Nurse[[#This Row],[NA TR Hours]],Nurse[[#This Row],[Med Aide/Tech Hours]])</f>
        <v>152.77500000000001</v>
      </c>
      <c r="K62" s="4">
        <f>SUM(Nurse[[#This Row],[RN Hours (excl. Admin, DON)]],Nurse[[#This Row],[LPN Hours (excl. Admin)]],Nurse[[#This Row],[CNA Hours]],Nurse[[#This Row],[NA TR Hours]],Nurse[[#This Row],[Med Aide/Tech Hours]])</f>
        <v>139.02500000000003</v>
      </c>
      <c r="L62" s="4">
        <f>SUM(Nurse[[#This Row],[RN Hours (excl. Admin, DON)]],Nurse[[#This Row],[RN Admin Hours]],Nurse[[#This Row],[RN DON Hours]])</f>
        <v>32.327282608695654</v>
      </c>
      <c r="M62" s="4">
        <v>18.577282608695654</v>
      </c>
      <c r="N62" s="4">
        <v>8.5326086956521738</v>
      </c>
      <c r="O62" s="4">
        <v>5.2173913043478262</v>
      </c>
      <c r="P62" s="4">
        <f>SUM(Nurse[[#This Row],[LPN Hours (excl. Admin)]],Nurse[[#This Row],[LPN Admin Hours]])</f>
        <v>27.293478260869559</v>
      </c>
      <c r="Q62" s="4">
        <v>27.293478260869559</v>
      </c>
      <c r="R62" s="4">
        <v>0</v>
      </c>
      <c r="S62" s="4">
        <f>SUM(Nurse[[#This Row],[CNA Hours]],Nurse[[#This Row],[NA TR Hours]],Nurse[[#This Row],[Med Aide/Tech Hours]])</f>
        <v>93.154239130434803</v>
      </c>
      <c r="T62" s="4">
        <v>70.184673913043497</v>
      </c>
      <c r="U62" s="4">
        <v>4.6485869565217408</v>
      </c>
      <c r="V62" s="4">
        <v>18.320978260869566</v>
      </c>
      <c r="W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8.6956521739130432E-2</v>
      </c>
      <c r="X62" s="4">
        <v>0</v>
      </c>
      <c r="Y62" s="4">
        <v>8.6956521739130432E-2</v>
      </c>
      <c r="Z62" s="4">
        <v>0</v>
      </c>
      <c r="AA62" s="4">
        <v>0</v>
      </c>
      <c r="AB62" s="4">
        <v>0</v>
      </c>
      <c r="AC62" s="4">
        <v>0</v>
      </c>
      <c r="AD62" s="4">
        <v>0</v>
      </c>
      <c r="AE62" s="4">
        <v>0</v>
      </c>
      <c r="AF62" s="1">
        <v>175214</v>
      </c>
      <c r="AG62" s="1">
        <v>7</v>
      </c>
      <c r="AH62"/>
    </row>
    <row r="63" spans="1:34" x14ac:dyDescent="0.25">
      <c r="A63" t="s">
        <v>346</v>
      </c>
      <c r="B63" t="s">
        <v>97</v>
      </c>
      <c r="C63" t="s">
        <v>558</v>
      </c>
      <c r="D63" t="s">
        <v>433</v>
      </c>
      <c r="E63" s="4">
        <v>45.141304347826086</v>
      </c>
      <c r="F63" s="4">
        <f>Nurse[[#This Row],[Total Nurse Staff Hours]]/Nurse[[#This Row],[MDS Census]]</f>
        <v>3.3054996388153146</v>
      </c>
      <c r="G63" s="4">
        <f>Nurse[[#This Row],[Total Direct Care Staff Hours]]/Nurse[[#This Row],[MDS Census]]</f>
        <v>2.9457596917890685</v>
      </c>
      <c r="H63" s="4">
        <f>Nurse[[#This Row],[Total RN Hours (w/ Admin, DON)]]/Nurse[[#This Row],[MDS Census]]</f>
        <v>0.49408620274500364</v>
      </c>
      <c r="I63" s="4">
        <f>Nurse[[#This Row],[RN Hours (excl. Admin, DON)]]/Nurse[[#This Row],[MDS Census]]</f>
        <v>0.13434625571875755</v>
      </c>
      <c r="J63" s="4">
        <f>SUM(Nurse[[#This Row],[RN Hours (excl. Admin, DON)]],Nurse[[#This Row],[RN Admin Hours]],Nurse[[#This Row],[RN DON Hours]],Nurse[[#This Row],[LPN Hours (excl. Admin)]],Nurse[[#This Row],[LPN Admin Hours]],Nurse[[#This Row],[CNA Hours]],Nurse[[#This Row],[NA TR Hours]],Nurse[[#This Row],[Med Aide/Tech Hours]])</f>
        <v>149.21456521739131</v>
      </c>
      <c r="K63" s="4">
        <f>SUM(Nurse[[#This Row],[RN Hours (excl. Admin, DON)]],Nurse[[#This Row],[LPN Hours (excl. Admin)]],Nurse[[#This Row],[CNA Hours]],Nurse[[#This Row],[NA TR Hours]],Nurse[[#This Row],[Med Aide/Tech Hours]])</f>
        <v>132.97543478260872</v>
      </c>
      <c r="L63" s="4">
        <f>SUM(Nurse[[#This Row],[RN Hours (excl. Admin, DON)]],Nurse[[#This Row],[RN Admin Hours]],Nurse[[#This Row],[RN DON Hours]])</f>
        <v>22.303695652173914</v>
      </c>
      <c r="M63" s="4">
        <v>6.0645652173913049</v>
      </c>
      <c r="N63" s="4">
        <v>10.934782608695652</v>
      </c>
      <c r="O63" s="4">
        <v>5.3043478260869561</v>
      </c>
      <c r="P63" s="4">
        <f>SUM(Nurse[[#This Row],[LPN Hours (excl. Admin)]],Nurse[[#This Row],[LPN Admin Hours]])</f>
        <v>32.456521739130437</v>
      </c>
      <c r="Q63" s="4">
        <v>32.456521739130437</v>
      </c>
      <c r="R63" s="4">
        <v>0</v>
      </c>
      <c r="S63" s="4">
        <f>SUM(Nurse[[#This Row],[CNA Hours]],Nurse[[#This Row],[NA TR Hours]],Nurse[[#This Row],[Med Aide/Tech Hours]])</f>
        <v>94.454347826086959</v>
      </c>
      <c r="T63" s="4">
        <v>87.853913043478272</v>
      </c>
      <c r="U63" s="4">
        <v>0</v>
      </c>
      <c r="V63" s="4">
        <v>6.6004347826086933</v>
      </c>
      <c r="W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38.601956521739126</v>
      </c>
      <c r="X63" s="4">
        <v>1.4899999999999998</v>
      </c>
      <c r="Y63" s="4">
        <v>0</v>
      </c>
      <c r="Z63" s="4">
        <v>0</v>
      </c>
      <c r="AA63" s="4">
        <v>6.6807608695652183</v>
      </c>
      <c r="AB63" s="4">
        <v>0</v>
      </c>
      <c r="AC63" s="4">
        <v>30.431195652173908</v>
      </c>
      <c r="AD63" s="4">
        <v>0</v>
      </c>
      <c r="AE63" s="4">
        <v>0</v>
      </c>
      <c r="AF63" s="1">
        <v>175239</v>
      </c>
      <c r="AG63" s="1">
        <v>7</v>
      </c>
      <c r="AH63"/>
    </row>
    <row r="64" spans="1:34" x14ac:dyDescent="0.25">
      <c r="A64" t="s">
        <v>346</v>
      </c>
      <c r="B64" t="s">
        <v>46</v>
      </c>
      <c r="C64" t="s">
        <v>531</v>
      </c>
      <c r="D64" t="s">
        <v>402</v>
      </c>
      <c r="E64" s="4">
        <v>82.728260869565219</v>
      </c>
      <c r="F64" s="4">
        <f>Nurse[[#This Row],[Total Nurse Staff Hours]]/Nurse[[#This Row],[MDS Census]]</f>
        <v>2.8883129680725275</v>
      </c>
      <c r="G64" s="4">
        <f>Nurse[[#This Row],[Total Direct Care Staff Hours]]/Nurse[[#This Row],[MDS Census]]</f>
        <v>2.6068742609381168</v>
      </c>
      <c r="H64" s="4">
        <f>Nurse[[#This Row],[Total RN Hours (w/ Admin, DON)]]/Nurse[[#This Row],[MDS Census]]</f>
        <v>0.69950203652608089</v>
      </c>
      <c r="I64" s="4">
        <f>Nurse[[#This Row],[RN Hours (excl. Admin, DON)]]/Nurse[[#This Row],[MDS Census]]</f>
        <v>0.41806332939167018</v>
      </c>
      <c r="J64" s="4">
        <f>SUM(Nurse[[#This Row],[RN Hours (excl. Admin, DON)]],Nurse[[#This Row],[RN Admin Hours]],Nurse[[#This Row],[RN DON Hours]],Nurse[[#This Row],[LPN Hours (excl. Admin)]],Nurse[[#This Row],[LPN Admin Hours]],Nurse[[#This Row],[CNA Hours]],Nurse[[#This Row],[NA TR Hours]],Nurse[[#This Row],[Med Aide/Tech Hours]])</f>
        <v>238.94510869565227</v>
      </c>
      <c r="K64" s="4">
        <f>SUM(Nurse[[#This Row],[RN Hours (excl. Admin, DON)]],Nurse[[#This Row],[LPN Hours (excl. Admin)]],Nurse[[#This Row],[CNA Hours]],Nurse[[#This Row],[NA TR Hours]],Nurse[[#This Row],[Med Aide/Tech Hours]])</f>
        <v>215.66217391304355</v>
      </c>
      <c r="L64" s="4">
        <f>SUM(Nurse[[#This Row],[RN Hours (excl. Admin, DON)]],Nurse[[#This Row],[RN Admin Hours]],Nurse[[#This Row],[RN DON Hours]])</f>
        <v>57.86858695652176</v>
      </c>
      <c r="M64" s="4">
        <v>34.585652173913061</v>
      </c>
      <c r="N64" s="4">
        <v>17.891630434782609</v>
      </c>
      <c r="O64" s="4">
        <v>5.3913043478260869</v>
      </c>
      <c r="P64" s="4">
        <f>SUM(Nurse[[#This Row],[LPN Hours (excl. Admin)]],Nurse[[#This Row],[LPN Admin Hours]])</f>
        <v>34.206521739130451</v>
      </c>
      <c r="Q64" s="4">
        <v>34.206521739130451</v>
      </c>
      <c r="R64" s="4">
        <v>0</v>
      </c>
      <c r="S64" s="4">
        <f>SUM(Nurse[[#This Row],[CNA Hours]],Nurse[[#This Row],[NA TR Hours]],Nurse[[#This Row],[Med Aide/Tech Hours]])</f>
        <v>146.87000000000003</v>
      </c>
      <c r="T64" s="4">
        <v>123.1155434782609</v>
      </c>
      <c r="U64" s="4">
        <v>0</v>
      </c>
      <c r="V64" s="4">
        <v>23.754456521739133</v>
      </c>
      <c r="W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8.6956521739130432E-2</v>
      </c>
      <c r="X64" s="4">
        <v>0</v>
      </c>
      <c r="Y64" s="4">
        <v>8.6956521739130432E-2</v>
      </c>
      <c r="Z64" s="4">
        <v>0</v>
      </c>
      <c r="AA64" s="4">
        <v>0</v>
      </c>
      <c r="AB64" s="4">
        <v>0</v>
      </c>
      <c r="AC64" s="4">
        <v>0</v>
      </c>
      <c r="AD64" s="4">
        <v>0</v>
      </c>
      <c r="AE64" s="4">
        <v>0</v>
      </c>
      <c r="AF64" s="1">
        <v>175133</v>
      </c>
      <c r="AG64" s="1">
        <v>7</v>
      </c>
      <c r="AH64"/>
    </row>
    <row r="65" spans="1:34" x14ac:dyDescent="0.25">
      <c r="A65" t="s">
        <v>346</v>
      </c>
      <c r="B65" t="s">
        <v>38</v>
      </c>
      <c r="C65" t="s">
        <v>525</v>
      </c>
      <c r="D65" t="s">
        <v>417</v>
      </c>
      <c r="E65" s="4">
        <v>55.065217391304351</v>
      </c>
      <c r="F65" s="4">
        <f>Nurse[[#This Row],[Total Nurse Staff Hours]]/Nurse[[#This Row],[MDS Census]]</f>
        <v>3.7822799052506904</v>
      </c>
      <c r="G65" s="4">
        <f>Nurse[[#This Row],[Total Direct Care Staff Hours]]/Nurse[[#This Row],[MDS Census]]</f>
        <v>3.4255013817607574</v>
      </c>
      <c r="H65" s="4">
        <f>Nurse[[#This Row],[Total RN Hours (w/ Admin, DON)]]/Nurse[[#This Row],[MDS Census]]</f>
        <v>0.65863205684958548</v>
      </c>
      <c r="I65" s="4">
        <f>Nurse[[#This Row],[RN Hours (excl. Admin, DON)]]/Nurse[[#This Row],[MDS Census]]</f>
        <v>0.39976115278326102</v>
      </c>
      <c r="J65" s="4">
        <f>SUM(Nurse[[#This Row],[RN Hours (excl. Admin, DON)]],Nurse[[#This Row],[RN Admin Hours]],Nurse[[#This Row],[RN DON Hours]],Nurse[[#This Row],[LPN Hours (excl. Admin)]],Nurse[[#This Row],[LPN Admin Hours]],Nurse[[#This Row],[CNA Hours]],Nurse[[#This Row],[NA TR Hours]],Nurse[[#This Row],[Med Aide/Tech Hours]])</f>
        <v>208.27206521739129</v>
      </c>
      <c r="K65" s="4">
        <f>SUM(Nurse[[#This Row],[RN Hours (excl. Admin, DON)]],Nurse[[#This Row],[LPN Hours (excl. Admin)]],Nurse[[#This Row],[CNA Hours]],Nurse[[#This Row],[NA TR Hours]],Nurse[[#This Row],[Med Aide/Tech Hours]])</f>
        <v>188.62597826086954</v>
      </c>
      <c r="L65" s="4">
        <f>SUM(Nurse[[#This Row],[RN Hours (excl. Admin, DON)]],Nurse[[#This Row],[RN Admin Hours]],Nurse[[#This Row],[RN DON Hours]])</f>
        <v>36.267717391304352</v>
      </c>
      <c r="M65" s="4">
        <v>22.012934782608699</v>
      </c>
      <c r="N65" s="4">
        <v>9.6460869565217404</v>
      </c>
      <c r="O65" s="4">
        <v>4.6086956521739131</v>
      </c>
      <c r="P65" s="4">
        <f>SUM(Nurse[[#This Row],[LPN Hours (excl. Admin)]],Nurse[[#This Row],[LPN Admin Hours]])</f>
        <v>37.209782608695647</v>
      </c>
      <c r="Q65" s="4">
        <v>31.818478260869558</v>
      </c>
      <c r="R65" s="4">
        <v>5.3913043478260869</v>
      </c>
      <c r="S65" s="4">
        <f>SUM(Nurse[[#This Row],[CNA Hours]],Nurse[[#This Row],[NA TR Hours]],Nurse[[#This Row],[Med Aide/Tech Hours]])</f>
        <v>134.79456521739127</v>
      </c>
      <c r="T65" s="4">
        <v>106.30456521739129</v>
      </c>
      <c r="U65" s="4">
        <v>0</v>
      </c>
      <c r="V65" s="4">
        <v>28.489999999999995</v>
      </c>
      <c r="W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69.496521739130429</v>
      </c>
      <c r="X65" s="4">
        <v>11.499239130434786</v>
      </c>
      <c r="Y65" s="4">
        <v>0.69565217391304346</v>
      </c>
      <c r="Z65" s="4">
        <v>0</v>
      </c>
      <c r="AA65" s="4">
        <v>12.378478260869565</v>
      </c>
      <c r="AB65" s="4">
        <v>0</v>
      </c>
      <c r="AC65" s="4">
        <v>34.147065217391301</v>
      </c>
      <c r="AD65" s="4">
        <v>0</v>
      </c>
      <c r="AE65" s="4">
        <v>10.776086956521736</v>
      </c>
      <c r="AF65" s="1">
        <v>175114</v>
      </c>
      <c r="AG65" s="1">
        <v>7</v>
      </c>
      <c r="AH65"/>
    </row>
    <row r="66" spans="1:34" x14ac:dyDescent="0.25">
      <c r="A66" t="s">
        <v>346</v>
      </c>
      <c r="B66" t="s">
        <v>93</v>
      </c>
      <c r="C66" t="s">
        <v>555</v>
      </c>
      <c r="D66" t="s">
        <v>432</v>
      </c>
      <c r="E66" s="4">
        <v>49.75</v>
      </c>
      <c r="F66" s="4">
        <f>Nurse[[#This Row],[Total Nurse Staff Hours]]/Nurse[[#This Row],[MDS Census]]</f>
        <v>3.0575267642560622</v>
      </c>
      <c r="G66" s="4">
        <f>Nurse[[#This Row],[Total Direct Care Staff Hours]]/Nurse[[#This Row],[MDS Census]]</f>
        <v>2.8608914135896875</v>
      </c>
      <c r="H66" s="4">
        <f>Nurse[[#This Row],[Total RN Hours (w/ Admin, DON)]]/Nurse[[#This Row],[MDS Census]]</f>
        <v>0.76636661568713105</v>
      </c>
      <c r="I66" s="4">
        <f>Nurse[[#This Row],[RN Hours (excl. Admin, DON)]]/Nurse[[#This Row],[MDS Census]]</f>
        <v>0.56973126502075566</v>
      </c>
      <c r="J66" s="4">
        <f>SUM(Nurse[[#This Row],[RN Hours (excl. Admin, DON)]],Nurse[[#This Row],[RN Admin Hours]],Nurse[[#This Row],[RN DON Hours]],Nurse[[#This Row],[LPN Hours (excl. Admin)]],Nurse[[#This Row],[LPN Admin Hours]],Nurse[[#This Row],[CNA Hours]],Nurse[[#This Row],[NA TR Hours]],Nurse[[#This Row],[Med Aide/Tech Hours]])</f>
        <v>152.1119565217391</v>
      </c>
      <c r="K66" s="4">
        <f>SUM(Nurse[[#This Row],[RN Hours (excl. Admin, DON)]],Nurse[[#This Row],[LPN Hours (excl. Admin)]],Nurse[[#This Row],[CNA Hours]],Nurse[[#This Row],[NA TR Hours]],Nurse[[#This Row],[Med Aide/Tech Hours]])</f>
        <v>142.32934782608694</v>
      </c>
      <c r="L66" s="4">
        <f>SUM(Nurse[[#This Row],[RN Hours (excl. Admin, DON)]],Nurse[[#This Row],[RN Admin Hours]],Nurse[[#This Row],[RN DON Hours]])</f>
        <v>38.126739130434771</v>
      </c>
      <c r="M66" s="4">
        <v>28.344130434782596</v>
      </c>
      <c r="N66" s="4">
        <v>5.4347826086956523</v>
      </c>
      <c r="O66" s="4">
        <v>4.3478260869565215</v>
      </c>
      <c r="P66" s="4">
        <f>SUM(Nurse[[#This Row],[LPN Hours (excl. Admin)]],Nurse[[#This Row],[LPN Admin Hours]])</f>
        <v>4.9516304347826097</v>
      </c>
      <c r="Q66" s="4">
        <v>4.9516304347826097</v>
      </c>
      <c r="R66" s="4">
        <v>0</v>
      </c>
      <c r="S66" s="4">
        <f>SUM(Nurse[[#This Row],[CNA Hours]],Nurse[[#This Row],[NA TR Hours]],Nurse[[#This Row],[Med Aide/Tech Hours]])</f>
        <v>109.03358695652175</v>
      </c>
      <c r="T66" s="4">
        <v>87.618152173913046</v>
      </c>
      <c r="U66" s="4">
        <v>6.3095652173913059</v>
      </c>
      <c r="V66" s="4">
        <v>15.105869565217386</v>
      </c>
      <c r="W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0.96010869565217394</v>
      </c>
      <c r="X66" s="4">
        <v>0</v>
      </c>
      <c r="Y66" s="4">
        <v>4.3478260869565216E-2</v>
      </c>
      <c r="Z66" s="4">
        <v>0</v>
      </c>
      <c r="AA66" s="4">
        <v>0.26630434782608697</v>
      </c>
      <c r="AB66" s="4">
        <v>0</v>
      </c>
      <c r="AC66" s="4">
        <v>0.65032608695652172</v>
      </c>
      <c r="AD66" s="4">
        <v>0</v>
      </c>
      <c r="AE66" s="4">
        <v>0</v>
      </c>
      <c r="AF66" s="1">
        <v>175235</v>
      </c>
      <c r="AG66" s="1">
        <v>7</v>
      </c>
      <c r="AH66"/>
    </row>
    <row r="67" spans="1:34" x14ac:dyDescent="0.25">
      <c r="A67" t="s">
        <v>346</v>
      </c>
      <c r="B67" t="s">
        <v>107</v>
      </c>
      <c r="C67" t="s">
        <v>562</v>
      </c>
      <c r="D67" t="s">
        <v>436</v>
      </c>
      <c r="E67" s="4">
        <v>42.673913043478258</v>
      </c>
      <c r="F67" s="4">
        <f>Nurse[[#This Row],[Total Nurse Staff Hours]]/Nurse[[#This Row],[MDS Census]]</f>
        <v>3.8104559347936839</v>
      </c>
      <c r="G67" s="4">
        <f>Nurse[[#This Row],[Total Direct Care Staff Hours]]/Nurse[[#This Row],[MDS Census]]</f>
        <v>3.4934666327050437</v>
      </c>
      <c r="H67" s="4">
        <f>Nurse[[#This Row],[Total RN Hours (w/ Admin, DON)]]/Nurse[[#This Row],[MDS Census]]</f>
        <v>0.6478171166581761</v>
      </c>
      <c r="I67" s="4">
        <f>Nurse[[#This Row],[RN Hours (excl. Admin, DON)]]/Nurse[[#This Row],[MDS Census]]</f>
        <v>0.3308278145695363</v>
      </c>
      <c r="J67" s="4">
        <f>SUM(Nurse[[#This Row],[RN Hours (excl. Admin, DON)]],Nurse[[#This Row],[RN Admin Hours]],Nurse[[#This Row],[RN DON Hours]],Nurse[[#This Row],[LPN Hours (excl. Admin)]],Nurse[[#This Row],[LPN Admin Hours]],Nurse[[#This Row],[CNA Hours]],Nurse[[#This Row],[NA TR Hours]],Nurse[[#This Row],[Med Aide/Tech Hours]])</f>
        <v>162.60706521739132</v>
      </c>
      <c r="K67" s="4">
        <f>SUM(Nurse[[#This Row],[RN Hours (excl. Admin, DON)]],Nurse[[#This Row],[LPN Hours (excl. Admin)]],Nurse[[#This Row],[CNA Hours]],Nurse[[#This Row],[NA TR Hours]],Nurse[[#This Row],[Med Aide/Tech Hours]])</f>
        <v>149.07989130434783</v>
      </c>
      <c r="L67" s="4">
        <f>SUM(Nurse[[#This Row],[RN Hours (excl. Admin, DON)]],Nurse[[#This Row],[RN Admin Hours]],Nurse[[#This Row],[RN DON Hours]])</f>
        <v>27.644891304347819</v>
      </c>
      <c r="M67" s="4">
        <v>14.117717391304343</v>
      </c>
      <c r="N67" s="4">
        <v>8.1358695652173907</v>
      </c>
      <c r="O67" s="4">
        <v>5.3913043478260869</v>
      </c>
      <c r="P67" s="4">
        <f>SUM(Nurse[[#This Row],[LPN Hours (excl. Admin)]],Nurse[[#This Row],[LPN Admin Hours]])</f>
        <v>33.859239130434787</v>
      </c>
      <c r="Q67" s="4">
        <v>33.859239130434787</v>
      </c>
      <c r="R67" s="4">
        <v>0</v>
      </c>
      <c r="S67" s="4">
        <f>SUM(Nurse[[#This Row],[CNA Hours]],Nurse[[#This Row],[NA TR Hours]],Nurse[[#This Row],[Med Aide/Tech Hours]])</f>
        <v>101.10293478260871</v>
      </c>
      <c r="T67" s="4">
        <v>67.436521739130441</v>
      </c>
      <c r="U67" s="4">
        <v>0</v>
      </c>
      <c r="V67" s="4">
        <v>33.666413043478272</v>
      </c>
      <c r="W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40.894565217391303</v>
      </c>
      <c r="X67" s="4">
        <v>1.0290217391304348</v>
      </c>
      <c r="Y67" s="4">
        <v>2.5652173913043477</v>
      </c>
      <c r="Z67" s="4">
        <v>0</v>
      </c>
      <c r="AA67" s="4">
        <v>3.2657608695652174</v>
      </c>
      <c r="AB67" s="4">
        <v>0</v>
      </c>
      <c r="AC67" s="4">
        <v>25.365652173913041</v>
      </c>
      <c r="AD67" s="4">
        <v>0</v>
      </c>
      <c r="AE67" s="4">
        <v>8.6689130434782609</v>
      </c>
      <c r="AF67" s="1">
        <v>175254</v>
      </c>
      <c r="AG67" s="1">
        <v>7</v>
      </c>
      <c r="AH67"/>
    </row>
    <row r="68" spans="1:34" x14ac:dyDescent="0.25">
      <c r="A68" t="s">
        <v>346</v>
      </c>
      <c r="B68" t="s">
        <v>322</v>
      </c>
      <c r="C68" t="s">
        <v>533</v>
      </c>
      <c r="D68" t="s">
        <v>420</v>
      </c>
      <c r="E68" s="4">
        <v>32.25</v>
      </c>
      <c r="F68" s="4">
        <f>Nurse[[#This Row],[Total Nurse Staff Hours]]/Nurse[[#This Row],[MDS Census]]</f>
        <v>4.7866531850353908</v>
      </c>
      <c r="G68" s="4">
        <f>Nurse[[#This Row],[Total Direct Care Staff Hours]]/Nurse[[#This Row],[MDS Census]]</f>
        <v>4.5456656555443216</v>
      </c>
      <c r="H68" s="4">
        <f>Nurse[[#This Row],[Total RN Hours (w/ Admin, DON)]]/Nurse[[#This Row],[MDS Census]]</f>
        <v>0.59571621166161115</v>
      </c>
      <c r="I68" s="4">
        <f>Nurse[[#This Row],[RN Hours (excl. Admin, DON)]]/Nurse[[#This Row],[MDS Census]]</f>
        <v>0.51726659925851037</v>
      </c>
      <c r="J68" s="4">
        <f>SUM(Nurse[[#This Row],[RN Hours (excl. Admin, DON)]],Nurse[[#This Row],[RN Admin Hours]],Nurse[[#This Row],[RN DON Hours]],Nurse[[#This Row],[LPN Hours (excl. Admin)]],Nurse[[#This Row],[LPN Admin Hours]],Nurse[[#This Row],[CNA Hours]],Nurse[[#This Row],[NA TR Hours]],Nurse[[#This Row],[Med Aide/Tech Hours]])</f>
        <v>154.36956521739134</v>
      </c>
      <c r="K68" s="4">
        <f>SUM(Nurse[[#This Row],[RN Hours (excl. Admin, DON)]],Nurse[[#This Row],[LPN Hours (excl. Admin)]],Nurse[[#This Row],[CNA Hours]],Nurse[[#This Row],[NA TR Hours]],Nurse[[#This Row],[Med Aide/Tech Hours]])</f>
        <v>146.59771739130437</v>
      </c>
      <c r="L68" s="4">
        <f>SUM(Nurse[[#This Row],[RN Hours (excl. Admin, DON)]],Nurse[[#This Row],[RN Admin Hours]],Nurse[[#This Row],[RN DON Hours]])</f>
        <v>19.211847826086959</v>
      </c>
      <c r="M68" s="4">
        <v>16.681847826086958</v>
      </c>
      <c r="N68" s="4">
        <v>2.5299999999999998</v>
      </c>
      <c r="O68" s="4">
        <v>0</v>
      </c>
      <c r="P68" s="4">
        <f>SUM(Nurse[[#This Row],[LPN Hours (excl. Admin)]],Nurse[[#This Row],[LPN Admin Hours]])</f>
        <v>22.809891304347826</v>
      </c>
      <c r="Q68" s="4">
        <v>17.568043478260869</v>
      </c>
      <c r="R68" s="4">
        <v>5.2418478260869561</v>
      </c>
      <c r="S68" s="4">
        <f>SUM(Nurse[[#This Row],[CNA Hours]],Nurse[[#This Row],[NA TR Hours]],Nurse[[#This Row],[Med Aide/Tech Hours]])</f>
        <v>112.34782608695654</v>
      </c>
      <c r="T68" s="4">
        <v>86.477934782608713</v>
      </c>
      <c r="U68" s="4">
        <v>0</v>
      </c>
      <c r="V68" s="4">
        <v>25.869891304347835</v>
      </c>
      <c r="W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8" s="4">
        <v>0</v>
      </c>
      <c r="Y68" s="4">
        <v>0</v>
      </c>
      <c r="Z68" s="4">
        <v>0</v>
      </c>
      <c r="AA68" s="4">
        <v>0</v>
      </c>
      <c r="AB68" s="4">
        <v>0</v>
      </c>
      <c r="AC68" s="4">
        <v>0</v>
      </c>
      <c r="AD68" s="4">
        <v>0</v>
      </c>
      <c r="AE68" s="4">
        <v>0</v>
      </c>
      <c r="AF68" t="s">
        <v>15</v>
      </c>
      <c r="AG68" s="1">
        <v>7</v>
      </c>
      <c r="AH68"/>
    </row>
    <row r="69" spans="1:34" x14ac:dyDescent="0.25">
      <c r="A69" t="s">
        <v>346</v>
      </c>
      <c r="B69" t="s">
        <v>73</v>
      </c>
      <c r="C69" t="s">
        <v>540</v>
      </c>
      <c r="D69" t="s">
        <v>424</v>
      </c>
      <c r="E69" s="4">
        <v>36.793478260869563</v>
      </c>
      <c r="F69" s="4">
        <f>Nurse[[#This Row],[Total Nurse Staff Hours]]/Nurse[[#This Row],[MDS Census]]</f>
        <v>3.7201181683899556</v>
      </c>
      <c r="G69" s="4">
        <f>Nurse[[#This Row],[Total Direct Care Staff Hours]]/Nurse[[#This Row],[MDS Census]]</f>
        <v>3.3512112259970461</v>
      </c>
      <c r="H69" s="4">
        <f>Nurse[[#This Row],[Total RN Hours (w/ Admin, DON)]]/Nurse[[#This Row],[MDS Census]]</f>
        <v>0.60447562776957164</v>
      </c>
      <c r="I69" s="4">
        <f>Nurse[[#This Row],[RN Hours (excl. Admin, DON)]]/Nurse[[#This Row],[MDS Census]]</f>
        <v>0.23556868537666173</v>
      </c>
      <c r="J69" s="4">
        <f>SUM(Nurse[[#This Row],[RN Hours (excl. Admin, DON)]],Nurse[[#This Row],[RN Admin Hours]],Nurse[[#This Row],[RN DON Hours]],Nurse[[#This Row],[LPN Hours (excl. Admin)]],Nurse[[#This Row],[LPN Admin Hours]],Nurse[[#This Row],[CNA Hours]],Nurse[[#This Row],[NA TR Hours]],Nurse[[#This Row],[Med Aide/Tech Hours]])</f>
        <v>136.87608695652173</v>
      </c>
      <c r="K69" s="4">
        <f>SUM(Nurse[[#This Row],[RN Hours (excl. Admin, DON)]],Nurse[[#This Row],[LPN Hours (excl. Admin)]],Nurse[[#This Row],[CNA Hours]],Nurse[[#This Row],[NA TR Hours]],Nurse[[#This Row],[Med Aide/Tech Hours]])</f>
        <v>123.30271739130436</v>
      </c>
      <c r="L69" s="4">
        <f>SUM(Nurse[[#This Row],[RN Hours (excl. Admin, DON)]],Nurse[[#This Row],[RN Admin Hours]],Nurse[[#This Row],[RN DON Hours]])</f>
        <v>22.240760869565218</v>
      </c>
      <c r="M69" s="4">
        <v>8.6673913043478255</v>
      </c>
      <c r="N69" s="4">
        <v>8.008152173913043</v>
      </c>
      <c r="O69" s="4">
        <v>5.5652173913043477</v>
      </c>
      <c r="P69" s="4">
        <f>SUM(Nurse[[#This Row],[LPN Hours (excl. Admin)]],Nurse[[#This Row],[LPN Admin Hours]])</f>
        <v>28.480217391304347</v>
      </c>
      <c r="Q69" s="4">
        <v>28.480217391304347</v>
      </c>
      <c r="R69" s="4">
        <v>0</v>
      </c>
      <c r="S69" s="4">
        <f>SUM(Nurse[[#This Row],[CNA Hours]],Nurse[[#This Row],[NA TR Hours]],Nurse[[#This Row],[Med Aide/Tech Hours]])</f>
        <v>86.155108695652174</v>
      </c>
      <c r="T69" s="4">
        <v>86.155108695652174</v>
      </c>
      <c r="U69" s="4">
        <v>0</v>
      </c>
      <c r="V69" s="4">
        <v>0</v>
      </c>
      <c r="W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32.044239130434789</v>
      </c>
      <c r="X69" s="4">
        <v>3.1689130434782604</v>
      </c>
      <c r="Y69" s="4">
        <v>0</v>
      </c>
      <c r="Z69" s="4">
        <v>0</v>
      </c>
      <c r="AA69" s="4">
        <v>15.210869565217395</v>
      </c>
      <c r="AB69" s="4">
        <v>0</v>
      </c>
      <c r="AC69" s="4">
        <v>13.66445652173913</v>
      </c>
      <c r="AD69" s="4">
        <v>0</v>
      </c>
      <c r="AE69" s="4">
        <v>0</v>
      </c>
      <c r="AF69" s="1">
        <v>175201</v>
      </c>
      <c r="AG69" s="1">
        <v>7</v>
      </c>
      <c r="AH69"/>
    </row>
    <row r="70" spans="1:34" x14ac:dyDescent="0.25">
      <c r="A70" t="s">
        <v>346</v>
      </c>
      <c r="B70" t="s">
        <v>175</v>
      </c>
      <c r="C70" t="s">
        <v>516</v>
      </c>
      <c r="D70" t="s">
        <v>434</v>
      </c>
      <c r="E70" s="4">
        <v>19.902173913043477</v>
      </c>
      <c r="F70" s="4">
        <f>Nurse[[#This Row],[Total Nurse Staff Hours]]/Nurse[[#This Row],[MDS Census]]</f>
        <v>5.516865101037685</v>
      </c>
      <c r="G70" s="4">
        <f>Nurse[[#This Row],[Total Direct Care Staff Hours]]/Nurse[[#This Row],[MDS Census]]</f>
        <v>5.246406335335883</v>
      </c>
      <c r="H70" s="4">
        <f>Nurse[[#This Row],[Total RN Hours (w/ Admin, DON)]]/Nurse[[#This Row],[MDS Census]]</f>
        <v>1.4172856362643362</v>
      </c>
      <c r="I70" s="4">
        <f>Nurse[[#This Row],[RN Hours (excl. Admin, DON)]]/Nurse[[#This Row],[MDS Census]]</f>
        <v>1.146826870562534</v>
      </c>
      <c r="J70" s="4">
        <f>SUM(Nurse[[#This Row],[RN Hours (excl. Admin, DON)]],Nurse[[#This Row],[RN Admin Hours]],Nurse[[#This Row],[RN DON Hours]],Nurse[[#This Row],[LPN Hours (excl. Admin)]],Nurse[[#This Row],[LPN Admin Hours]],Nurse[[#This Row],[CNA Hours]],Nurse[[#This Row],[NA TR Hours]],Nurse[[#This Row],[Med Aide/Tech Hours]])</f>
        <v>109.79760869565217</v>
      </c>
      <c r="K70" s="4">
        <f>SUM(Nurse[[#This Row],[RN Hours (excl. Admin, DON)]],Nurse[[#This Row],[LPN Hours (excl. Admin)]],Nurse[[#This Row],[CNA Hours]],Nurse[[#This Row],[NA TR Hours]],Nurse[[#This Row],[Med Aide/Tech Hours]])</f>
        <v>104.41489130434783</v>
      </c>
      <c r="L70" s="4">
        <f>SUM(Nurse[[#This Row],[RN Hours (excl. Admin, DON)]],Nurse[[#This Row],[RN Admin Hours]],Nurse[[#This Row],[RN DON Hours]])</f>
        <v>28.207065217391296</v>
      </c>
      <c r="M70" s="4">
        <v>22.824347826086949</v>
      </c>
      <c r="N70" s="4">
        <v>0</v>
      </c>
      <c r="O70" s="4">
        <v>5.3827173913043485</v>
      </c>
      <c r="P70" s="4">
        <f>SUM(Nurse[[#This Row],[LPN Hours (excl. Admin)]],Nurse[[#This Row],[LPN Admin Hours]])</f>
        <v>22.033804347826102</v>
      </c>
      <c r="Q70" s="4">
        <v>22.033804347826102</v>
      </c>
      <c r="R70" s="4">
        <v>0</v>
      </c>
      <c r="S70" s="4">
        <f>SUM(Nurse[[#This Row],[CNA Hours]],Nurse[[#This Row],[NA TR Hours]],Nurse[[#This Row],[Med Aide/Tech Hours]])</f>
        <v>59.556739130434778</v>
      </c>
      <c r="T70" s="4">
        <v>31.085760869565217</v>
      </c>
      <c r="U70" s="4">
        <v>0</v>
      </c>
      <c r="V70" s="4">
        <v>28.470978260869561</v>
      </c>
      <c r="W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4.3645652173913039</v>
      </c>
      <c r="X70" s="4">
        <v>4.3645652173913039</v>
      </c>
      <c r="Y70" s="4">
        <v>0</v>
      </c>
      <c r="Z70" s="4">
        <v>0</v>
      </c>
      <c r="AA70" s="4">
        <v>0</v>
      </c>
      <c r="AB70" s="4">
        <v>0</v>
      </c>
      <c r="AC70" s="4">
        <v>0</v>
      </c>
      <c r="AD70" s="4">
        <v>0</v>
      </c>
      <c r="AE70" s="4">
        <v>0</v>
      </c>
      <c r="AF70" s="1">
        <v>175374</v>
      </c>
      <c r="AG70" s="1">
        <v>7</v>
      </c>
      <c r="AH70"/>
    </row>
    <row r="71" spans="1:34" x14ac:dyDescent="0.25">
      <c r="A71" t="s">
        <v>346</v>
      </c>
      <c r="B71" t="s">
        <v>103</v>
      </c>
      <c r="C71" t="s">
        <v>515</v>
      </c>
      <c r="D71" t="s">
        <v>419</v>
      </c>
      <c r="E71" s="4">
        <v>91.771739130434781</v>
      </c>
      <c r="F71" s="4">
        <f>Nurse[[#This Row],[Total Nurse Staff Hours]]/Nurse[[#This Row],[MDS Census]]</f>
        <v>2.3724209404240204</v>
      </c>
      <c r="G71" s="4">
        <f>Nurse[[#This Row],[Total Direct Care Staff Hours]]/Nurse[[#This Row],[MDS Census]]</f>
        <v>2.1988333530735522</v>
      </c>
      <c r="H71" s="4">
        <f>Nurse[[#This Row],[Total RN Hours (w/ Admin, DON)]]/Nurse[[#This Row],[MDS Census]]</f>
        <v>0.34696553357811211</v>
      </c>
      <c r="I71" s="4">
        <f>Nurse[[#This Row],[RN Hours (excl. Admin, DON)]]/Nurse[[#This Row],[MDS Census]]</f>
        <v>0.17337794622764419</v>
      </c>
      <c r="J71" s="4">
        <f>SUM(Nurse[[#This Row],[RN Hours (excl. Admin, DON)]],Nurse[[#This Row],[RN Admin Hours]],Nurse[[#This Row],[RN DON Hours]],Nurse[[#This Row],[LPN Hours (excl. Admin)]],Nurse[[#This Row],[LPN Admin Hours]],Nurse[[#This Row],[CNA Hours]],Nurse[[#This Row],[NA TR Hours]],Nurse[[#This Row],[Med Aide/Tech Hours]])</f>
        <v>217.72119565217395</v>
      </c>
      <c r="K71" s="4">
        <f>SUM(Nurse[[#This Row],[RN Hours (excl. Admin, DON)]],Nurse[[#This Row],[LPN Hours (excl. Admin)]],Nurse[[#This Row],[CNA Hours]],Nurse[[#This Row],[NA TR Hours]],Nurse[[#This Row],[Med Aide/Tech Hours]])</f>
        <v>201.79076086956525</v>
      </c>
      <c r="L71" s="4">
        <f>SUM(Nurse[[#This Row],[RN Hours (excl. Admin, DON)]],Nurse[[#This Row],[RN Admin Hours]],Nurse[[#This Row],[RN DON Hours]])</f>
        <v>31.841630434782616</v>
      </c>
      <c r="M71" s="4">
        <v>15.911195652173912</v>
      </c>
      <c r="N71" s="4">
        <v>10.452173913043483</v>
      </c>
      <c r="O71" s="4">
        <v>5.4782608695652177</v>
      </c>
      <c r="P71" s="4">
        <f>SUM(Nurse[[#This Row],[LPN Hours (excl. Admin)]],Nurse[[#This Row],[LPN Admin Hours]])</f>
        <v>30.69869565217391</v>
      </c>
      <c r="Q71" s="4">
        <v>30.69869565217391</v>
      </c>
      <c r="R71" s="4">
        <v>0</v>
      </c>
      <c r="S71" s="4">
        <f>SUM(Nurse[[#This Row],[CNA Hours]],Nurse[[#This Row],[NA TR Hours]],Nurse[[#This Row],[Med Aide/Tech Hours]])</f>
        <v>155.18086956521739</v>
      </c>
      <c r="T71" s="4">
        <v>114.03684782608697</v>
      </c>
      <c r="U71" s="4">
        <v>0</v>
      </c>
      <c r="V71" s="4">
        <v>41.14402173913043</v>
      </c>
      <c r="W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12.592934782608694</v>
      </c>
      <c r="X71" s="4">
        <v>4.9565217391304346</v>
      </c>
      <c r="Y71" s="4">
        <v>0</v>
      </c>
      <c r="Z71" s="4">
        <v>0</v>
      </c>
      <c r="AA71" s="4">
        <v>7.6364130434782602</v>
      </c>
      <c r="AB71" s="4">
        <v>0</v>
      </c>
      <c r="AC71" s="4">
        <v>0</v>
      </c>
      <c r="AD71" s="4">
        <v>0</v>
      </c>
      <c r="AE71" s="4">
        <v>0</v>
      </c>
      <c r="AF71" s="1">
        <v>175245</v>
      </c>
      <c r="AG71" s="1">
        <v>7</v>
      </c>
      <c r="AH71"/>
    </row>
    <row r="72" spans="1:34" x14ac:dyDescent="0.25">
      <c r="A72" t="s">
        <v>346</v>
      </c>
      <c r="B72" t="s">
        <v>146</v>
      </c>
      <c r="C72" t="s">
        <v>481</v>
      </c>
      <c r="D72" t="s">
        <v>389</v>
      </c>
      <c r="E72" s="4">
        <v>27.043478260869566</v>
      </c>
      <c r="F72" s="4">
        <f>Nurse[[#This Row],[Total Nurse Staff Hours]]/Nurse[[#This Row],[MDS Census]]</f>
        <v>3.7188022508038583</v>
      </c>
      <c r="G72" s="4">
        <f>Nurse[[#This Row],[Total Direct Care Staff Hours]]/Nurse[[#This Row],[MDS Census]]</f>
        <v>3.4675964630225078</v>
      </c>
      <c r="H72" s="4">
        <f>Nurse[[#This Row],[Total RN Hours (w/ Admin, DON)]]/Nurse[[#This Row],[MDS Census]]</f>
        <v>0.72888665594855295</v>
      </c>
      <c r="I72" s="4">
        <f>Nurse[[#This Row],[RN Hours (excl. Admin, DON)]]/Nurse[[#This Row],[MDS Census]]</f>
        <v>0.47768086816720245</v>
      </c>
      <c r="J72" s="4">
        <f>SUM(Nurse[[#This Row],[RN Hours (excl. Admin, DON)]],Nurse[[#This Row],[RN Admin Hours]],Nurse[[#This Row],[RN DON Hours]],Nurse[[#This Row],[LPN Hours (excl. Admin)]],Nurse[[#This Row],[LPN Admin Hours]],Nurse[[#This Row],[CNA Hours]],Nurse[[#This Row],[NA TR Hours]],Nurse[[#This Row],[Med Aide/Tech Hours]])</f>
        <v>100.56934782608695</v>
      </c>
      <c r="K72" s="4">
        <f>SUM(Nurse[[#This Row],[RN Hours (excl. Admin, DON)]],Nurse[[#This Row],[LPN Hours (excl. Admin)]],Nurse[[#This Row],[CNA Hours]],Nurse[[#This Row],[NA TR Hours]],Nurse[[#This Row],[Med Aide/Tech Hours]])</f>
        <v>93.775869565217391</v>
      </c>
      <c r="L72" s="4">
        <f>SUM(Nurse[[#This Row],[RN Hours (excl. Admin, DON)]],Nurse[[#This Row],[RN Admin Hours]],Nurse[[#This Row],[RN DON Hours]])</f>
        <v>19.711630434782606</v>
      </c>
      <c r="M72" s="4">
        <v>12.918152173913041</v>
      </c>
      <c r="N72" s="4">
        <v>1.3152173913043479</v>
      </c>
      <c r="O72" s="4">
        <v>5.4782608695652177</v>
      </c>
      <c r="P72" s="4">
        <f>SUM(Nurse[[#This Row],[LPN Hours (excl. Admin)]],Nurse[[#This Row],[LPN Admin Hours]])</f>
        <v>19.810434782608695</v>
      </c>
      <c r="Q72" s="4">
        <v>19.810434782608695</v>
      </c>
      <c r="R72" s="4">
        <v>0</v>
      </c>
      <c r="S72" s="4">
        <f>SUM(Nurse[[#This Row],[CNA Hours]],Nurse[[#This Row],[NA TR Hours]],Nurse[[#This Row],[Med Aide/Tech Hours]])</f>
        <v>61.047282608695653</v>
      </c>
      <c r="T72" s="4">
        <v>50.278369565217389</v>
      </c>
      <c r="U72" s="4">
        <v>1.9592391304347829</v>
      </c>
      <c r="V72" s="4">
        <v>8.8096739130434809</v>
      </c>
      <c r="W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6.1521739130434785</v>
      </c>
      <c r="X72" s="4">
        <v>3.7880434782608696</v>
      </c>
      <c r="Y72" s="4">
        <v>0</v>
      </c>
      <c r="Z72" s="4">
        <v>0</v>
      </c>
      <c r="AA72" s="4">
        <v>1.2608695652173914</v>
      </c>
      <c r="AB72" s="4">
        <v>0</v>
      </c>
      <c r="AC72" s="4">
        <v>1.0163043478260869</v>
      </c>
      <c r="AD72" s="4">
        <v>0</v>
      </c>
      <c r="AE72" s="4">
        <v>8.6956521739130432E-2</v>
      </c>
      <c r="AF72" s="1">
        <v>175324</v>
      </c>
      <c r="AG72" s="1">
        <v>7</v>
      </c>
      <c r="AH72"/>
    </row>
    <row r="73" spans="1:34" x14ac:dyDescent="0.25">
      <c r="A73" t="s">
        <v>346</v>
      </c>
      <c r="B73" t="s">
        <v>194</v>
      </c>
      <c r="C73" t="s">
        <v>544</v>
      </c>
      <c r="D73" t="s">
        <v>426</v>
      </c>
      <c r="E73" s="4">
        <v>30.967391304347824</v>
      </c>
      <c r="F73" s="4">
        <f>Nurse[[#This Row],[Total Nurse Staff Hours]]/Nurse[[#This Row],[MDS Census]]</f>
        <v>3.5622148122148118</v>
      </c>
      <c r="G73" s="4">
        <f>Nurse[[#This Row],[Total Direct Care Staff Hours]]/Nurse[[#This Row],[MDS Census]]</f>
        <v>3.3768866268866269</v>
      </c>
      <c r="H73" s="4">
        <f>Nurse[[#This Row],[Total RN Hours (w/ Admin, DON)]]/Nurse[[#This Row],[MDS Census]]</f>
        <v>0.9792909792909793</v>
      </c>
      <c r="I73" s="4">
        <f>Nurse[[#This Row],[RN Hours (excl. Admin, DON)]]/Nurse[[#This Row],[MDS Census]]</f>
        <v>0.79396279396279401</v>
      </c>
      <c r="J73" s="4">
        <f>SUM(Nurse[[#This Row],[RN Hours (excl. Admin, DON)]],Nurse[[#This Row],[RN Admin Hours]],Nurse[[#This Row],[RN DON Hours]],Nurse[[#This Row],[LPN Hours (excl. Admin)]],Nurse[[#This Row],[LPN Admin Hours]],Nurse[[#This Row],[CNA Hours]],Nurse[[#This Row],[NA TR Hours]],Nurse[[#This Row],[Med Aide/Tech Hours]])</f>
        <v>110.31249999999999</v>
      </c>
      <c r="K73" s="4">
        <f>SUM(Nurse[[#This Row],[RN Hours (excl. Admin, DON)]],Nurse[[#This Row],[LPN Hours (excl. Admin)]],Nurse[[#This Row],[CNA Hours]],Nurse[[#This Row],[NA TR Hours]],Nurse[[#This Row],[Med Aide/Tech Hours]])</f>
        <v>104.57336956521739</v>
      </c>
      <c r="L73" s="4">
        <f>SUM(Nurse[[#This Row],[RN Hours (excl. Admin, DON)]],Nurse[[#This Row],[RN Admin Hours]],Nurse[[#This Row],[RN DON Hours]])</f>
        <v>30.326086956521738</v>
      </c>
      <c r="M73" s="4">
        <v>24.586956521739129</v>
      </c>
      <c r="N73" s="4">
        <v>5.7391304347826084</v>
      </c>
      <c r="O73" s="4">
        <v>0</v>
      </c>
      <c r="P73" s="4">
        <f>SUM(Nurse[[#This Row],[LPN Hours (excl. Admin)]],Nurse[[#This Row],[LPN Admin Hours]])</f>
        <v>6.2771739130434785</v>
      </c>
      <c r="Q73" s="4">
        <v>6.2771739130434785</v>
      </c>
      <c r="R73" s="4">
        <v>0</v>
      </c>
      <c r="S73" s="4">
        <f>SUM(Nurse[[#This Row],[CNA Hours]],Nurse[[#This Row],[NA TR Hours]],Nurse[[#This Row],[Med Aide/Tech Hours]])</f>
        <v>73.709239130434781</v>
      </c>
      <c r="T73" s="4">
        <v>60.263695652173915</v>
      </c>
      <c r="U73" s="4">
        <v>0.52434782608695651</v>
      </c>
      <c r="V73" s="4">
        <v>12.921195652173912</v>
      </c>
      <c r="W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3.1086956521739126</v>
      </c>
      <c r="X73" s="4">
        <v>0</v>
      </c>
      <c r="Y73" s="4">
        <v>0</v>
      </c>
      <c r="Z73" s="4">
        <v>0</v>
      </c>
      <c r="AA73" s="4">
        <v>0</v>
      </c>
      <c r="AB73" s="4">
        <v>0</v>
      </c>
      <c r="AC73" s="4">
        <v>2.8506521739130433</v>
      </c>
      <c r="AD73" s="4">
        <v>0.25804347826086954</v>
      </c>
      <c r="AE73" s="4">
        <v>0</v>
      </c>
      <c r="AF73" s="1">
        <v>175415</v>
      </c>
      <c r="AG73" s="1">
        <v>7</v>
      </c>
      <c r="AH73"/>
    </row>
    <row r="74" spans="1:34" x14ac:dyDescent="0.25">
      <c r="A74" t="s">
        <v>346</v>
      </c>
      <c r="B74" t="s">
        <v>136</v>
      </c>
      <c r="C74" t="s">
        <v>538</v>
      </c>
      <c r="D74" t="s">
        <v>413</v>
      </c>
      <c r="E74" s="4">
        <v>33.554347826086953</v>
      </c>
      <c r="F74" s="4">
        <f>Nurse[[#This Row],[Total Nurse Staff Hours]]/Nurse[[#This Row],[MDS Census]]</f>
        <v>4.2696922578555245</v>
      </c>
      <c r="G74" s="4">
        <f>Nurse[[#This Row],[Total Direct Care Staff Hours]]/Nurse[[#This Row],[MDS Census]]</f>
        <v>3.8132037576935547</v>
      </c>
      <c r="H74" s="4">
        <f>Nurse[[#This Row],[Total RN Hours (w/ Admin, DON)]]/Nurse[[#This Row],[MDS Census]]</f>
        <v>0.9038127632005184</v>
      </c>
      <c r="I74" s="4">
        <f>Nurse[[#This Row],[RN Hours (excl. Admin, DON)]]/Nurse[[#This Row],[MDS Census]]</f>
        <v>0.44732426303854883</v>
      </c>
      <c r="J74" s="4">
        <f>SUM(Nurse[[#This Row],[RN Hours (excl. Admin, DON)]],Nurse[[#This Row],[RN Admin Hours]],Nurse[[#This Row],[RN DON Hours]],Nurse[[#This Row],[LPN Hours (excl. Admin)]],Nurse[[#This Row],[LPN Admin Hours]],Nurse[[#This Row],[CNA Hours]],Nurse[[#This Row],[NA TR Hours]],Nurse[[#This Row],[Med Aide/Tech Hours]])</f>
        <v>143.26673913043481</v>
      </c>
      <c r="K74" s="4">
        <f>SUM(Nurse[[#This Row],[RN Hours (excl. Admin, DON)]],Nurse[[#This Row],[LPN Hours (excl. Admin)]],Nurse[[#This Row],[CNA Hours]],Nurse[[#This Row],[NA TR Hours]],Nurse[[#This Row],[Med Aide/Tech Hours]])</f>
        <v>127.94956521739132</v>
      </c>
      <c r="L74" s="4">
        <f>SUM(Nurse[[#This Row],[RN Hours (excl. Admin, DON)]],Nurse[[#This Row],[RN Admin Hours]],Nurse[[#This Row],[RN DON Hours]])</f>
        <v>30.326847826086958</v>
      </c>
      <c r="M74" s="4">
        <v>15.00967391304348</v>
      </c>
      <c r="N74" s="4">
        <v>10.621521739130435</v>
      </c>
      <c r="O74" s="4">
        <v>4.6956521739130439</v>
      </c>
      <c r="P74" s="4">
        <f>SUM(Nurse[[#This Row],[LPN Hours (excl. Admin)]],Nurse[[#This Row],[LPN Admin Hours]])</f>
        <v>30.703260869565216</v>
      </c>
      <c r="Q74" s="4">
        <v>30.703260869565216</v>
      </c>
      <c r="R74" s="4">
        <v>0</v>
      </c>
      <c r="S74" s="4">
        <f>SUM(Nurse[[#This Row],[CNA Hours]],Nurse[[#This Row],[NA TR Hours]],Nurse[[#This Row],[Med Aide/Tech Hours]])</f>
        <v>82.236630434782626</v>
      </c>
      <c r="T74" s="4">
        <v>64.655000000000015</v>
      </c>
      <c r="U74" s="4">
        <v>0</v>
      </c>
      <c r="V74" s="4">
        <v>17.581630434782614</v>
      </c>
      <c r="W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36.155108695652174</v>
      </c>
      <c r="X74" s="4">
        <v>0.43260869565217402</v>
      </c>
      <c r="Y74" s="4">
        <v>0</v>
      </c>
      <c r="Z74" s="4">
        <v>0</v>
      </c>
      <c r="AA74" s="4">
        <v>0.19619565217391302</v>
      </c>
      <c r="AB74" s="4">
        <v>0</v>
      </c>
      <c r="AC74" s="4">
        <v>32.116847826086953</v>
      </c>
      <c r="AD74" s="4">
        <v>0</v>
      </c>
      <c r="AE74" s="4">
        <v>3.4094565217391311</v>
      </c>
      <c r="AF74" s="1">
        <v>175304</v>
      </c>
      <c r="AG74" s="1">
        <v>7</v>
      </c>
      <c r="AH74"/>
    </row>
    <row r="75" spans="1:34" x14ac:dyDescent="0.25">
      <c r="A75" t="s">
        <v>346</v>
      </c>
      <c r="B75" t="s">
        <v>233</v>
      </c>
      <c r="C75" t="s">
        <v>479</v>
      </c>
      <c r="D75" t="s">
        <v>414</v>
      </c>
      <c r="E75" s="4">
        <v>36.554347826086953</v>
      </c>
      <c r="F75" s="4">
        <f>Nurse[[#This Row],[Total Nurse Staff Hours]]/Nurse[[#This Row],[MDS Census]]</f>
        <v>3.3670889087124598</v>
      </c>
      <c r="G75" s="4">
        <f>Nurse[[#This Row],[Total Direct Care Staff Hours]]/Nurse[[#This Row],[MDS Census]]</f>
        <v>3.2359559916741008</v>
      </c>
      <c r="H75" s="4">
        <f>Nurse[[#This Row],[Total RN Hours (w/ Admin, DON)]]/Nurse[[#This Row],[MDS Census]]</f>
        <v>0.48835563484983646</v>
      </c>
      <c r="I75" s="4">
        <f>Nurse[[#This Row],[RN Hours (excl. Admin, DON)]]/Nurse[[#This Row],[MDS Census]]</f>
        <v>0.35722271781147785</v>
      </c>
      <c r="J75" s="4">
        <f>SUM(Nurse[[#This Row],[RN Hours (excl. Admin, DON)]],Nurse[[#This Row],[RN Admin Hours]],Nurse[[#This Row],[RN DON Hours]],Nurse[[#This Row],[LPN Hours (excl. Admin)]],Nurse[[#This Row],[LPN Admin Hours]],Nurse[[#This Row],[CNA Hours]],Nurse[[#This Row],[NA TR Hours]],Nurse[[#This Row],[Med Aide/Tech Hours]])</f>
        <v>123.0817391304348</v>
      </c>
      <c r="K75" s="4">
        <f>SUM(Nurse[[#This Row],[RN Hours (excl. Admin, DON)]],Nurse[[#This Row],[LPN Hours (excl. Admin)]],Nurse[[#This Row],[CNA Hours]],Nurse[[#This Row],[NA TR Hours]],Nurse[[#This Row],[Med Aide/Tech Hours]])</f>
        <v>118.28826086956522</v>
      </c>
      <c r="L75" s="4">
        <f>SUM(Nurse[[#This Row],[RN Hours (excl. Admin, DON)]],Nurse[[#This Row],[RN Admin Hours]],Nurse[[#This Row],[RN DON Hours]])</f>
        <v>17.851521739130433</v>
      </c>
      <c r="M75" s="4">
        <v>13.058043478260869</v>
      </c>
      <c r="N75" s="4">
        <v>0</v>
      </c>
      <c r="O75" s="4">
        <v>4.7934782608695654</v>
      </c>
      <c r="P75" s="4">
        <f>SUM(Nurse[[#This Row],[LPN Hours (excl. Admin)]],Nurse[[#This Row],[LPN Admin Hours]])</f>
        <v>28.04391304347828</v>
      </c>
      <c r="Q75" s="4">
        <v>28.04391304347828</v>
      </c>
      <c r="R75" s="4">
        <v>0</v>
      </c>
      <c r="S75" s="4">
        <f>SUM(Nurse[[#This Row],[CNA Hours]],Nurse[[#This Row],[NA TR Hours]],Nurse[[#This Row],[Med Aide/Tech Hours]])</f>
        <v>77.186304347826081</v>
      </c>
      <c r="T75" s="4">
        <v>60.599021739130421</v>
      </c>
      <c r="U75" s="4">
        <v>0</v>
      </c>
      <c r="V75" s="4">
        <v>16.587282608695656</v>
      </c>
      <c r="W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2.1113043478260871</v>
      </c>
      <c r="X75" s="4">
        <v>0</v>
      </c>
      <c r="Y75" s="4">
        <v>0</v>
      </c>
      <c r="Z75" s="4">
        <v>0</v>
      </c>
      <c r="AA75" s="4">
        <v>0</v>
      </c>
      <c r="AB75" s="4">
        <v>0</v>
      </c>
      <c r="AC75" s="4">
        <v>2.0243478260869567</v>
      </c>
      <c r="AD75" s="4">
        <v>0</v>
      </c>
      <c r="AE75" s="4">
        <v>8.6956521739130432E-2</v>
      </c>
      <c r="AF75" s="1">
        <v>175475</v>
      </c>
      <c r="AG75" s="1">
        <v>7</v>
      </c>
      <c r="AH75"/>
    </row>
    <row r="76" spans="1:34" x14ac:dyDescent="0.25">
      <c r="A76" t="s">
        <v>346</v>
      </c>
      <c r="B76" t="s">
        <v>218</v>
      </c>
      <c r="C76" t="s">
        <v>615</v>
      </c>
      <c r="D76" t="s">
        <v>450</v>
      </c>
      <c r="E76" s="4">
        <v>56.586956521739133</v>
      </c>
      <c r="F76" s="4">
        <f>Nurse[[#This Row],[Total Nurse Staff Hours]]/Nurse[[#This Row],[MDS Census]]</f>
        <v>1.6661755666538614</v>
      </c>
      <c r="G76" s="4">
        <f>Nurse[[#This Row],[Total Direct Care Staff Hours]]/Nurse[[#This Row],[MDS Census]]</f>
        <v>1.4412331924702273</v>
      </c>
      <c r="H76" s="4">
        <f>Nurse[[#This Row],[Total RN Hours (w/ Admin, DON)]]/Nurse[[#This Row],[MDS Census]]</f>
        <v>0.2157433730311179</v>
      </c>
      <c r="I76" s="4">
        <f>Nurse[[#This Row],[RN Hours (excl. Admin, DON)]]/Nurse[[#This Row],[MDS Census]]</f>
        <v>0.11215136381098731</v>
      </c>
      <c r="J76" s="4">
        <f>SUM(Nurse[[#This Row],[RN Hours (excl. Admin, DON)]],Nurse[[#This Row],[RN Admin Hours]],Nurse[[#This Row],[RN DON Hours]],Nurse[[#This Row],[LPN Hours (excl. Admin)]],Nurse[[#This Row],[LPN Admin Hours]],Nurse[[#This Row],[CNA Hours]],Nurse[[#This Row],[NA TR Hours]],Nurse[[#This Row],[Med Aide/Tech Hours]])</f>
        <v>94.28380434782612</v>
      </c>
      <c r="K76" s="4">
        <f>SUM(Nurse[[#This Row],[RN Hours (excl. Admin, DON)]],Nurse[[#This Row],[LPN Hours (excl. Admin)]],Nurse[[#This Row],[CNA Hours]],Nurse[[#This Row],[NA TR Hours]],Nurse[[#This Row],[Med Aide/Tech Hours]])</f>
        <v>81.555000000000035</v>
      </c>
      <c r="L76" s="4">
        <f>SUM(Nurse[[#This Row],[RN Hours (excl. Admin, DON)]],Nurse[[#This Row],[RN Admin Hours]],Nurse[[#This Row],[RN DON Hours]])</f>
        <v>12.208260869565216</v>
      </c>
      <c r="M76" s="4">
        <v>6.3463043478260861</v>
      </c>
      <c r="N76" s="4">
        <v>0</v>
      </c>
      <c r="O76" s="4">
        <v>5.8619565217391303</v>
      </c>
      <c r="P76" s="4">
        <f>SUM(Nurse[[#This Row],[LPN Hours (excl. Admin)]],Nurse[[#This Row],[LPN Admin Hours]])</f>
        <v>25.470652173913049</v>
      </c>
      <c r="Q76" s="4">
        <v>18.603804347826092</v>
      </c>
      <c r="R76" s="4">
        <v>6.8668478260869561</v>
      </c>
      <c r="S76" s="4">
        <f>SUM(Nurse[[#This Row],[CNA Hours]],Nurse[[#This Row],[NA TR Hours]],Nurse[[#This Row],[Med Aide/Tech Hours]])</f>
        <v>56.604891304347859</v>
      </c>
      <c r="T76" s="4">
        <v>53.542934782608725</v>
      </c>
      <c r="U76" s="4">
        <v>0</v>
      </c>
      <c r="V76" s="4">
        <v>3.0619565217391305</v>
      </c>
      <c r="W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23.488586956521743</v>
      </c>
      <c r="X76" s="4">
        <v>6.3463043478260861</v>
      </c>
      <c r="Y76" s="4">
        <v>0</v>
      </c>
      <c r="Z76" s="4">
        <v>0</v>
      </c>
      <c r="AA76" s="4">
        <v>2.0054347826086958</v>
      </c>
      <c r="AB76" s="4">
        <v>0</v>
      </c>
      <c r="AC76" s="4">
        <v>14.9629347826087</v>
      </c>
      <c r="AD76" s="4">
        <v>0</v>
      </c>
      <c r="AE76" s="4">
        <v>0.17391304347826086</v>
      </c>
      <c r="AF76" s="1">
        <v>175455</v>
      </c>
      <c r="AG76" s="1">
        <v>7</v>
      </c>
      <c r="AH76"/>
    </row>
    <row r="77" spans="1:34" x14ac:dyDescent="0.25">
      <c r="A77" t="s">
        <v>346</v>
      </c>
      <c r="B77" t="s">
        <v>124</v>
      </c>
      <c r="C77" t="s">
        <v>484</v>
      </c>
      <c r="D77" t="s">
        <v>440</v>
      </c>
      <c r="E77" s="4">
        <v>39.630434782608695</v>
      </c>
      <c r="F77" s="4">
        <f>Nurse[[#This Row],[Total Nurse Staff Hours]]/Nurse[[#This Row],[MDS Census]]</f>
        <v>3.6919637959407572</v>
      </c>
      <c r="G77" s="4">
        <f>Nurse[[#This Row],[Total Direct Care Staff Hours]]/Nurse[[#This Row],[MDS Census]]</f>
        <v>3.553730115194734</v>
      </c>
      <c r="H77" s="4">
        <f>Nurse[[#This Row],[Total RN Hours (w/ Admin, DON)]]/Nurse[[#This Row],[MDS Census]]</f>
        <v>0.41631925397696096</v>
      </c>
      <c r="I77" s="4">
        <f>Nurse[[#This Row],[RN Hours (excl. Admin, DON)]]/Nurse[[#This Row],[MDS Census]]</f>
        <v>0.27808557323093791</v>
      </c>
      <c r="J77" s="4">
        <f>SUM(Nurse[[#This Row],[RN Hours (excl. Admin, DON)]],Nurse[[#This Row],[RN Admin Hours]],Nurse[[#This Row],[RN DON Hours]],Nurse[[#This Row],[LPN Hours (excl. Admin)]],Nurse[[#This Row],[LPN Admin Hours]],Nurse[[#This Row],[CNA Hours]],Nurse[[#This Row],[NA TR Hours]],Nurse[[#This Row],[Med Aide/Tech Hours]])</f>
        <v>146.31413043478261</v>
      </c>
      <c r="K77" s="4">
        <f>SUM(Nurse[[#This Row],[RN Hours (excl. Admin, DON)]],Nurse[[#This Row],[LPN Hours (excl. Admin)]],Nurse[[#This Row],[CNA Hours]],Nurse[[#This Row],[NA TR Hours]],Nurse[[#This Row],[Med Aide/Tech Hours]])</f>
        <v>140.83586956521739</v>
      </c>
      <c r="L77" s="4">
        <f>SUM(Nurse[[#This Row],[RN Hours (excl. Admin, DON)]],Nurse[[#This Row],[RN Admin Hours]],Nurse[[#This Row],[RN DON Hours]])</f>
        <v>16.498913043478257</v>
      </c>
      <c r="M77" s="4">
        <v>11.020652173913039</v>
      </c>
      <c r="N77" s="4">
        <v>0</v>
      </c>
      <c r="O77" s="4">
        <v>5.4782608695652177</v>
      </c>
      <c r="P77" s="4">
        <f>SUM(Nurse[[#This Row],[LPN Hours (excl. Admin)]],Nurse[[#This Row],[LPN Admin Hours]])</f>
        <v>24.99130434782608</v>
      </c>
      <c r="Q77" s="4">
        <v>24.99130434782608</v>
      </c>
      <c r="R77" s="4">
        <v>0</v>
      </c>
      <c r="S77" s="4">
        <f>SUM(Nurse[[#This Row],[CNA Hours]],Nurse[[#This Row],[NA TR Hours]],Nurse[[#This Row],[Med Aide/Tech Hours]])</f>
        <v>104.82391304347829</v>
      </c>
      <c r="T77" s="4">
        <v>97.998913043478282</v>
      </c>
      <c r="U77" s="4">
        <v>0</v>
      </c>
      <c r="V77" s="4">
        <v>6.8250000000000002</v>
      </c>
      <c r="W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7" s="4">
        <v>0</v>
      </c>
      <c r="Y77" s="4">
        <v>0</v>
      </c>
      <c r="Z77" s="4">
        <v>0</v>
      </c>
      <c r="AA77" s="4">
        <v>0</v>
      </c>
      <c r="AB77" s="4">
        <v>0</v>
      </c>
      <c r="AC77" s="4">
        <v>0</v>
      </c>
      <c r="AD77" s="4">
        <v>0</v>
      </c>
      <c r="AE77" s="4">
        <v>0</v>
      </c>
      <c r="AF77" s="1">
        <v>175287</v>
      </c>
      <c r="AG77" s="1">
        <v>7</v>
      </c>
      <c r="AH77"/>
    </row>
    <row r="78" spans="1:34" x14ac:dyDescent="0.25">
      <c r="A78" t="s">
        <v>346</v>
      </c>
      <c r="B78" t="s">
        <v>166</v>
      </c>
      <c r="C78" t="s">
        <v>494</v>
      </c>
      <c r="D78" t="s">
        <v>394</v>
      </c>
      <c r="E78" s="4">
        <v>78.521739130434781</v>
      </c>
      <c r="F78" s="4">
        <f>Nurse[[#This Row],[Total Nurse Staff Hours]]/Nurse[[#This Row],[MDS Census]]</f>
        <v>4.5985188261351047</v>
      </c>
      <c r="G78" s="4">
        <f>Nurse[[#This Row],[Total Direct Care Staff Hours]]/Nurse[[#This Row],[MDS Census]]</f>
        <v>4.2332087486157253</v>
      </c>
      <c r="H78" s="4">
        <f>Nurse[[#This Row],[Total RN Hours (w/ Admin, DON)]]/Nurse[[#This Row],[MDS Census]]</f>
        <v>0.62589977851605771</v>
      </c>
      <c r="I78" s="4">
        <f>Nurse[[#This Row],[RN Hours (excl. Admin, DON)]]/Nurse[[#This Row],[MDS Census]]</f>
        <v>0.40746124031007769</v>
      </c>
      <c r="J78" s="4">
        <f>SUM(Nurse[[#This Row],[RN Hours (excl. Admin, DON)]],Nurse[[#This Row],[RN Admin Hours]],Nurse[[#This Row],[RN DON Hours]],Nurse[[#This Row],[LPN Hours (excl. Admin)]],Nurse[[#This Row],[LPN Admin Hours]],Nurse[[#This Row],[CNA Hours]],Nurse[[#This Row],[NA TR Hours]],Nurse[[#This Row],[Med Aide/Tech Hours]])</f>
        <v>361.08369565217384</v>
      </c>
      <c r="K78" s="4">
        <f>SUM(Nurse[[#This Row],[RN Hours (excl. Admin, DON)]],Nurse[[#This Row],[LPN Hours (excl. Admin)]],Nurse[[#This Row],[CNA Hours]],Nurse[[#This Row],[NA TR Hours]],Nurse[[#This Row],[Med Aide/Tech Hours]])</f>
        <v>332.39891304347822</v>
      </c>
      <c r="L78" s="4">
        <f>SUM(Nurse[[#This Row],[RN Hours (excl. Admin, DON)]],Nurse[[#This Row],[RN Admin Hours]],Nurse[[#This Row],[RN DON Hours]])</f>
        <v>49.146739130434796</v>
      </c>
      <c r="M78" s="4">
        <v>31.994565217391315</v>
      </c>
      <c r="N78" s="4">
        <v>11.673913043478262</v>
      </c>
      <c r="O78" s="4">
        <v>5.4782608695652177</v>
      </c>
      <c r="P78" s="4">
        <f>SUM(Nurse[[#This Row],[LPN Hours (excl. Admin)]],Nurse[[#This Row],[LPN Admin Hours]])</f>
        <v>67.058043478260885</v>
      </c>
      <c r="Q78" s="4">
        <v>55.525434782608706</v>
      </c>
      <c r="R78" s="4">
        <v>11.532608695652174</v>
      </c>
      <c r="S78" s="4">
        <f>SUM(Nurse[[#This Row],[CNA Hours]],Nurse[[#This Row],[NA TR Hours]],Nurse[[#This Row],[Med Aide/Tech Hours]])</f>
        <v>244.87891304347818</v>
      </c>
      <c r="T78" s="4">
        <v>187.28141304347821</v>
      </c>
      <c r="U78" s="4">
        <v>0</v>
      </c>
      <c r="V78" s="4">
        <v>57.597499999999982</v>
      </c>
      <c r="W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15.038043478260869</v>
      </c>
      <c r="X78" s="4">
        <v>2.625</v>
      </c>
      <c r="Y78" s="4">
        <v>0</v>
      </c>
      <c r="Z78" s="4">
        <v>0</v>
      </c>
      <c r="AA78" s="4">
        <v>3.2092391304347827</v>
      </c>
      <c r="AB78" s="4">
        <v>0</v>
      </c>
      <c r="AC78" s="4">
        <v>8.6603260869565215</v>
      </c>
      <c r="AD78" s="4">
        <v>0</v>
      </c>
      <c r="AE78" s="4">
        <v>0.54347826086956519</v>
      </c>
      <c r="AF78" s="1">
        <v>175355</v>
      </c>
      <c r="AG78" s="1">
        <v>7</v>
      </c>
      <c r="AH78"/>
    </row>
    <row r="79" spans="1:34" x14ac:dyDescent="0.25">
      <c r="A79" t="s">
        <v>346</v>
      </c>
      <c r="B79" t="s">
        <v>247</v>
      </c>
      <c r="C79" t="s">
        <v>521</v>
      </c>
      <c r="D79" t="s">
        <v>402</v>
      </c>
      <c r="E79" s="4">
        <v>61.913043478260867</v>
      </c>
      <c r="F79" s="4">
        <f>Nurse[[#This Row],[Total Nurse Staff Hours]]/Nurse[[#This Row],[MDS Census]]</f>
        <v>5.3911832865168554</v>
      </c>
      <c r="G79" s="4">
        <f>Nurse[[#This Row],[Total Direct Care Staff Hours]]/Nurse[[#This Row],[MDS Census]]</f>
        <v>5.1327563202247211</v>
      </c>
      <c r="H79" s="4">
        <f>Nurse[[#This Row],[Total RN Hours (w/ Admin, DON)]]/Nurse[[#This Row],[MDS Census]]</f>
        <v>0.7091379915730337</v>
      </c>
      <c r="I79" s="4">
        <f>Nurse[[#This Row],[RN Hours (excl. Admin, DON)]]/Nurse[[#This Row],[MDS Census]]</f>
        <v>0.45071102528089879</v>
      </c>
      <c r="J79" s="4">
        <f>SUM(Nurse[[#This Row],[RN Hours (excl. Admin, DON)]],Nurse[[#This Row],[RN Admin Hours]],Nurse[[#This Row],[RN DON Hours]],Nurse[[#This Row],[LPN Hours (excl. Admin)]],Nurse[[#This Row],[LPN Admin Hours]],Nurse[[#This Row],[CNA Hours]],Nurse[[#This Row],[NA TR Hours]],Nurse[[#This Row],[Med Aide/Tech Hours]])</f>
        <v>333.78456521739139</v>
      </c>
      <c r="K79" s="4">
        <f>SUM(Nurse[[#This Row],[RN Hours (excl. Admin, DON)]],Nurse[[#This Row],[LPN Hours (excl. Admin)]],Nurse[[#This Row],[CNA Hours]],Nurse[[#This Row],[NA TR Hours]],Nurse[[#This Row],[Med Aide/Tech Hours]])</f>
        <v>317.78456521739139</v>
      </c>
      <c r="L79" s="4">
        <f>SUM(Nurse[[#This Row],[RN Hours (excl. Admin, DON)]],Nurse[[#This Row],[RN Admin Hours]],Nurse[[#This Row],[RN DON Hours]])</f>
        <v>43.904891304347821</v>
      </c>
      <c r="M79" s="4">
        <v>27.904891304347821</v>
      </c>
      <c r="N79" s="4">
        <v>11.130434782608695</v>
      </c>
      <c r="O79" s="4">
        <v>4.8695652173913047</v>
      </c>
      <c r="P79" s="4">
        <f>SUM(Nurse[[#This Row],[LPN Hours (excl. Admin)]],Nurse[[#This Row],[LPN Admin Hours]])</f>
        <v>77.911521739130436</v>
      </c>
      <c r="Q79" s="4">
        <v>77.911521739130436</v>
      </c>
      <c r="R79" s="4">
        <v>0</v>
      </c>
      <c r="S79" s="4">
        <f>SUM(Nurse[[#This Row],[CNA Hours]],Nurse[[#This Row],[NA TR Hours]],Nurse[[#This Row],[Med Aide/Tech Hours]])</f>
        <v>211.96815217391307</v>
      </c>
      <c r="T79" s="4">
        <v>174.47565217391309</v>
      </c>
      <c r="U79" s="4">
        <v>0</v>
      </c>
      <c r="V79" s="4">
        <v>37.492499999999986</v>
      </c>
      <c r="W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25.38</v>
      </c>
      <c r="X79" s="4">
        <v>7.3135869565217382</v>
      </c>
      <c r="Y79" s="4">
        <v>0</v>
      </c>
      <c r="Z79" s="4">
        <v>0</v>
      </c>
      <c r="AA79" s="4">
        <v>2.0958695652173911</v>
      </c>
      <c r="AB79" s="4">
        <v>0</v>
      </c>
      <c r="AC79" s="4">
        <v>12.259782608695653</v>
      </c>
      <c r="AD79" s="4">
        <v>0</v>
      </c>
      <c r="AE79" s="4">
        <v>3.7107608695652172</v>
      </c>
      <c r="AF79" s="1">
        <v>175501</v>
      </c>
      <c r="AG79" s="1">
        <v>7</v>
      </c>
      <c r="AH79"/>
    </row>
    <row r="80" spans="1:34" x14ac:dyDescent="0.25">
      <c r="A80" t="s">
        <v>346</v>
      </c>
      <c r="B80" t="s">
        <v>120</v>
      </c>
      <c r="C80" t="s">
        <v>538</v>
      </c>
      <c r="D80" t="s">
        <v>413</v>
      </c>
      <c r="E80" s="4">
        <v>40.673913043478258</v>
      </c>
      <c r="F80" s="4">
        <f>Nurse[[#This Row],[Total Nurse Staff Hours]]/Nurse[[#This Row],[MDS Census]]</f>
        <v>3.6591394975948695</v>
      </c>
      <c r="G80" s="4">
        <f>Nurse[[#This Row],[Total Direct Care Staff Hours]]/Nurse[[#This Row],[MDS Census]]</f>
        <v>3.2876269374665954</v>
      </c>
      <c r="H80" s="4">
        <f>Nurse[[#This Row],[Total RN Hours (w/ Admin, DON)]]/Nurse[[#This Row],[MDS Census]]</f>
        <v>0.45454302512025657</v>
      </c>
      <c r="I80" s="4">
        <f>Nurse[[#This Row],[RN Hours (excl. Admin, DON)]]/Nurse[[#This Row],[MDS Census]]</f>
        <v>0.15024051309460185</v>
      </c>
      <c r="J80" s="4">
        <f>SUM(Nurse[[#This Row],[RN Hours (excl. Admin, DON)]],Nurse[[#This Row],[RN Admin Hours]],Nurse[[#This Row],[RN DON Hours]],Nurse[[#This Row],[LPN Hours (excl. Admin)]],Nurse[[#This Row],[LPN Admin Hours]],Nurse[[#This Row],[CNA Hours]],Nurse[[#This Row],[NA TR Hours]],Nurse[[#This Row],[Med Aide/Tech Hours]])</f>
        <v>148.83152173913044</v>
      </c>
      <c r="K80" s="4">
        <f>SUM(Nurse[[#This Row],[RN Hours (excl. Admin, DON)]],Nurse[[#This Row],[LPN Hours (excl. Admin)]],Nurse[[#This Row],[CNA Hours]],Nurse[[#This Row],[NA TR Hours]],Nurse[[#This Row],[Med Aide/Tech Hours]])</f>
        <v>133.72065217391304</v>
      </c>
      <c r="L80" s="4">
        <f>SUM(Nurse[[#This Row],[RN Hours (excl. Admin, DON)]],Nurse[[#This Row],[RN Admin Hours]],Nurse[[#This Row],[RN DON Hours]])</f>
        <v>18.48804347826087</v>
      </c>
      <c r="M80" s="4">
        <v>6.1108695652173921</v>
      </c>
      <c r="N80" s="4">
        <v>5.1923913043478267</v>
      </c>
      <c r="O80" s="4">
        <v>7.1847826086956523</v>
      </c>
      <c r="P80" s="4">
        <f>SUM(Nurse[[#This Row],[LPN Hours (excl. Admin)]],Nurse[[#This Row],[LPN Admin Hours]])</f>
        <v>33.074999999999996</v>
      </c>
      <c r="Q80" s="4">
        <v>30.341304347826082</v>
      </c>
      <c r="R80" s="4">
        <v>2.7336956521739131</v>
      </c>
      <c r="S80" s="4">
        <f>SUM(Nurse[[#This Row],[CNA Hours]],Nurse[[#This Row],[NA TR Hours]],Nurse[[#This Row],[Med Aide/Tech Hours]])</f>
        <v>97.268478260869585</v>
      </c>
      <c r="T80" s="4">
        <v>67.009782608695659</v>
      </c>
      <c r="U80" s="4">
        <v>0</v>
      </c>
      <c r="V80" s="4">
        <v>30.25869565217392</v>
      </c>
      <c r="W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0" s="4">
        <v>0</v>
      </c>
      <c r="Y80" s="4">
        <v>0</v>
      </c>
      <c r="Z80" s="4">
        <v>0</v>
      </c>
      <c r="AA80" s="4">
        <v>0</v>
      </c>
      <c r="AB80" s="4">
        <v>0</v>
      </c>
      <c r="AC80" s="4">
        <v>0</v>
      </c>
      <c r="AD80" s="4">
        <v>0</v>
      </c>
      <c r="AE80" s="4">
        <v>0</v>
      </c>
      <c r="AF80" s="1">
        <v>175280</v>
      </c>
      <c r="AG80" s="1">
        <v>7</v>
      </c>
      <c r="AH80"/>
    </row>
    <row r="81" spans="1:34" x14ac:dyDescent="0.25">
      <c r="A81" t="s">
        <v>346</v>
      </c>
      <c r="B81" t="s">
        <v>265</v>
      </c>
      <c r="C81" t="s">
        <v>487</v>
      </c>
      <c r="D81" t="s">
        <v>460</v>
      </c>
      <c r="E81" s="4">
        <v>13.782608695652174</v>
      </c>
      <c r="F81" s="4">
        <f>Nurse[[#This Row],[Total Nurse Staff Hours]]/Nurse[[#This Row],[MDS Census]]</f>
        <v>5.4988328075709783</v>
      </c>
      <c r="G81" s="4">
        <f>Nurse[[#This Row],[Total Direct Care Staff Hours]]/Nurse[[#This Row],[MDS Census]]</f>
        <v>4.7907097791798119</v>
      </c>
      <c r="H81" s="4">
        <f>Nurse[[#This Row],[Total RN Hours (w/ Admin, DON)]]/Nurse[[#This Row],[MDS Census]]</f>
        <v>1.9142665615141956</v>
      </c>
      <c r="I81" s="4">
        <f>Nurse[[#This Row],[RN Hours (excl. Admin, DON)]]/Nurse[[#This Row],[MDS Census]]</f>
        <v>1.2061435331230288</v>
      </c>
      <c r="J81" s="4">
        <f>SUM(Nurse[[#This Row],[RN Hours (excl. Admin, DON)]],Nurse[[#This Row],[RN Admin Hours]],Nurse[[#This Row],[RN DON Hours]],Nurse[[#This Row],[LPN Hours (excl. Admin)]],Nurse[[#This Row],[LPN Admin Hours]],Nurse[[#This Row],[CNA Hours]],Nurse[[#This Row],[NA TR Hours]],Nurse[[#This Row],[Med Aide/Tech Hours]])</f>
        <v>75.788260869565221</v>
      </c>
      <c r="K81" s="4">
        <f>SUM(Nurse[[#This Row],[RN Hours (excl. Admin, DON)]],Nurse[[#This Row],[LPN Hours (excl. Admin)]],Nurse[[#This Row],[CNA Hours]],Nurse[[#This Row],[NA TR Hours]],Nurse[[#This Row],[Med Aide/Tech Hours]])</f>
        <v>66.028478260869576</v>
      </c>
      <c r="L81" s="4">
        <f>SUM(Nurse[[#This Row],[RN Hours (excl. Admin, DON)]],Nurse[[#This Row],[RN Admin Hours]],Nurse[[#This Row],[RN DON Hours]])</f>
        <v>26.383586956521739</v>
      </c>
      <c r="M81" s="4">
        <v>16.623804347826091</v>
      </c>
      <c r="N81" s="4">
        <v>4.0978260869565215</v>
      </c>
      <c r="O81" s="4">
        <v>5.6619565217391301</v>
      </c>
      <c r="P81" s="4">
        <f>SUM(Nurse[[#This Row],[LPN Hours (excl. Admin)]],Nurse[[#This Row],[LPN Admin Hours]])</f>
        <v>8.3360869565217417</v>
      </c>
      <c r="Q81" s="4">
        <v>8.3360869565217417</v>
      </c>
      <c r="R81" s="4">
        <v>0</v>
      </c>
      <c r="S81" s="4">
        <f>SUM(Nurse[[#This Row],[CNA Hours]],Nurse[[#This Row],[NA TR Hours]],Nurse[[#This Row],[Med Aide/Tech Hours]])</f>
        <v>41.068586956521735</v>
      </c>
      <c r="T81" s="4">
        <v>36.791195652173911</v>
      </c>
      <c r="U81" s="4">
        <v>0</v>
      </c>
      <c r="V81" s="4">
        <v>4.2773913043478258</v>
      </c>
      <c r="W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16.87119565217391</v>
      </c>
      <c r="X81" s="4">
        <v>4.6176086956521729</v>
      </c>
      <c r="Y81" s="4">
        <v>0</v>
      </c>
      <c r="Z81" s="4">
        <v>0</v>
      </c>
      <c r="AA81" s="4">
        <v>0</v>
      </c>
      <c r="AB81" s="4">
        <v>0</v>
      </c>
      <c r="AC81" s="4">
        <v>7.976195652173911</v>
      </c>
      <c r="AD81" s="4">
        <v>0</v>
      </c>
      <c r="AE81" s="4">
        <v>4.2773913043478258</v>
      </c>
      <c r="AF81" s="1">
        <v>175526</v>
      </c>
      <c r="AG81" s="1">
        <v>7</v>
      </c>
      <c r="AH81"/>
    </row>
    <row r="82" spans="1:34" x14ac:dyDescent="0.25">
      <c r="A82" t="s">
        <v>346</v>
      </c>
      <c r="B82" t="s">
        <v>195</v>
      </c>
      <c r="C82" t="s">
        <v>519</v>
      </c>
      <c r="D82" t="s">
        <v>384</v>
      </c>
      <c r="E82" s="4">
        <v>26.608695652173914</v>
      </c>
      <c r="F82" s="4">
        <f>Nurse[[#This Row],[Total Nurse Staff Hours]]/Nurse[[#This Row],[MDS Census]]</f>
        <v>3.7350285947712409</v>
      </c>
      <c r="G82" s="4">
        <f>Nurse[[#This Row],[Total Direct Care Staff Hours]]/Nurse[[#This Row],[MDS Census]]</f>
        <v>3.4825408496732013</v>
      </c>
      <c r="H82" s="4">
        <f>Nurse[[#This Row],[Total RN Hours (w/ Admin, DON)]]/Nurse[[#This Row],[MDS Census]]</f>
        <v>0.61425653594771246</v>
      </c>
      <c r="I82" s="4">
        <f>Nurse[[#This Row],[RN Hours (excl. Admin, DON)]]/Nurse[[#This Row],[MDS Census]]</f>
        <v>0.36176879084967328</v>
      </c>
      <c r="J82" s="4">
        <f>SUM(Nurse[[#This Row],[RN Hours (excl. Admin, DON)]],Nurse[[#This Row],[RN Admin Hours]],Nurse[[#This Row],[RN DON Hours]],Nurse[[#This Row],[LPN Hours (excl. Admin)]],Nurse[[#This Row],[LPN Admin Hours]],Nurse[[#This Row],[CNA Hours]],Nurse[[#This Row],[NA TR Hours]],Nurse[[#This Row],[Med Aide/Tech Hours]])</f>
        <v>99.384239130434764</v>
      </c>
      <c r="K82" s="4">
        <f>SUM(Nurse[[#This Row],[RN Hours (excl. Admin, DON)]],Nurse[[#This Row],[LPN Hours (excl. Admin)]],Nurse[[#This Row],[CNA Hours]],Nurse[[#This Row],[NA TR Hours]],Nurse[[#This Row],[Med Aide/Tech Hours]])</f>
        <v>92.665869565217363</v>
      </c>
      <c r="L82" s="4">
        <f>SUM(Nurse[[#This Row],[RN Hours (excl. Admin, DON)]],Nurse[[#This Row],[RN Admin Hours]],Nurse[[#This Row],[RN DON Hours]])</f>
        <v>16.344565217391306</v>
      </c>
      <c r="M82" s="4">
        <v>9.6261956521739158</v>
      </c>
      <c r="N82" s="4">
        <v>1.3488043478260869</v>
      </c>
      <c r="O82" s="4">
        <v>5.3695652173913047</v>
      </c>
      <c r="P82" s="4">
        <f>SUM(Nurse[[#This Row],[LPN Hours (excl. Admin)]],Nurse[[#This Row],[LPN Admin Hours]])</f>
        <v>13.948369565217389</v>
      </c>
      <c r="Q82" s="4">
        <v>13.948369565217389</v>
      </c>
      <c r="R82" s="4">
        <v>0</v>
      </c>
      <c r="S82" s="4">
        <f>SUM(Nurse[[#This Row],[CNA Hours]],Nurse[[#This Row],[NA TR Hours]],Nurse[[#This Row],[Med Aide/Tech Hours]])</f>
        <v>69.091304347826068</v>
      </c>
      <c r="T82" s="4">
        <v>62.883369565217379</v>
      </c>
      <c r="U82" s="4">
        <v>0</v>
      </c>
      <c r="V82" s="4">
        <v>6.2079347826086941</v>
      </c>
      <c r="W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7.5888043478260867</v>
      </c>
      <c r="X82" s="4">
        <v>3.9414130434782604</v>
      </c>
      <c r="Y82" s="4">
        <v>0</v>
      </c>
      <c r="Z82" s="4">
        <v>0</v>
      </c>
      <c r="AA82" s="4">
        <v>8.6956521739130432E-2</v>
      </c>
      <c r="AB82" s="4">
        <v>0</v>
      </c>
      <c r="AC82" s="4">
        <v>3.451956521739131</v>
      </c>
      <c r="AD82" s="4">
        <v>0</v>
      </c>
      <c r="AE82" s="4">
        <v>0.10847826086956522</v>
      </c>
      <c r="AF82" s="1">
        <v>175417</v>
      </c>
      <c r="AG82" s="1">
        <v>7</v>
      </c>
      <c r="AH82"/>
    </row>
    <row r="83" spans="1:34" x14ac:dyDescent="0.25">
      <c r="A83" t="s">
        <v>346</v>
      </c>
      <c r="B83" t="s">
        <v>92</v>
      </c>
      <c r="C83" t="s">
        <v>518</v>
      </c>
      <c r="D83" t="s">
        <v>391</v>
      </c>
      <c r="E83" s="4">
        <v>37.456521739130437</v>
      </c>
      <c r="F83" s="4">
        <f>Nurse[[#This Row],[Total Nurse Staff Hours]]/Nurse[[#This Row],[MDS Census]]</f>
        <v>3.9488392338943683</v>
      </c>
      <c r="G83" s="4">
        <f>Nurse[[#This Row],[Total Direct Care Staff Hours]]/Nurse[[#This Row],[MDS Census]]</f>
        <v>3.5495937318630282</v>
      </c>
      <c r="H83" s="4">
        <f>Nurse[[#This Row],[Total RN Hours (w/ Admin, DON)]]/Nurse[[#This Row],[MDS Census]]</f>
        <v>0.6322112594312248</v>
      </c>
      <c r="I83" s="4">
        <f>Nurse[[#This Row],[RN Hours (excl. Admin, DON)]]/Nurse[[#This Row],[MDS Census]]</f>
        <v>0.50684852002321545</v>
      </c>
      <c r="J83" s="4">
        <f>SUM(Nurse[[#This Row],[RN Hours (excl. Admin, DON)]],Nurse[[#This Row],[RN Admin Hours]],Nurse[[#This Row],[RN DON Hours]],Nurse[[#This Row],[LPN Hours (excl. Admin)]],Nurse[[#This Row],[LPN Admin Hours]],Nurse[[#This Row],[CNA Hours]],Nurse[[#This Row],[NA TR Hours]],Nurse[[#This Row],[Med Aide/Tech Hours]])</f>
        <v>147.90978260869559</v>
      </c>
      <c r="K83" s="4">
        <f>SUM(Nurse[[#This Row],[RN Hours (excl. Admin, DON)]],Nurse[[#This Row],[LPN Hours (excl. Admin)]],Nurse[[#This Row],[CNA Hours]],Nurse[[#This Row],[NA TR Hours]],Nurse[[#This Row],[Med Aide/Tech Hours]])</f>
        <v>132.95543478260865</v>
      </c>
      <c r="L83" s="4">
        <f>SUM(Nurse[[#This Row],[RN Hours (excl. Admin, DON)]],Nurse[[#This Row],[RN Admin Hours]],Nurse[[#This Row],[RN DON Hours]])</f>
        <v>23.680434782608703</v>
      </c>
      <c r="M83" s="4">
        <v>18.98478260869566</v>
      </c>
      <c r="N83" s="4">
        <v>0</v>
      </c>
      <c r="O83" s="4">
        <v>4.6956521739130439</v>
      </c>
      <c r="P83" s="4">
        <f>SUM(Nurse[[#This Row],[LPN Hours (excl. Admin)]],Nurse[[#This Row],[LPN Admin Hours]])</f>
        <v>31.768478260869557</v>
      </c>
      <c r="Q83" s="4">
        <v>21.509782608695645</v>
      </c>
      <c r="R83" s="4">
        <v>10.258695652173914</v>
      </c>
      <c r="S83" s="4">
        <f>SUM(Nurse[[#This Row],[CNA Hours]],Nurse[[#This Row],[NA TR Hours]],Nurse[[#This Row],[Med Aide/Tech Hours]])</f>
        <v>92.460869565217351</v>
      </c>
      <c r="T83" s="4">
        <v>76.708695652173887</v>
      </c>
      <c r="U83" s="4">
        <v>0</v>
      </c>
      <c r="V83" s="4">
        <v>15.752173913043469</v>
      </c>
      <c r="W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3" s="4">
        <v>0</v>
      </c>
      <c r="Y83" s="4">
        <v>0</v>
      </c>
      <c r="Z83" s="4">
        <v>0</v>
      </c>
      <c r="AA83" s="4">
        <v>0</v>
      </c>
      <c r="AB83" s="4">
        <v>0</v>
      </c>
      <c r="AC83" s="4">
        <v>0</v>
      </c>
      <c r="AD83" s="4">
        <v>0</v>
      </c>
      <c r="AE83" s="4">
        <v>0</v>
      </c>
      <c r="AF83" s="1">
        <v>175233</v>
      </c>
      <c r="AG83" s="1">
        <v>7</v>
      </c>
      <c r="AH83"/>
    </row>
    <row r="84" spans="1:34" x14ac:dyDescent="0.25">
      <c r="A84" t="s">
        <v>346</v>
      </c>
      <c r="B84" t="s">
        <v>53</v>
      </c>
      <c r="C84" t="s">
        <v>537</v>
      </c>
      <c r="D84" t="s">
        <v>394</v>
      </c>
      <c r="E84" s="4">
        <v>122.17391304347827</v>
      </c>
      <c r="F84" s="4">
        <f>Nurse[[#This Row],[Total Nurse Staff Hours]]/Nurse[[#This Row],[MDS Census]]</f>
        <v>3.2233585409252665</v>
      </c>
      <c r="G84" s="4">
        <f>Nurse[[#This Row],[Total Direct Care Staff Hours]]/Nurse[[#This Row],[MDS Census]]</f>
        <v>2.995661921708185</v>
      </c>
      <c r="H84" s="4">
        <f>Nurse[[#This Row],[Total RN Hours (w/ Admin, DON)]]/Nurse[[#This Row],[MDS Census]]</f>
        <v>0.59989946619217061</v>
      </c>
      <c r="I84" s="4">
        <f>Nurse[[#This Row],[RN Hours (excl. Admin, DON)]]/Nurse[[#This Row],[MDS Census]]</f>
        <v>0.37220284697508882</v>
      </c>
      <c r="J84" s="4">
        <f>SUM(Nurse[[#This Row],[RN Hours (excl. Admin, DON)]],Nurse[[#This Row],[RN Admin Hours]],Nurse[[#This Row],[RN DON Hours]],Nurse[[#This Row],[LPN Hours (excl. Admin)]],Nurse[[#This Row],[LPN Admin Hours]],Nurse[[#This Row],[CNA Hours]],Nurse[[#This Row],[NA TR Hours]],Nurse[[#This Row],[Med Aide/Tech Hours]])</f>
        <v>393.81032608695648</v>
      </c>
      <c r="K84" s="4">
        <f>SUM(Nurse[[#This Row],[RN Hours (excl. Admin, DON)]],Nurse[[#This Row],[LPN Hours (excl. Admin)]],Nurse[[#This Row],[CNA Hours]],Nurse[[#This Row],[NA TR Hours]],Nurse[[#This Row],[Med Aide/Tech Hours]])</f>
        <v>365.99173913043478</v>
      </c>
      <c r="L84" s="4">
        <f>SUM(Nurse[[#This Row],[RN Hours (excl. Admin, DON)]],Nurse[[#This Row],[RN Admin Hours]],Nurse[[#This Row],[RN DON Hours]])</f>
        <v>73.292065217391283</v>
      </c>
      <c r="M84" s="4">
        <v>45.473478260869548</v>
      </c>
      <c r="N84" s="4">
        <v>22.514239130434781</v>
      </c>
      <c r="O84" s="4">
        <v>5.3043478260869561</v>
      </c>
      <c r="P84" s="4">
        <f>SUM(Nurse[[#This Row],[LPN Hours (excl. Admin)]],Nurse[[#This Row],[LPN Admin Hours]])</f>
        <v>76.049673913043463</v>
      </c>
      <c r="Q84" s="4">
        <v>76.049673913043463</v>
      </c>
      <c r="R84" s="4">
        <v>0</v>
      </c>
      <c r="S84" s="4">
        <f>SUM(Nurse[[#This Row],[CNA Hours]],Nurse[[#This Row],[NA TR Hours]],Nurse[[#This Row],[Med Aide/Tech Hours]])</f>
        <v>244.46858695652176</v>
      </c>
      <c r="T84" s="4">
        <v>244.03195652173915</v>
      </c>
      <c r="U84" s="4">
        <v>0</v>
      </c>
      <c r="V84" s="4">
        <v>0.43663043478260871</v>
      </c>
      <c r="W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89.623369565217388</v>
      </c>
      <c r="X84" s="4">
        <v>2.797608695652174</v>
      </c>
      <c r="Y84" s="4">
        <v>0</v>
      </c>
      <c r="Z84" s="4">
        <v>0</v>
      </c>
      <c r="AA84" s="4">
        <v>17.408152173913042</v>
      </c>
      <c r="AB84" s="4">
        <v>0</v>
      </c>
      <c r="AC84" s="4">
        <v>68.980978260869563</v>
      </c>
      <c r="AD84" s="4">
        <v>0</v>
      </c>
      <c r="AE84" s="4">
        <v>0.43663043478260871</v>
      </c>
      <c r="AF84" s="1">
        <v>175158</v>
      </c>
      <c r="AG84" s="1">
        <v>7</v>
      </c>
      <c r="AH84"/>
    </row>
    <row r="85" spans="1:34" x14ac:dyDescent="0.25">
      <c r="A85" t="s">
        <v>346</v>
      </c>
      <c r="B85" t="s">
        <v>62</v>
      </c>
      <c r="C85" t="s">
        <v>539</v>
      </c>
      <c r="D85" t="s">
        <v>423</v>
      </c>
      <c r="E85" s="4">
        <v>50.358695652173914</v>
      </c>
      <c r="F85" s="4">
        <f>Nurse[[#This Row],[Total Nurse Staff Hours]]/Nurse[[#This Row],[MDS Census]]</f>
        <v>3.3611159076192529</v>
      </c>
      <c r="G85" s="4">
        <f>Nurse[[#This Row],[Total Direct Care Staff Hours]]/Nurse[[#This Row],[MDS Census]]</f>
        <v>3.2013813943449172</v>
      </c>
      <c r="H85" s="4">
        <f>Nurse[[#This Row],[Total RN Hours (w/ Admin, DON)]]/Nurse[[#This Row],[MDS Census]]</f>
        <v>0.52909561838981223</v>
      </c>
      <c r="I85" s="4">
        <f>Nurse[[#This Row],[RN Hours (excl. Admin, DON)]]/Nurse[[#This Row],[MDS Census]]</f>
        <v>0.36936110511547593</v>
      </c>
      <c r="J85" s="4">
        <f>SUM(Nurse[[#This Row],[RN Hours (excl. Admin, DON)]],Nurse[[#This Row],[RN Admin Hours]],Nurse[[#This Row],[RN DON Hours]],Nurse[[#This Row],[LPN Hours (excl. Admin)]],Nurse[[#This Row],[LPN Admin Hours]],Nurse[[#This Row],[CNA Hours]],Nurse[[#This Row],[NA TR Hours]],Nurse[[#This Row],[Med Aide/Tech Hours]])</f>
        <v>169.26141304347826</v>
      </c>
      <c r="K85" s="4">
        <f>SUM(Nurse[[#This Row],[RN Hours (excl. Admin, DON)]],Nurse[[#This Row],[LPN Hours (excl. Admin)]],Nurse[[#This Row],[CNA Hours]],Nurse[[#This Row],[NA TR Hours]],Nurse[[#This Row],[Med Aide/Tech Hours]])</f>
        <v>161.21739130434784</v>
      </c>
      <c r="L85" s="4">
        <f>SUM(Nurse[[#This Row],[RN Hours (excl. Admin, DON)]],Nurse[[#This Row],[RN Admin Hours]],Nurse[[#This Row],[RN DON Hours]])</f>
        <v>26.644565217391303</v>
      </c>
      <c r="M85" s="4">
        <v>18.600543478260871</v>
      </c>
      <c r="N85" s="4">
        <v>2.8586956521739131</v>
      </c>
      <c r="O85" s="4">
        <v>5.1853260869565201</v>
      </c>
      <c r="P85" s="4">
        <f>SUM(Nurse[[#This Row],[LPN Hours (excl. Admin)]],Nurse[[#This Row],[LPN Admin Hours]])</f>
        <v>28.611413043478262</v>
      </c>
      <c r="Q85" s="4">
        <v>28.611413043478262</v>
      </c>
      <c r="R85" s="4">
        <v>0</v>
      </c>
      <c r="S85" s="4">
        <f>SUM(Nurse[[#This Row],[CNA Hours]],Nurse[[#This Row],[NA TR Hours]],Nurse[[#This Row],[Med Aide/Tech Hours]])</f>
        <v>114.0054347826087</v>
      </c>
      <c r="T85" s="4">
        <v>89.902173913043484</v>
      </c>
      <c r="U85" s="4">
        <v>0</v>
      </c>
      <c r="V85" s="4">
        <v>24.103260869565219</v>
      </c>
      <c r="W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0.64945652173913049</v>
      </c>
      <c r="X85" s="4">
        <v>0</v>
      </c>
      <c r="Y85" s="4">
        <v>0</v>
      </c>
      <c r="Z85" s="4">
        <v>0</v>
      </c>
      <c r="AA85" s="4">
        <v>0</v>
      </c>
      <c r="AB85" s="4">
        <v>0</v>
      </c>
      <c r="AC85" s="4">
        <v>0.64945652173913049</v>
      </c>
      <c r="AD85" s="4">
        <v>0</v>
      </c>
      <c r="AE85" s="4">
        <v>0</v>
      </c>
      <c r="AF85" s="1">
        <v>175175</v>
      </c>
      <c r="AG85" s="1">
        <v>7</v>
      </c>
      <c r="AH85"/>
    </row>
    <row r="86" spans="1:34" x14ac:dyDescent="0.25">
      <c r="A86" t="s">
        <v>346</v>
      </c>
      <c r="B86" t="s">
        <v>172</v>
      </c>
      <c r="C86" t="s">
        <v>593</v>
      </c>
      <c r="D86" t="s">
        <v>452</v>
      </c>
      <c r="E86" s="4">
        <v>28.836956521739129</v>
      </c>
      <c r="F86" s="4">
        <f>Nurse[[#This Row],[Total Nurse Staff Hours]]/Nurse[[#This Row],[MDS Census]]</f>
        <v>4.1105277044854889</v>
      </c>
      <c r="G86" s="4">
        <f>Nurse[[#This Row],[Total Direct Care Staff Hours]]/Nurse[[#This Row],[MDS Census]]</f>
        <v>3.7129325292122135</v>
      </c>
      <c r="H86" s="4">
        <f>Nurse[[#This Row],[Total RN Hours (w/ Admin, DON)]]/Nurse[[#This Row],[MDS Census]]</f>
        <v>0.67389370523935177</v>
      </c>
      <c r="I86" s="4">
        <f>Nurse[[#This Row],[RN Hours (excl. Admin, DON)]]/Nurse[[#This Row],[MDS Census]]</f>
        <v>0.27629852996607618</v>
      </c>
      <c r="J86" s="4">
        <f>SUM(Nurse[[#This Row],[RN Hours (excl. Admin, DON)]],Nurse[[#This Row],[RN Admin Hours]],Nurse[[#This Row],[RN DON Hours]],Nurse[[#This Row],[LPN Hours (excl. Admin)]],Nurse[[#This Row],[LPN Admin Hours]],Nurse[[#This Row],[CNA Hours]],Nurse[[#This Row],[NA TR Hours]],Nurse[[#This Row],[Med Aide/Tech Hours]])</f>
        <v>118.5351086956522</v>
      </c>
      <c r="K86" s="4">
        <f>SUM(Nurse[[#This Row],[RN Hours (excl. Admin, DON)]],Nurse[[#This Row],[LPN Hours (excl. Admin)]],Nurse[[#This Row],[CNA Hours]],Nurse[[#This Row],[NA TR Hours]],Nurse[[#This Row],[Med Aide/Tech Hours]])</f>
        <v>107.0696739130435</v>
      </c>
      <c r="L86" s="4">
        <f>SUM(Nurse[[#This Row],[RN Hours (excl. Admin, DON)]],Nurse[[#This Row],[RN Admin Hours]],Nurse[[#This Row],[RN DON Hours]])</f>
        <v>19.433043478260871</v>
      </c>
      <c r="M86" s="4">
        <v>7.9676086956521752</v>
      </c>
      <c r="N86" s="4">
        <v>5.6610869565217383</v>
      </c>
      <c r="O86" s="4">
        <v>5.8043478260869561</v>
      </c>
      <c r="P86" s="4">
        <f>SUM(Nurse[[#This Row],[LPN Hours (excl. Admin)]],Nurse[[#This Row],[LPN Admin Hours]])</f>
        <v>21.519673913043469</v>
      </c>
      <c r="Q86" s="4">
        <v>21.519673913043469</v>
      </c>
      <c r="R86" s="4">
        <v>0</v>
      </c>
      <c r="S86" s="4">
        <f>SUM(Nurse[[#This Row],[CNA Hours]],Nurse[[#This Row],[NA TR Hours]],Nurse[[#This Row],[Med Aide/Tech Hours]])</f>
        <v>77.582391304347851</v>
      </c>
      <c r="T86" s="4">
        <v>70.841847826086976</v>
      </c>
      <c r="U86" s="4">
        <v>0</v>
      </c>
      <c r="V86" s="4">
        <v>6.7405434782608697</v>
      </c>
      <c r="W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6.7664130434782628</v>
      </c>
      <c r="X86" s="4">
        <v>0.1358695652173913</v>
      </c>
      <c r="Y86" s="4">
        <v>0</v>
      </c>
      <c r="Z86" s="4">
        <v>0.32608695652173914</v>
      </c>
      <c r="AA86" s="4">
        <v>0.49478260869565222</v>
      </c>
      <c r="AB86" s="4">
        <v>0</v>
      </c>
      <c r="AC86" s="4">
        <v>5.80967391304348</v>
      </c>
      <c r="AD86" s="4">
        <v>0</v>
      </c>
      <c r="AE86" s="4">
        <v>0</v>
      </c>
      <c r="AF86" s="1">
        <v>175366</v>
      </c>
      <c r="AG86" s="1">
        <v>7</v>
      </c>
      <c r="AH86"/>
    </row>
    <row r="87" spans="1:34" x14ac:dyDescent="0.25">
      <c r="A87" t="s">
        <v>346</v>
      </c>
      <c r="B87" t="s">
        <v>167</v>
      </c>
      <c r="C87" t="s">
        <v>589</v>
      </c>
      <c r="D87" t="s">
        <v>405</v>
      </c>
      <c r="E87" s="4">
        <v>38.358695652173914</v>
      </c>
      <c r="F87" s="4">
        <f>Nurse[[#This Row],[Total Nurse Staff Hours]]/Nurse[[#This Row],[MDS Census]]</f>
        <v>3.3510682913006526</v>
      </c>
      <c r="G87" s="4">
        <f>Nurse[[#This Row],[Total Direct Care Staff Hours]]/Nurse[[#This Row],[MDS Census]]</f>
        <v>3.3488013601586855</v>
      </c>
      <c r="H87" s="4">
        <f>Nurse[[#This Row],[Total RN Hours (w/ Admin, DON)]]/Nurse[[#This Row],[MDS Census]]</f>
        <v>0.61978464154151314</v>
      </c>
      <c r="I87" s="4">
        <f>Nurse[[#This Row],[RN Hours (excl. Admin, DON)]]/Nurse[[#This Row],[MDS Census]]</f>
        <v>0.61751771039954662</v>
      </c>
      <c r="J87" s="4">
        <f>SUM(Nurse[[#This Row],[RN Hours (excl. Admin, DON)]],Nurse[[#This Row],[RN Admin Hours]],Nurse[[#This Row],[RN DON Hours]],Nurse[[#This Row],[LPN Hours (excl. Admin)]],Nurse[[#This Row],[LPN Admin Hours]],Nurse[[#This Row],[CNA Hours]],Nurse[[#This Row],[NA TR Hours]],Nurse[[#This Row],[Med Aide/Tech Hours]])</f>
        <v>128.54260869565221</v>
      </c>
      <c r="K87" s="4">
        <f>SUM(Nurse[[#This Row],[RN Hours (excl. Admin, DON)]],Nurse[[#This Row],[LPN Hours (excl. Admin)]],Nurse[[#This Row],[CNA Hours]],Nurse[[#This Row],[NA TR Hours]],Nurse[[#This Row],[Med Aide/Tech Hours]])</f>
        <v>128.45565217391305</v>
      </c>
      <c r="L87" s="4">
        <f>SUM(Nurse[[#This Row],[RN Hours (excl. Admin, DON)]],Nurse[[#This Row],[RN Admin Hours]],Nurse[[#This Row],[RN DON Hours]])</f>
        <v>23.774130434782606</v>
      </c>
      <c r="M87" s="4">
        <v>23.687173913043477</v>
      </c>
      <c r="N87" s="4">
        <v>0</v>
      </c>
      <c r="O87" s="4">
        <v>8.6956521739130432E-2</v>
      </c>
      <c r="P87" s="4">
        <f>SUM(Nurse[[#This Row],[LPN Hours (excl. Admin)]],Nurse[[#This Row],[LPN Admin Hours]])</f>
        <v>23.590108695652173</v>
      </c>
      <c r="Q87" s="4">
        <v>23.590108695652173</v>
      </c>
      <c r="R87" s="4">
        <v>0</v>
      </c>
      <c r="S87" s="4">
        <f>SUM(Nurse[[#This Row],[CNA Hours]],Nurse[[#This Row],[NA TR Hours]],Nurse[[#This Row],[Med Aide/Tech Hours]])</f>
        <v>81.178369565217423</v>
      </c>
      <c r="T87" s="4">
        <v>76.263586956521763</v>
      </c>
      <c r="U87" s="4">
        <v>0</v>
      </c>
      <c r="V87" s="4">
        <v>4.9147826086956536</v>
      </c>
      <c r="W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4.0175000000000001</v>
      </c>
      <c r="X87" s="4">
        <v>0.89445652173913048</v>
      </c>
      <c r="Y87" s="4">
        <v>0</v>
      </c>
      <c r="Z87" s="4">
        <v>0</v>
      </c>
      <c r="AA87" s="4">
        <v>0.32065217391304346</v>
      </c>
      <c r="AB87" s="4">
        <v>0</v>
      </c>
      <c r="AC87" s="4">
        <v>2.8023913043478261</v>
      </c>
      <c r="AD87" s="4">
        <v>0</v>
      </c>
      <c r="AE87" s="4">
        <v>0</v>
      </c>
      <c r="AF87" s="1">
        <v>175356</v>
      </c>
      <c r="AG87" s="1">
        <v>7</v>
      </c>
      <c r="AH87"/>
    </row>
    <row r="88" spans="1:34" x14ac:dyDescent="0.25">
      <c r="A88" t="s">
        <v>346</v>
      </c>
      <c r="B88" t="s">
        <v>148</v>
      </c>
      <c r="C88" t="s">
        <v>580</v>
      </c>
      <c r="D88" t="s">
        <v>447</v>
      </c>
      <c r="E88" s="4">
        <v>35.391304347826086</v>
      </c>
      <c r="F88" s="4">
        <f>Nurse[[#This Row],[Total Nurse Staff Hours]]/Nurse[[#This Row],[MDS Census]]</f>
        <v>3.3442260442260445</v>
      </c>
      <c r="G88" s="4">
        <f>Nurse[[#This Row],[Total Direct Care Staff Hours]]/Nurse[[#This Row],[MDS Census]]</f>
        <v>3.1593581081081088</v>
      </c>
      <c r="H88" s="4">
        <f>Nurse[[#This Row],[Total RN Hours (w/ Admin, DON)]]/Nurse[[#This Row],[MDS Census]]</f>
        <v>0.5964527027027029</v>
      </c>
      <c r="I88" s="4">
        <f>Nurse[[#This Row],[RN Hours (excl. Admin, DON)]]/Nurse[[#This Row],[MDS Census]]</f>
        <v>0.41158476658476667</v>
      </c>
      <c r="J88" s="4">
        <f>SUM(Nurse[[#This Row],[RN Hours (excl. Admin, DON)]],Nurse[[#This Row],[RN Admin Hours]],Nurse[[#This Row],[RN DON Hours]],Nurse[[#This Row],[LPN Hours (excl. Admin)]],Nurse[[#This Row],[LPN Admin Hours]],Nurse[[#This Row],[CNA Hours]],Nurse[[#This Row],[NA TR Hours]],Nurse[[#This Row],[Med Aide/Tech Hours]])</f>
        <v>118.35652173913044</v>
      </c>
      <c r="K88" s="4">
        <f>SUM(Nurse[[#This Row],[RN Hours (excl. Admin, DON)]],Nurse[[#This Row],[LPN Hours (excl. Admin)]],Nurse[[#This Row],[CNA Hours]],Nurse[[#This Row],[NA TR Hours]],Nurse[[#This Row],[Med Aide/Tech Hours]])</f>
        <v>111.81380434782611</v>
      </c>
      <c r="L88" s="4">
        <f>SUM(Nurse[[#This Row],[RN Hours (excl. Admin, DON)]],Nurse[[#This Row],[RN Admin Hours]],Nurse[[#This Row],[RN DON Hours]])</f>
        <v>21.109239130434787</v>
      </c>
      <c r="M88" s="4">
        <v>14.566521739130437</v>
      </c>
      <c r="N88" s="4">
        <v>4.6731521739130439</v>
      </c>
      <c r="O88" s="4">
        <v>1.8695652173913044</v>
      </c>
      <c r="P88" s="4">
        <f>SUM(Nurse[[#This Row],[LPN Hours (excl. Admin)]],Nurse[[#This Row],[LPN Admin Hours]])</f>
        <v>19.340543478260876</v>
      </c>
      <c r="Q88" s="4">
        <v>19.340543478260876</v>
      </c>
      <c r="R88" s="4">
        <v>0</v>
      </c>
      <c r="S88" s="4">
        <f>SUM(Nurse[[#This Row],[CNA Hours]],Nurse[[#This Row],[NA TR Hours]],Nurse[[#This Row],[Med Aide/Tech Hours]])</f>
        <v>77.906739130434786</v>
      </c>
      <c r="T88" s="4">
        <v>64.6795652173913</v>
      </c>
      <c r="U88" s="4">
        <v>0</v>
      </c>
      <c r="V88" s="4">
        <v>13.227173913043481</v>
      </c>
      <c r="W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8" s="4">
        <v>0</v>
      </c>
      <c r="Y88" s="4">
        <v>0</v>
      </c>
      <c r="Z88" s="4">
        <v>0</v>
      </c>
      <c r="AA88" s="4">
        <v>0</v>
      </c>
      <c r="AB88" s="4">
        <v>0</v>
      </c>
      <c r="AC88" s="4">
        <v>0</v>
      </c>
      <c r="AD88" s="4">
        <v>0</v>
      </c>
      <c r="AE88" s="4">
        <v>0</v>
      </c>
      <c r="AF88" s="1">
        <v>175328</v>
      </c>
      <c r="AG88" s="1">
        <v>7</v>
      </c>
      <c r="AH88"/>
    </row>
    <row r="89" spans="1:34" x14ac:dyDescent="0.25">
      <c r="A89" t="s">
        <v>346</v>
      </c>
      <c r="B89" t="s">
        <v>90</v>
      </c>
      <c r="C89" t="s">
        <v>553</v>
      </c>
      <c r="D89" t="s">
        <v>425</v>
      </c>
      <c r="E89" s="4">
        <v>38.380434782608695</v>
      </c>
      <c r="F89" s="4">
        <f>Nurse[[#This Row],[Total Nurse Staff Hours]]/Nurse[[#This Row],[MDS Census]]</f>
        <v>3.1119852732936852</v>
      </c>
      <c r="G89" s="4">
        <f>Nurse[[#This Row],[Total Direct Care Staff Hours]]/Nurse[[#This Row],[MDS Census]]</f>
        <v>2.8544548286604372</v>
      </c>
      <c r="H89" s="4">
        <f>Nurse[[#This Row],[Total RN Hours (w/ Admin, DON)]]/Nurse[[#This Row],[MDS Census]]</f>
        <v>0.56219484565278977</v>
      </c>
      <c r="I89" s="4">
        <f>Nurse[[#This Row],[RN Hours (excl. Admin, DON)]]/Nurse[[#This Row],[MDS Census]]</f>
        <v>0.3046644010195414</v>
      </c>
      <c r="J89" s="4">
        <f>SUM(Nurse[[#This Row],[RN Hours (excl. Admin, DON)]],Nurse[[#This Row],[RN Admin Hours]],Nurse[[#This Row],[RN DON Hours]],Nurse[[#This Row],[LPN Hours (excl. Admin)]],Nurse[[#This Row],[LPN Admin Hours]],Nurse[[#This Row],[CNA Hours]],Nurse[[#This Row],[NA TR Hours]],Nurse[[#This Row],[Med Aide/Tech Hours]])</f>
        <v>119.43934782608699</v>
      </c>
      <c r="K89" s="4">
        <f>SUM(Nurse[[#This Row],[RN Hours (excl. Admin, DON)]],Nurse[[#This Row],[LPN Hours (excl. Admin)]],Nurse[[#This Row],[CNA Hours]],Nurse[[#This Row],[NA TR Hours]],Nurse[[#This Row],[Med Aide/Tech Hours]])</f>
        <v>109.55521739130438</v>
      </c>
      <c r="L89" s="4">
        <f>SUM(Nurse[[#This Row],[RN Hours (excl. Admin, DON)]],Nurse[[#This Row],[RN Admin Hours]],Nurse[[#This Row],[RN DON Hours]])</f>
        <v>21.577282608695661</v>
      </c>
      <c r="M89" s="4">
        <v>11.693152173913051</v>
      </c>
      <c r="N89" s="4">
        <v>3.753695652173914</v>
      </c>
      <c r="O89" s="4">
        <v>6.1304347826086953</v>
      </c>
      <c r="P89" s="4">
        <f>SUM(Nurse[[#This Row],[LPN Hours (excl. Admin)]],Nurse[[#This Row],[LPN Admin Hours]])</f>
        <v>16.89554347826088</v>
      </c>
      <c r="Q89" s="4">
        <v>16.89554347826088</v>
      </c>
      <c r="R89" s="4">
        <v>0</v>
      </c>
      <c r="S89" s="4">
        <f>SUM(Nurse[[#This Row],[CNA Hours]],Nurse[[#This Row],[NA TR Hours]],Nurse[[#This Row],[Med Aide/Tech Hours]])</f>
        <v>80.966521739130457</v>
      </c>
      <c r="T89" s="4">
        <v>64.433586956521751</v>
      </c>
      <c r="U89" s="4">
        <v>0</v>
      </c>
      <c r="V89" s="4">
        <v>16.532934782608699</v>
      </c>
      <c r="W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8.6539130434782603</v>
      </c>
      <c r="X89" s="4">
        <v>0.13043478260869565</v>
      </c>
      <c r="Y89" s="4">
        <v>0</v>
      </c>
      <c r="Z89" s="4">
        <v>6.1304347826086953</v>
      </c>
      <c r="AA89" s="4">
        <v>0.21739130434782608</v>
      </c>
      <c r="AB89" s="4">
        <v>0</v>
      </c>
      <c r="AC89" s="4">
        <v>2.1756521739130434</v>
      </c>
      <c r="AD89" s="4">
        <v>0</v>
      </c>
      <c r="AE89" s="4">
        <v>0</v>
      </c>
      <c r="AF89" s="1">
        <v>175231</v>
      </c>
      <c r="AG89" s="1">
        <v>7</v>
      </c>
      <c r="AH89"/>
    </row>
    <row r="90" spans="1:34" x14ac:dyDescent="0.25">
      <c r="A90" t="s">
        <v>346</v>
      </c>
      <c r="B90" t="s">
        <v>144</v>
      </c>
      <c r="C90" t="s">
        <v>578</v>
      </c>
      <c r="D90" t="s">
        <v>447</v>
      </c>
      <c r="E90" s="4">
        <v>43.75</v>
      </c>
      <c r="F90" s="4">
        <f>Nurse[[#This Row],[Total Nurse Staff Hours]]/Nurse[[#This Row],[MDS Census]]</f>
        <v>4.0116472049689431</v>
      </c>
      <c r="G90" s="4">
        <f>Nurse[[#This Row],[Total Direct Care Staff Hours]]/Nurse[[#This Row],[MDS Census]]</f>
        <v>3.7620024844720494</v>
      </c>
      <c r="H90" s="4">
        <f>Nurse[[#This Row],[Total RN Hours (w/ Admin, DON)]]/Nurse[[#This Row],[MDS Census]]</f>
        <v>0.68245217391304358</v>
      </c>
      <c r="I90" s="4">
        <f>Nurse[[#This Row],[RN Hours (excl. Admin, DON)]]/Nurse[[#This Row],[MDS Census]]</f>
        <v>0.43280745341614918</v>
      </c>
      <c r="J90" s="4">
        <f>SUM(Nurse[[#This Row],[RN Hours (excl. Admin, DON)]],Nurse[[#This Row],[RN Admin Hours]],Nurse[[#This Row],[RN DON Hours]],Nurse[[#This Row],[LPN Hours (excl. Admin)]],Nurse[[#This Row],[LPN Admin Hours]],Nurse[[#This Row],[CNA Hours]],Nurse[[#This Row],[NA TR Hours]],Nurse[[#This Row],[Med Aide/Tech Hours]])</f>
        <v>175.50956521739127</v>
      </c>
      <c r="K90" s="4">
        <f>SUM(Nurse[[#This Row],[RN Hours (excl. Admin, DON)]],Nurse[[#This Row],[LPN Hours (excl. Admin)]],Nurse[[#This Row],[CNA Hours]],Nurse[[#This Row],[NA TR Hours]],Nurse[[#This Row],[Med Aide/Tech Hours]])</f>
        <v>164.58760869565216</v>
      </c>
      <c r="L90" s="4">
        <f>SUM(Nurse[[#This Row],[RN Hours (excl. Admin, DON)]],Nurse[[#This Row],[RN Admin Hours]],Nurse[[#This Row],[RN DON Hours]])</f>
        <v>29.857282608695655</v>
      </c>
      <c r="M90" s="4">
        <v>18.935326086956525</v>
      </c>
      <c r="N90" s="4">
        <v>5.3241304347826084</v>
      </c>
      <c r="O90" s="4">
        <v>5.5978260869565215</v>
      </c>
      <c r="P90" s="4">
        <f>SUM(Nurse[[#This Row],[LPN Hours (excl. Admin)]],Nurse[[#This Row],[LPN Admin Hours]])</f>
        <v>37.714021739130423</v>
      </c>
      <c r="Q90" s="4">
        <v>37.714021739130423</v>
      </c>
      <c r="R90" s="4">
        <v>0</v>
      </c>
      <c r="S90" s="4">
        <f>SUM(Nurse[[#This Row],[CNA Hours]],Nurse[[#This Row],[NA TR Hours]],Nurse[[#This Row],[Med Aide/Tech Hours]])</f>
        <v>107.9382608695652</v>
      </c>
      <c r="T90" s="4">
        <v>80.335869565217365</v>
      </c>
      <c r="U90" s="4">
        <v>0</v>
      </c>
      <c r="V90" s="4">
        <v>27.602391304347826</v>
      </c>
      <c r="W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0.14130434782608695</v>
      </c>
      <c r="X90" s="4">
        <v>0</v>
      </c>
      <c r="Y90" s="4">
        <v>0</v>
      </c>
      <c r="Z90" s="4">
        <v>0.14130434782608695</v>
      </c>
      <c r="AA90" s="4">
        <v>0</v>
      </c>
      <c r="AB90" s="4">
        <v>0</v>
      </c>
      <c r="AC90" s="4">
        <v>0</v>
      </c>
      <c r="AD90" s="4">
        <v>0</v>
      </c>
      <c r="AE90" s="4">
        <v>0</v>
      </c>
      <c r="AF90" s="1">
        <v>175322</v>
      </c>
      <c r="AG90" s="1">
        <v>7</v>
      </c>
      <c r="AH90"/>
    </row>
    <row r="91" spans="1:34" x14ac:dyDescent="0.25">
      <c r="A91" t="s">
        <v>346</v>
      </c>
      <c r="B91" t="s">
        <v>112</v>
      </c>
      <c r="C91" t="s">
        <v>525</v>
      </c>
      <c r="D91" t="s">
        <v>417</v>
      </c>
      <c r="E91" s="4">
        <v>49.184782608695649</v>
      </c>
      <c r="F91" s="4">
        <f>Nurse[[#This Row],[Total Nurse Staff Hours]]/Nurse[[#This Row],[MDS Census]]</f>
        <v>3.6681392265193375</v>
      </c>
      <c r="G91" s="4">
        <f>Nurse[[#This Row],[Total Direct Care Staff Hours]]/Nurse[[#This Row],[MDS Census]]</f>
        <v>3.5257016574585642</v>
      </c>
      <c r="H91" s="4">
        <f>Nurse[[#This Row],[Total RN Hours (w/ Admin, DON)]]/Nurse[[#This Row],[MDS Census]]</f>
        <v>0.70926187845303867</v>
      </c>
      <c r="I91" s="4">
        <f>Nurse[[#This Row],[RN Hours (excl. Admin, DON)]]/Nurse[[#This Row],[MDS Census]]</f>
        <v>0.56682430939226514</v>
      </c>
      <c r="J91" s="4">
        <f>SUM(Nurse[[#This Row],[RN Hours (excl. Admin, DON)]],Nurse[[#This Row],[RN Admin Hours]],Nurse[[#This Row],[RN DON Hours]],Nurse[[#This Row],[LPN Hours (excl. Admin)]],Nurse[[#This Row],[LPN Admin Hours]],Nurse[[#This Row],[CNA Hours]],Nurse[[#This Row],[NA TR Hours]],Nurse[[#This Row],[Med Aide/Tech Hours]])</f>
        <v>180.41663043478263</v>
      </c>
      <c r="K91" s="4">
        <f>SUM(Nurse[[#This Row],[RN Hours (excl. Admin, DON)]],Nurse[[#This Row],[LPN Hours (excl. Admin)]],Nurse[[#This Row],[CNA Hours]],Nurse[[#This Row],[NA TR Hours]],Nurse[[#This Row],[Med Aide/Tech Hours]])</f>
        <v>173.41086956521741</v>
      </c>
      <c r="L91" s="4">
        <f>SUM(Nurse[[#This Row],[RN Hours (excl. Admin, DON)]],Nurse[[#This Row],[RN Admin Hours]],Nurse[[#This Row],[RN DON Hours]])</f>
        <v>34.884891304347825</v>
      </c>
      <c r="M91" s="4">
        <v>27.879130434782606</v>
      </c>
      <c r="N91" s="4">
        <v>6.3970652173913036</v>
      </c>
      <c r="O91" s="4">
        <v>0.60869565217391308</v>
      </c>
      <c r="P91" s="4">
        <f>SUM(Nurse[[#This Row],[LPN Hours (excl. Admin)]],Nurse[[#This Row],[LPN Admin Hours]])</f>
        <v>28.696847826086959</v>
      </c>
      <c r="Q91" s="4">
        <v>28.696847826086959</v>
      </c>
      <c r="R91" s="4">
        <v>0</v>
      </c>
      <c r="S91" s="4">
        <f>SUM(Nurse[[#This Row],[CNA Hours]],Nurse[[#This Row],[NA TR Hours]],Nurse[[#This Row],[Med Aide/Tech Hours]])</f>
        <v>116.83489130434785</v>
      </c>
      <c r="T91" s="4">
        <v>85.305326086956555</v>
      </c>
      <c r="U91" s="4">
        <v>0</v>
      </c>
      <c r="V91" s="4">
        <v>31.529565217391291</v>
      </c>
      <c r="W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9.3804347826086971</v>
      </c>
      <c r="X91" s="4">
        <v>0.67119565217391308</v>
      </c>
      <c r="Y91" s="4">
        <v>0</v>
      </c>
      <c r="Z91" s="4">
        <v>0</v>
      </c>
      <c r="AA91" s="4">
        <v>6.2771739130434785</v>
      </c>
      <c r="AB91" s="4">
        <v>0</v>
      </c>
      <c r="AC91" s="4">
        <v>1.7581521739130435</v>
      </c>
      <c r="AD91" s="4">
        <v>0</v>
      </c>
      <c r="AE91" s="4">
        <v>0.67391304347826086</v>
      </c>
      <c r="AF91" s="1">
        <v>175260</v>
      </c>
      <c r="AG91" s="1">
        <v>7</v>
      </c>
      <c r="AH91"/>
    </row>
    <row r="92" spans="1:34" x14ac:dyDescent="0.25">
      <c r="A92" t="s">
        <v>346</v>
      </c>
      <c r="B92" t="s">
        <v>151</v>
      </c>
      <c r="C92" t="s">
        <v>581</v>
      </c>
      <c r="D92" t="s">
        <v>448</v>
      </c>
      <c r="E92" s="4">
        <v>31.054347826086957</v>
      </c>
      <c r="F92" s="4">
        <f>Nurse[[#This Row],[Total Nurse Staff Hours]]/Nurse[[#This Row],[MDS Census]]</f>
        <v>3.4456247812390619</v>
      </c>
      <c r="G92" s="4">
        <f>Nurse[[#This Row],[Total Direct Care Staff Hours]]/Nurse[[#This Row],[MDS Census]]</f>
        <v>3.0882779138956953</v>
      </c>
      <c r="H92" s="4">
        <f>Nurse[[#This Row],[Total RN Hours (w/ Admin, DON)]]/Nurse[[#This Row],[MDS Census]]</f>
        <v>0.61428421421071056</v>
      </c>
      <c r="I92" s="4">
        <f>Nurse[[#This Row],[RN Hours (excl. Admin, DON)]]/Nurse[[#This Row],[MDS Census]]</f>
        <v>0.25693734686734343</v>
      </c>
      <c r="J92" s="4">
        <f>SUM(Nurse[[#This Row],[RN Hours (excl. Admin, DON)]],Nurse[[#This Row],[RN Admin Hours]],Nurse[[#This Row],[RN DON Hours]],Nurse[[#This Row],[LPN Hours (excl. Admin)]],Nurse[[#This Row],[LPN Admin Hours]],Nurse[[#This Row],[CNA Hours]],Nurse[[#This Row],[NA TR Hours]],Nurse[[#This Row],[Med Aide/Tech Hours]])</f>
        <v>107.00163043478261</v>
      </c>
      <c r="K92" s="4">
        <f>SUM(Nurse[[#This Row],[RN Hours (excl. Admin, DON)]],Nurse[[#This Row],[LPN Hours (excl. Admin)]],Nurse[[#This Row],[CNA Hours]],Nurse[[#This Row],[NA TR Hours]],Nurse[[#This Row],[Med Aide/Tech Hours]])</f>
        <v>95.904456521739149</v>
      </c>
      <c r="L92" s="4">
        <f>SUM(Nurse[[#This Row],[RN Hours (excl. Admin, DON)]],Nurse[[#This Row],[RN Admin Hours]],Nurse[[#This Row],[RN DON Hours]])</f>
        <v>19.076195652173915</v>
      </c>
      <c r="M92" s="4">
        <v>7.9790217391304363</v>
      </c>
      <c r="N92" s="4">
        <v>4.3580434782608704</v>
      </c>
      <c r="O92" s="4">
        <v>6.7391304347826084</v>
      </c>
      <c r="P92" s="4">
        <f>SUM(Nurse[[#This Row],[LPN Hours (excl. Admin)]],Nurse[[#This Row],[LPN Admin Hours]])</f>
        <v>12.481413043478261</v>
      </c>
      <c r="Q92" s="4">
        <v>12.481413043478261</v>
      </c>
      <c r="R92" s="4">
        <v>0</v>
      </c>
      <c r="S92" s="4">
        <f>SUM(Nurse[[#This Row],[CNA Hours]],Nurse[[#This Row],[NA TR Hours]],Nurse[[#This Row],[Med Aide/Tech Hours]])</f>
        <v>75.444021739130449</v>
      </c>
      <c r="T92" s="4">
        <v>41.624891304347827</v>
      </c>
      <c r="U92" s="4">
        <v>0</v>
      </c>
      <c r="V92" s="4">
        <v>33.819130434782615</v>
      </c>
      <c r="W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5.8260869565217392</v>
      </c>
      <c r="X92" s="4">
        <v>1.9565217391304348</v>
      </c>
      <c r="Y92" s="4">
        <v>0</v>
      </c>
      <c r="Z92" s="4">
        <v>2.0434782608695654</v>
      </c>
      <c r="AA92" s="4">
        <v>1.826086956521739</v>
      </c>
      <c r="AB92" s="4">
        <v>0</v>
      </c>
      <c r="AC92" s="4">
        <v>0</v>
      </c>
      <c r="AD92" s="4">
        <v>0</v>
      </c>
      <c r="AE92" s="4">
        <v>0</v>
      </c>
      <c r="AF92" s="1">
        <v>175334</v>
      </c>
      <c r="AG92" s="1">
        <v>7</v>
      </c>
      <c r="AH92"/>
    </row>
    <row r="93" spans="1:34" x14ac:dyDescent="0.25">
      <c r="A93" t="s">
        <v>346</v>
      </c>
      <c r="B93" t="s">
        <v>153</v>
      </c>
      <c r="C93" t="s">
        <v>503</v>
      </c>
      <c r="D93" t="s">
        <v>443</v>
      </c>
      <c r="E93" s="4">
        <v>15.293478260869565</v>
      </c>
      <c r="F93" s="4">
        <f>Nurse[[#This Row],[Total Nurse Staff Hours]]/Nurse[[#This Row],[MDS Census]]</f>
        <v>3.8437668798862825</v>
      </c>
      <c r="G93" s="4">
        <f>Nurse[[#This Row],[Total Direct Care Staff Hours]]/Nurse[[#This Row],[MDS Census]]</f>
        <v>3.5368230277185497</v>
      </c>
      <c r="H93" s="4">
        <f>Nurse[[#This Row],[Total RN Hours (w/ Admin, DON)]]/Nurse[[#This Row],[MDS Census]]</f>
        <v>1.068400852878465</v>
      </c>
      <c r="I93" s="4">
        <f>Nurse[[#This Row],[RN Hours (excl. Admin, DON)]]/Nurse[[#This Row],[MDS Census]]</f>
        <v>0.76145700071073219</v>
      </c>
      <c r="J93" s="4">
        <f>SUM(Nurse[[#This Row],[RN Hours (excl. Admin, DON)]],Nurse[[#This Row],[RN Admin Hours]],Nurse[[#This Row],[RN DON Hours]],Nurse[[#This Row],[LPN Hours (excl. Admin)]],Nurse[[#This Row],[LPN Admin Hours]],Nurse[[#This Row],[CNA Hours]],Nurse[[#This Row],[NA TR Hours]],Nurse[[#This Row],[Med Aide/Tech Hours]])</f>
        <v>58.784565217391297</v>
      </c>
      <c r="K93" s="4">
        <f>SUM(Nurse[[#This Row],[RN Hours (excl. Admin, DON)]],Nurse[[#This Row],[LPN Hours (excl. Admin)]],Nurse[[#This Row],[CNA Hours]],Nurse[[#This Row],[NA TR Hours]],Nurse[[#This Row],[Med Aide/Tech Hours]])</f>
        <v>54.090326086956516</v>
      </c>
      <c r="L93" s="4">
        <f>SUM(Nurse[[#This Row],[RN Hours (excl. Admin, DON)]],Nurse[[#This Row],[RN Admin Hours]],Nurse[[#This Row],[RN DON Hours]])</f>
        <v>16.339565217391307</v>
      </c>
      <c r="M93" s="4">
        <v>11.645326086956523</v>
      </c>
      <c r="N93" s="4">
        <v>3.9551086956521742</v>
      </c>
      <c r="O93" s="4">
        <v>0.73913043478260865</v>
      </c>
      <c r="P93" s="4">
        <f>SUM(Nurse[[#This Row],[LPN Hours (excl. Admin)]],Nurse[[#This Row],[LPN Admin Hours]])</f>
        <v>8.0552173913043443</v>
      </c>
      <c r="Q93" s="4">
        <v>8.0552173913043443</v>
      </c>
      <c r="R93" s="4">
        <v>0</v>
      </c>
      <c r="S93" s="4">
        <f>SUM(Nurse[[#This Row],[CNA Hours]],Nurse[[#This Row],[NA TR Hours]],Nurse[[#This Row],[Med Aide/Tech Hours]])</f>
        <v>34.389782608695647</v>
      </c>
      <c r="T93" s="4">
        <v>21.066086956521744</v>
      </c>
      <c r="U93" s="4">
        <v>0</v>
      </c>
      <c r="V93" s="4">
        <v>13.323695652173905</v>
      </c>
      <c r="W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3" s="4">
        <v>0</v>
      </c>
      <c r="Y93" s="4">
        <v>0</v>
      </c>
      <c r="Z93" s="4">
        <v>0</v>
      </c>
      <c r="AA93" s="4">
        <v>0</v>
      </c>
      <c r="AB93" s="4">
        <v>0</v>
      </c>
      <c r="AC93" s="4">
        <v>0</v>
      </c>
      <c r="AD93" s="4">
        <v>0</v>
      </c>
      <c r="AE93" s="4">
        <v>0</v>
      </c>
      <c r="AF93" s="1">
        <v>175336</v>
      </c>
      <c r="AG93" s="1">
        <v>7</v>
      </c>
      <c r="AH93"/>
    </row>
    <row r="94" spans="1:34" x14ac:dyDescent="0.25">
      <c r="A94" t="s">
        <v>346</v>
      </c>
      <c r="B94" t="s">
        <v>113</v>
      </c>
      <c r="C94" t="s">
        <v>494</v>
      </c>
      <c r="D94" t="s">
        <v>394</v>
      </c>
      <c r="E94" s="4">
        <v>107.10869565217391</v>
      </c>
      <c r="F94" s="4">
        <f>Nurse[[#This Row],[Total Nurse Staff Hours]]/Nurse[[#This Row],[MDS Census]]</f>
        <v>3.8040369393139843</v>
      </c>
      <c r="G94" s="4">
        <f>Nurse[[#This Row],[Total Direct Care Staff Hours]]/Nurse[[#This Row],[MDS Census]]</f>
        <v>3.6026933225086264</v>
      </c>
      <c r="H94" s="4">
        <f>Nurse[[#This Row],[Total RN Hours (w/ Admin, DON)]]/Nurse[[#This Row],[MDS Census]]</f>
        <v>0.80347574588999371</v>
      </c>
      <c r="I94" s="4">
        <f>Nurse[[#This Row],[RN Hours (excl. Admin, DON)]]/Nurse[[#This Row],[MDS Census]]</f>
        <v>0.60213212908463543</v>
      </c>
      <c r="J94" s="4">
        <f>SUM(Nurse[[#This Row],[RN Hours (excl. Admin, DON)]],Nurse[[#This Row],[RN Admin Hours]],Nurse[[#This Row],[RN DON Hours]],Nurse[[#This Row],[LPN Hours (excl. Admin)]],Nurse[[#This Row],[LPN Admin Hours]],Nurse[[#This Row],[CNA Hours]],Nurse[[#This Row],[NA TR Hours]],Nurse[[#This Row],[Med Aide/Tech Hours]])</f>
        <v>407.44543478260869</v>
      </c>
      <c r="K94" s="4">
        <f>SUM(Nurse[[#This Row],[RN Hours (excl. Admin, DON)]],Nurse[[#This Row],[LPN Hours (excl. Admin)]],Nurse[[#This Row],[CNA Hours]],Nurse[[#This Row],[NA TR Hours]],Nurse[[#This Row],[Med Aide/Tech Hours]])</f>
        <v>385.87978260869568</v>
      </c>
      <c r="L94" s="4">
        <f>SUM(Nurse[[#This Row],[RN Hours (excl. Admin, DON)]],Nurse[[#This Row],[RN Admin Hours]],Nurse[[#This Row],[RN DON Hours]])</f>
        <v>86.059239130434761</v>
      </c>
      <c r="M94" s="4">
        <v>64.49358695652171</v>
      </c>
      <c r="N94" s="4">
        <v>15.82652173913044</v>
      </c>
      <c r="O94" s="4">
        <v>5.7391304347826084</v>
      </c>
      <c r="P94" s="4">
        <f>SUM(Nurse[[#This Row],[LPN Hours (excl. Admin)]],Nurse[[#This Row],[LPN Admin Hours]])</f>
        <v>68.465326086956537</v>
      </c>
      <c r="Q94" s="4">
        <v>68.465326086956537</v>
      </c>
      <c r="R94" s="4">
        <v>0</v>
      </c>
      <c r="S94" s="4">
        <f>SUM(Nurse[[#This Row],[CNA Hours]],Nurse[[#This Row],[NA TR Hours]],Nurse[[#This Row],[Med Aide/Tech Hours]])</f>
        <v>252.92086956521737</v>
      </c>
      <c r="T94" s="4">
        <v>173.55173913043478</v>
      </c>
      <c r="U94" s="4">
        <v>0</v>
      </c>
      <c r="V94" s="4">
        <v>79.369130434782591</v>
      </c>
      <c r="W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2.9320652173913047</v>
      </c>
      <c r="X94" s="4">
        <v>0</v>
      </c>
      <c r="Y94" s="4">
        <v>0.17391304347826086</v>
      </c>
      <c r="Z94" s="4">
        <v>0.2608695652173913</v>
      </c>
      <c r="AA94" s="4">
        <v>0</v>
      </c>
      <c r="AB94" s="4">
        <v>0</v>
      </c>
      <c r="AC94" s="4">
        <v>2.4972826086956523</v>
      </c>
      <c r="AD94" s="4">
        <v>0</v>
      </c>
      <c r="AE94" s="4">
        <v>0</v>
      </c>
      <c r="AF94" s="1">
        <v>175263</v>
      </c>
      <c r="AG94" s="1">
        <v>7</v>
      </c>
      <c r="AH94"/>
    </row>
    <row r="95" spans="1:34" x14ac:dyDescent="0.25">
      <c r="A95" t="s">
        <v>346</v>
      </c>
      <c r="B95" t="s">
        <v>78</v>
      </c>
      <c r="C95" t="s">
        <v>544</v>
      </c>
      <c r="D95" t="s">
        <v>426</v>
      </c>
      <c r="E95" s="4">
        <v>46.434782608695649</v>
      </c>
      <c r="F95" s="4">
        <f>Nurse[[#This Row],[Total Nurse Staff Hours]]/Nurse[[#This Row],[MDS Census]]</f>
        <v>3.4599625468164796</v>
      </c>
      <c r="G95" s="4">
        <f>Nurse[[#This Row],[Total Direct Care Staff Hours]]/Nurse[[#This Row],[MDS Census]]</f>
        <v>3.2240074906367044</v>
      </c>
      <c r="H95" s="4">
        <f>Nurse[[#This Row],[Total RN Hours (w/ Admin, DON)]]/Nurse[[#This Row],[MDS Census]]</f>
        <v>0.72346676029962553</v>
      </c>
      <c r="I95" s="4">
        <f>Nurse[[#This Row],[RN Hours (excl. Admin, DON)]]/Nurse[[#This Row],[MDS Census]]</f>
        <v>0.48751170411985012</v>
      </c>
      <c r="J95" s="4">
        <f>SUM(Nurse[[#This Row],[RN Hours (excl. Admin, DON)]],Nurse[[#This Row],[RN Admin Hours]],Nurse[[#This Row],[RN DON Hours]],Nurse[[#This Row],[LPN Hours (excl. Admin)]],Nurse[[#This Row],[LPN Admin Hours]],Nurse[[#This Row],[CNA Hours]],Nurse[[#This Row],[NA TR Hours]],Nurse[[#This Row],[Med Aide/Tech Hours]])</f>
        <v>160.66260869565218</v>
      </c>
      <c r="K95" s="4">
        <f>SUM(Nurse[[#This Row],[RN Hours (excl. Admin, DON)]],Nurse[[#This Row],[LPN Hours (excl. Admin)]],Nurse[[#This Row],[CNA Hours]],Nurse[[#This Row],[NA TR Hours]],Nurse[[#This Row],[Med Aide/Tech Hours]])</f>
        <v>149.70608695652174</v>
      </c>
      <c r="L95" s="4">
        <f>SUM(Nurse[[#This Row],[RN Hours (excl. Admin, DON)]],Nurse[[#This Row],[RN Admin Hours]],Nurse[[#This Row],[RN DON Hours]])</f>
        <v>33.594021739130433</v>
      </c>
      <c r="M95" s="4">
        <v>22.637499999999996</v>
      </c>
      <c r="N95" s="4">
        <v>0</v>
      </c>
      <c r="O95" s="4">
        <v>10.956521739130435</v>
      </c>
      <c r="P95" s="4">
        <f>SUM(Nurse[[#This Row],[LPN Hours (excl. Admin)]],Nurse[[#This Row],[LPN Admin Hours]])</f>
        <v>23.897391304347817</v>
      </c>
      <c r="Q95" s="4">
        <v>23.897391304347817</v>
      </c>
      <c r="R95" s="4">
        <v>0</v>
      </c>
      <c r="S95" s="4">
        <f>SUM(Nurse[[#This Row],[CNA Hours]],Nurse[[#This Row],[NA TR Hours]],Nurse[[#This Row],[Med Aide/Tech Hours]])</f>
        <v>103.17119565217394</v>
      </c>
      <c r="T95" s="4">
        <v>59.912826086956535</v>
      </c>
      <c r="U95" s="4">
        <v>0</v>
      </c>
      <c r="V95" s="4">
        <v>43.258369565217393</v>
      </c>
      <c r="W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5" s="4">
        <v>0</v>
      </c>
      <c r="Y95" s="4">
        <v>0</v>
      </c>
      <c r="Z95" s="4">
        <v>0</v>
      </c>
      <c r="AA95" s="4">
        <v>0</v>
      </c>
      <c r="AB95" s="4">
        <v>0</v>
      </c>
      <c r="AC95" s="4">
        <v>0</v>
      </c>
      <c r="AD95" s="4">
        <v>0</v>
      </c>
      <c r="AE95" s="4">
        <v>0</v>
      </c>
      <c r="AF95" s="1">
        <v>175210</v>
      </c>
      <c r="AG95" s="1">
        <v>7</v>
      </c>
      <c r="AH95"/>
    </row>
    <row r="96" spans="1:34" x14ac:dyDescent="0.25">
      <c r="A96" t="s">
        <v>346</v>
      </c>
      <c r="B96" t="s">
        <v>169</v>
      </c>
      <c r="C96" t="s">
        <v>590</v>
      </c>
      <c r="D96" t="s">
        <v>429</v>
      </c>
      <c r="E96" s="4">
        <v>36.815217391304351</v>
      </c>
      <c r="F96" s="4">
        <f>Nurse[[#This Row],[Total Nurse Staff Hours]]/Nurse[[#This Row],[MDS Census]]</f>
        <v>3.6251933864777097</v>
      </c>
      <c r="G96" s="4">
        <f>Nurse[[#This Row],[Total Direct Care Staff Hours]]/Nurse[[#This Row],[MDS Census]]</f>
        <v>3.3680425155004432</v>
      </c>
      <c r="H96" s="4">
        <f>Nurse[[#This Row],[Total RN Hours (w/ Admin, DON)]]/Nurse[[#This Row],[MDS Census]]</f>
        <v>0.70479185119574828</v>
      </c>
      <c r="I96" s="4">
        <f>Nurse[[#This Row],[RN Hours (excl. Admin, DON)]]/Nurse[[#This Row],[MDS Census]]</f>
        <v>0.44764098021848231</v>
      </c>
      <c r="J96" s="4">
        <f>SUM(Nurse[[#This Row],[RN Hours (excl. Admin, DON)]],Nurse[[#This Row],[RN Admin Hours]],Nurse[[#This Row],[RN DON Hours]],Nurse[[#This Row],[LPN Hours (excl. Admin)]],Nurse[[#This Row],[LPN Admin Hours]],Nurse[[#This Row],[CNA Hours]],Nurse[[#This Row],[NA TR Hours]],Nurse[[#This Row],[Med Aide/Tech Hours]])</f>
        <v>133.46228260869569</v>
      </c>
      <c r="K96" s="4">
        <f>SUM(Nurse[[#This Row],[RN Hours (excl. Admin, DON)]],Nurse[[#This Row],[LPN Hours (excl. Admin)]],Nurse[[#This Row],[CNA Hours]],Nurse[[#This Row],[NA TR Hours]],Nurse[[#This Row],[Med Aide/Tech Hours]])</f>
        <v>123.99521739130437</v>
      </c>
      <c r="L96" s="4">
        <f>SUM(Nurse[[#This Row],[RN Hours (excl. Admin, DON)]],Nurse[[#This Row],[RN Admin Hours]],Nurse[[#This Row],[RN DON Hours]])</f>
        <v>25.947065217391302</v>
      </c>
      <c r="M96" s="4">
        <v>16.479999999999997</v>
      </c>
      <c r="N96" s="4">
        <v>3.7279347826086959</v>
      </c>
      <c r="O96" s="4">
        <v>5.7391304347826084</v>
      </c>
      <c r="P96" s="4">
        <f>SUM(Nurse[[#This Row],[LPN Hours (excl. Admin)]],Nurse[[#This Row],[LPN Admin Hours]])</f>
        <v>29.529347826086958</v>
      </c>
      <c r="Q96" s="4">
        <v>29.529347826086958</v>
      </c>
      <c r="R96" s="4">
        <v>0</v>
      </c>
      <c r="S96" s="4">
        <f>SUM(Nurse[[#This Row],[CNA Hours]],Nurse[[#This Row],[NA TR Hours]],Nurse[[#This Row],[Med Aide/Tech Hours]])</f>
        <v>77.985869565217413</v>
      </c>
      <c r="T96" s="4">
        <v>64.711739130434808</v>
      </c>
      <c r="U96" s="4">
        <v>0</v>
      </c>
      <c r="V96" s="4">
        <v>13.274130434782609</v>
      </c>
      <c r="W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6" s="4">
        <v>0</v>
      </c>
      <c r="Y96" s="4">
        <v>0</v>
      </c>
      <c r="Z96" s="4">
        <v>0</v>
      </c>
      <c r="AA96" s="4">
        <v>0</v>
      </c>
      <c r="AB96" s="4">
        <v>0</v>
      </c>
      <c r="AC96" s="4">
        <v>0</v>
      </c>
      <c r="AD96" s="4">
        <v>0</v>
      </c>
      <c r="AE96" s="4">
        <v>0</v>
      </c>
      <c r="AF96" s="1">
        <v>175359</v>
      </c>
      <c r="AG96" s="1">
        <v>7</v>
      </c>
      <c r="AH96"/>
    </row>
    <row r="97" spans="1:34" x14ac:dyDescent="0.25">
      <c r="A97" t="s">
        <v>346</v>
      </c>
      <c r="B97" t="s">
        <v>306</v>
      </c>
      <c r="C97" t="s">
        <v>648</v>
      </c>
      <c r="D97" t="s">
        <v>467</v>
      </c>
      <c r="E97" s="4">
        <v>31.967391304347824</v>
      </c>
      <c r="F97" s="4">
        <f>Nurse[[#This Row],[Total Nurse Staff Hours]]/Nurse[[#This Row],[MDS Census]]</f>
        <v>5.4415946956817391</v>
      </c>
      <c r="G97" s="4">
        <f>Nurse[[#This Row],[Total Direct Care Staff Hours]]/Nurse[[#This Row],[MDS Census]]</f>
        <v>5.0110948656919394</v>
      </c>
      <c r="H97" s="4">
        <f>Nurse[[#This Row],[Total RN Hours (w/ Admin, DON)]]/Nurse[[#This Row],[MDS Census]]</f>
        <v>1.076008160489629</v>
      </c>
      <c r="I97" s="4">
        <f>Nurse[[#This Row],[RN Hours (excl. Admin, DON)]]/Nurse[[#This Row],[MDS Census]]</f>
        <v>0.64550833049982992</v>
      </c>
      <c r="J97" s="4">
        <f>SUM(Nurse[[#This Row],[RN Hours (excl. Admin, DON)]],Nurse[[#This Row],[RN Admin Hours]],Nurse[[#This Row],[RN DON Hours]],Nurse[[#This Row],[LPN Hours (excl. Admin)]],Nurse[[#This Row],[LPN Admin Hours]],Nurse[[#This Row],[CNA Hours]],Nurse[[#This Row],[NA TR Hours]],Nurse[[#This Row],[Med Aide/Tech Hours]])</f>
        <v>173.95358695652166</v>
      </c>
      <c r="K97" s="4">
        <f>SUM(Nurse[[#This Row],[RN Hours (excl. Admin, DON)]],Nurse[[#This Row],[LPN Hours (excl. Admin)]],Nurse[[#This Row],[CNA Hours]],Nurse[[#This Row],[NA TR Hours]],Nurse[[#This Row],[Med Aide/Tech Hours]])</f>
        <v>160.19163043478252</v>
      </c>
      <c r="L97" s="4">
        <f>SUM(Nurse[[#This Row],[RN Hours (excl. Admin, DON)]],Nurse[[#This Row],[RN Admin Hours]],Nurse[[#This Row],[RN DON Hours]])</f>
        <v>34.397173913043467</v>
      </c>
      <c r="M97" s="4">
        <v>20.635217391304344</v>
      </c>
      <c r="N97" s="4">
        <v>8.707608695652171</v>
      </c>
      <c r="O97" s="4">
        <v>5.0543478260869561</v>
      </c>
      <c r="P97" s="4">
        <f>SUM(Nurse[[#This Row],[LPN Hours (excl. Admin)]],Nurse[[#This Row],[LPN Admin Hours]])</f>
        <v>22.278478260869566</v>
      </c>
      <c r="Q97" s="4">
        <v>22.278478260869566</v>
      </c>
      <c r="R97" s="4">
        <v>0</v>
      </c>
      <c r="S97" s="4">
        <f>SUM(Nurse[[#This Row],[CNA Hours]],Nurse[[#This Row],[NA TR Hours]],Nurse[[#This Row],[Med Aide/Tech Hours]])</f>
        <v>117.27793478260861</v>
      </c>
      <c r="T97" s="4">
        <v>103.69239130434775</v>
      </c>
      <c r="U97" s="4">
        <v>0</v>
      </c>
      <c r="V97" s="4">
        <v>13.585543478260863</v>
      </c>
      <c r="W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5.9048913043478262</v>
      </c>
      <c r="X97" s="4">
        <v>0</v>
      </c>
      <c r="Y97" s="4">
        <v>0</v>
      </c>
      <c r="Z97" s="4">
        <v>0</v>
      </c>
      <c r="AA97" s="4">
        <v>0.63586956521739135</v>
      </c>
      <c r="AB97" s="4">
        <v>0</v>
      </c>
      <c r="AC97" s="4">
        <v>5.2690217391304346</v>
      </c>
      <c r="AD97" s="4">
        <v>0</v>
      </c>
      <c r="AE97" s="4">
        <v>0</v>
      </c>
      <c r="AF97" s="7">
        <v>1.7000000000000001E+184</v>
      </c>
      <c r="AG97" s="1">
        <v>7</v>
      </c>
      <c r="AH97"/>
    </row>
    <row r="98" spans="1:34" x14ac:dyDescent="0.25">
      <c r="A98" t="s">
        <v>346</v>
      </c>
      <c r="B98" t="s">
        <v>298</v>
      </c>
      <c r="C98" t="s">
        <v>576</v>
      </c>
      <c r="D98" t="s">
        <v>445</v>
      </c>
      <c r="E98" s="4">
        <v>30.391304347826086</v>
      </c>
      <c r="F98" s="4">
        <f>Nurse[[#This Row],[Total Nurse Staff Hours]]/Nurse[[#This Row],[MDS Census]]</f>
        <v>3.6323855507868381</v>
      </c>
      <c r="G98" s="4">
        <f>Nurse[[#This Row],[Total Direct Care Staff Hours]]/Nurse[[#This Row],[MDS Census]]</f>
        <v>3.3391094420600855</v>
      </c>
      <c r="H98" s="4">
        <f>Nurse[[#This Row],[Total RN Hours (w/ Admin, DON)]]/Nurse[[#This Row],[MDS Census]]</f>
        <v>0.76555793991416321</v>
      </c>
      <c r="I98" s="4">
        <f>Nurse[[#This Row],[RN Hours (excl. Admin, DON)]]/Nurse[[#This Row],[MDS Census]]</f>
        <v>0.4830114449213162</v>
      </c>
      <c r="J98" s="4">
        <f>SUM(Nurse[[#This Row],[RN Hours (excl. Admin, DON)]],Nurse[[#This Row],[RN Admin Hours]],Nurse[[#This Row],[RN DON Hours]],Nurse[[#This Row],[LPN Hours (excl. Admin)]],Nurse[[#This Row],[LPN Admin Hours]],Nurse[[#This Row],[CNA Hours]],Nurse[[#This Row],[NA TR Hours]],Nurse[[#This Row],[Med Aide/Tech Hours]])</f>
        <v>110.39293478260869</v>
      </c>
      <c r="K98" s="4">
        <f>SUM(Nurse[[#This Row],[RN Hours (excl. Admin, DON)]],Nurse[[#This Row],[LPN Hours (excl. Admin)]],Nurse[[#This Row],[CNA Hours]],Nurse[[#This Row],[NA TR Hours]],Nurse[[#This Row],[Med Aide/Tech Hours]])</f>
        <v>101.47989130434782</v>
      </c>
      <c r="L98" s="4">
        <f>SUM(Nurse[[#This Row],[RN Hours (excl. Admin, DON)]],Nurse[[#This Row],[RN Admin Hours]],Nurse[[#This Row],[RN DON Hours]])</f>
        <v>23.26630434782609</v>
      </c>
      <c r="M98" s="4">
        <v>14.679347826086957</v>
      </c>
      <c r="N98" s="4">
        <v>3.2826086956521738</v>
      </c>
      <c r="O98" s="4">
        <v>5.3043478260869561</v>
      </c>
      <c r="P98" s="4">
        <f>SUM(Nurse[[#This Row],[LPN Hours (excl. Admin)]],Nurse[[#This Row],[LPN Admin Hours]])</f>
        <v>9.8451086956521738</v>
      </c>
      <c r="Q98" s="4">
        <v>9.5190217391304355</v>
      </c>
      <c r="R98" s="4">
        <v>0.32608695652173914</v>
      </c>
      <c r="S98" s="4">
        <f>SUM(Nurse[[#This Row],[CNA Hours]],Nurse[[#This Row],[NA TR Hours]],Nurse[[#This Row],[Med Aide/Tech Hours]])</f>
        <v>77.281521739130426</v>
      </c>
      <c r="T98" s="4">
        <v>64.966304347826082</v>
      </c>
      <c r="U98" s="4">
        <v>0</v>
      </c>
      <c r="V98" s="4">
        <v>12.315217391304348</v>
      </c>
      <c r="W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15.781521739130437</v>
      </c>
      <c r="X98" s="4">
        <v>1.0543478260869565</v>
      </c>
      <c r="Y98" s="4">
        <v>0</v>
      </c>
      <c r="Z98" s="4">
        <v>0</v>
      </c>
      <c r="AA98" s="4">
        <v>0.55163043478260865</v>
      </c>
      <c r="AB98" s="4">
        <v>0</v>
      </c>
      <c r="AC98" s="4">
        <v>13.471739130434784</v>
      </c>
      <c r="AD98" s="4">
        <v>0</v>
      </c>
      <c r="AE98" s="4">
        <v>0.70380434782608692</v>
      </c>
      <c r="AF98" s="1">
        <v>175566</v>
      </c>
      <c r="AG98" s="1">
        <v>7</v>
      </c>
      <c r="AH98"/>
    </row>
    <row r="99" spans="1:34" x14ac:dyDescent="0.25">
      <c r="A99" t="s">
        <v>346</v>
      </c>
      <c r="B99" t="s">
        <v>305</v>
      </c>
      <c r="C99" t="s">
        <v>647</v>
      </c>
      <c r="D99" t="s">
        <v>466</v>
      </c>
      <c r="E99" s="4">
        <v>27.369565217391305</v>
      </c>
      <c r="F99" s="4">
        <f>Nurse[[#This Row],[Total Nurse Staff Hours]]/Nurse[[#This Row],[MDS Census]]</f>
        <v>3.7903335980937252</v>
      </c>
      <c r="G99" s="4">
        <f>Nurse[[#This Row],[Total Direct Care Staff Hours]]/Nurse[[#This Row],[MDS Census]]</f>
        <v>3.6588244638602059</v>
      </c>
      <c r="H99" s="4">
        <f>Nurse[[#This Row],[Total RN Hours (w/ Admin, DON)]]/Nurse[[#This Row],[MDS Census]]</f>
        <v>0.8140270055599681</v>
      </c>
      <c r="I99" s="4">
        <f>Nurse[[#This Row],[RN Hours (excl. Admin, DON)]]/Nurse[[#This Row],[MDS Census]]</f>
        <v>0.68251787132644937</v>
      </c>
      <c r="J99" s="4">
        <f>SUM(Nurse[[#This Row],[RN Hours (excl. Admin, DON)]],Nurse[[#This Row],[RN Admin Hours]],Nurse[[#This Row],[RN DON Hours]],Nurse[[#This Row],[LPN Hours (excl. Admin)]],Nurse[[#This Row],[LPN Admin Hours]],Nurse[[#This Row],[CNA Hours]],Nurse[[#This Row],[NA TR Hours]],Nurse[[#This Row],[Med Aide/Tech Hours]])</f>
        <v>103.73978260869565</v>
      </c>
      <c r="K99" s="4">
        <f>SUM(Nurse[[#This Row],[RN Hours (excl. Admin, DON)]],Nurse[[#This Row],[LPN Hours (excl. Admin)]],Nurse[[#This Row],[CNA Hours]],Nurse[[#This Row],[NA TR Hours]],Nurse[[#This Row],[Med Aide/Tech Hours]])</f>
        <v>100.14043478260868</v>
      </c>
      <c r="L99" s="4">
        <f>SUM(Nurse[[#This Row],[RN Hours (excl. Admin, DON)]],Nurse[[#This Row],[RN Admin Hours]],Nurse[[#This Row],[RN DON Hours]])</f>
        <v>22.279565217391301</v>
      </c>
      <c r="M99" s="4">
        <v>18.680217391304343</v>
      </c>
      <c r="N99" s="4">
        <v>1.4778260869565218</v>
      </c>
      <c r="O99" s="4">
        <v>2.1215217391304351</v>
      </c>
      <c r="P99" s="4">
        <f>SUM(Nurse[[#This Row],[LPN Hours (excl. Admin)]],Nurse[[#This Row],[LPN Admin Hours]])</f>
        <v>7.8318478260869577</v>
      </c>
      <c r="Q99" s="4">
        <v>7.8318478260869577</v>
      </c>
      <c r="R99" s="4">
        <v>0</v>
      </c>
      <c r="S99" s="4">
        <f>SUM(Nurse[[#This Row],[CNA Hours]],Nurse[[#This Row],[NA TR Hours]],Nurse[[#This Row],[Med Aide/Tech Hours]])</f>
        <v>73.628369565217383</v>
      </c>
      <c r="T99" s="4">
        <v>34.901195652173911</v>
      </c>
      <c r="U99" s="4">
        <v>0</v>
      </c>
      <c r="V99" s="4">
        <v>38.727173913043472</v>
      </c>
      <c r="W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3.5406521739130441</v>
      </c>
      <c r="X99" s="4">
        <v>0</v>
      </c>
      <c r="Y99" s="4">
        <v>0</v>
      </c>
      <c r="Z99" s="4">
        <v>0</v>
      </c>
      <c r="AA99" s="4">
        <v>0</v>
      </c>
      <c r="AB99" s="4">
        <v>0</v>
      </c>
      <c r="AC99" s="4">
        <v>3.5406521739130441</v>
      </c>
      <c r="AD99" s="4">
        <v>0</v>
      </c>
      <c r="AE99" s="4">
        <v>0</v>
      </c>
      <c r="AF99" s="7">
        <v>1.6999999999999999E+72</v>
      </c>
      <c r="AG99" s="1">
        <v>7</v>
      </c>
      <c r="AH99"/>
    </row>
    <row r="100" spans="1:34" x14ac:dyDescent="0.25">
      <c r="A100" t="s">
        <v>346</v>
      </c>
      <c r="B100" t="s">
        <v>212</v>
      </c>
      <c r="C100" t="s">
        <v>613</v>
      </c>
      <c r="D100" t="s">
        <v>436</v>
      </c>
      <c r="E100" s="4">
        <v>32.507042253521128</v>
      </c>
      <c r="F100" s="4">
        <f>Nurse[[#This Row],[Total Nurse Staff Hours]]/Nurse[[#This Row],[MDS Census]]</f>
        <v>3.319436741767765</v>
      </c>
      <c r="G100" s="4">
        <f>Nurse[[#This Row],[Total Direct Care Staff Hours]]/Nurse[[#This Row],[MDS Census]]</f>
        <v>2.8378249566724443</v>
      </c>
      <c r="H100" s="4">
        <f>Nurse[[#This Row],[Total RN Hours (w/ Admin, DON)]]/Nurse[[#This Row],[MDS Census]]</f>
        <v>0.69456672443674172</v>
      </c>
      <c r="I100" s="4">
        <f>Nurse[[#This Row],[RN Hours (excl. Admin, DON)]]/Nurse[[#This Row],[MDS Census]]</f>
        <v>0.34475736568457527</v>
      </c>
      <c r="J100" s="4">
        <f>SUM(Nurse[[#This Row],[RN Hours (excl. Admin, DON)]],Nurse[[#This Row],[RN Admin Hours]],Nurse[[#This Row],[RN DON Hours]],Nurse[[#This Row],[LPN Hours (excl. Admin)]],Nurse[[#This Row],[LPN Admin Hours]],Nurse[[#This Row],[CNA Hours]],Nurse[[#This Row],[NA TR Hours]],Nurse[[#This Row],[Med Aide/Tech Hours]])</f>
        <v>107.90507042253523</v>
      </c>
      <c r="K100" s="4">
        <f>SUM(Nurse[[#This Row],[RN Hours (excl. Admin, DON)]],Nurse[[#This Row],[LPN Hours (excl. Admin)]],Nurse[[#This Row],[CNA Hours]],Nurse[[#This Row],[NA TR Hours]],Nurse[[#This Row],[Med Aide/Tech Hours]])</f>
        <v>92.249295774647905</v>
      </c>
      <c r="L100" s="4">
        <f>SUM(Nurse[[#This Row],[RN Hours (excl. Admin, DON)]],Nurse[[#This Row],[RN Admin Hours]],Nurse[[#This Row],[RN DON Hours]])</f>
        <v>22.578309859154928</v>
      </c>
      <c r="M100" s="4">
        <v>11.207042253521124</v>
      </c>
      <c r="N100" s="4">
        <v>6.230422535211269</v>
      </c>
      <c r="O100" s="4">
        <v>5.140845070422535</v>
      </c>
      <c r="P100" s="4">
        <f>SUM(Nurse[[#This Row],[LPN Hours (excl. Admin)]],Nurse[[#This Row],[LPN Admin Hours]])</f>
        <v>17.122535211267603</v>
      </c>
      <c r="Q100" s="4">
        <v>12.838028169014082</v>
      </c>
      <c r="R100" s="4">
        <v>4.2845070422535203</v>
      </c>
      <c r="S100" s="4">
        <f>SUM(Nurse[[#This Row],[CNA Hours]],Nurse[[#This Row],[NA TR Hours]],Nurse[[#This Row],[Med Aide/Tech Hours]])</f>
        <v>68.204225352112701</v>
      </c>
      <c r="T100" s="4">
        <v>54.446478873239471</v>
      </c>
      <c r="U100" s="4">
        <v>0</v>
      </c>
      <c r="V100" s="4">
        <v>13.757746478873234</v>
      </c>
      <c r="W1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0" s="4">
        <v>0</v>
      </c>
      <c r="Y100" s="4">
        <v>0</v>
      </c>
      <c r="Z100" s="4">
        <v>0</v>
      </c>
      <c r="AA100" s="4">
        <v>0</v>
      </c>
      <c r="AB100" s="4">
        <v>0</v>
      </c>
      <c r="AC100" s="4">
        <v>0</v>
      </c>
      <c r="AD100" s="4">
        <v>0</v>
      </c>
      <c r="AE100" s="4">
        <v>0</v>
      </c>
      <c r="AF100" s="1">
        <v>175446</v>
      </c>
      <c r="AG100" s="1">
        <v>7</v>
      </c>
      <c r="AH100"/>
    </row>
    <row r="101" spans="1:34" x14ac:dyDescent="0.25">
      <c r="A101" t="s">
        <v>346</v>
      </c>
      <c r="B101" t="s">
        <v>304</v>
      </c>
      <c r="C101" t="s">
        <v>646</v>
      </c>
      <c r="D101" t="s">
        <v>465</v>
      </c>
      <c r="E101" s="4">
        <v>43.239130434782609</v>
      </c>
      <c r="F101" s="4">
        <f>Nurse[[#This Row],[Total Nurse Staff Hours]]/Nurse[[#This Row],[MDS Census]]</f>
        <v>1.8377425842131725</v>
      </c>
      <c r="G101" s="4">
        <f>Nurse[[#This Row],[Total Direct Care Staff Hours]]/Nurse[[#This Row],[MDS Census]]</f>
        <v>1.5923931623931624</v>
      </c>
      <c r="H101" s="4">
        <f>Nurse[[#This Row],[Total RN Hours (w/ Admin, DON)]]/Nurse[[#This Row],[MDS Census]]</f>
        <v>0.65958019105077936</v>
      </c>
      <c r="I101" s="4">
        <f>Nurse[[#This Row],[RN Hours (excl. Admin, DON)]]/Nurse[[#This Row],[MDS Census]]</f>
        <v>0.41423076923076924</v>
      </c>
      <c r="J101" s="4">
        <f>SUM(Nurse[[#This Row],[RN Hours (excl. Admin, DON)]],Nurse[[#This Row],[RN Admin Hours]],Nurse[[#This Row],[RN DON Hours]],Nurse[[#This Row],[LPN Hours (excl. Admin)]],Nurse[[#This Row],[LPN Admin Hours]],Nurse[[#This Row],[CNA Hours]],Nurse[[#This Row],[NA TR Hours]],Nurse[[#This Row],[Med Aide/Tech Hours]])</f>
        <v>79.462391304347832</v>
      </c>
      <c r="K101" s="4">
        <f>SUM(Nurse[[#This Row],[RN Hours (excl. Admin, DON)]],Nurse[[#This Row],[LPN Hours (excl. Admin)]],Nurse[[#This Row],[CNA Hours]],Nurse[[#This Row],[NA TR Hours]],Nurse[[#This Row],[Med Aide/Tech Hours]])</f>
        <v>68.853695652173911</v>
      </c>
      <c r="L101" s="4">
        <f>SUM(Nurse[[#This Row],[RN Hours (excl. Admin, DON)]],Nurse[[#This Row],[RN Admin Hours]],Nurse[[#This Row],[RN DON Hours]])</f>
        <v>28.51967391304348</v>
      </c>
      <c r="M101" s="4">
        <v>17.910978260869566</v>
      </c>
      <c r="N101" s="4">
        <v>5.4782608695652177</v>
      </c>
      <c r="O101" s="4">
        <v>5.1304347826086953</v>
      </c>
      <c r="P101" s="4">
        <f>SUM(Nurse[[#This Row],[LPN Hours (excl. Admin)]],Nurse[[#This Row],[LPN Admin Hours]])</f>
        <v>4.9649999999999999</v>
      </c>
      <c r="Q101" s="4">
        <v>4.9649999999999999</v>
      </c>
      <c r="R101" s="4">
        <v>0</v>
      </c>
      <c r="S101" s="4">
        <f>SUM(Nurse[[#This Row],[CNA Hours]],Nurse[[#This Row],[NA TR Hours]],Nurse[[#This Row],[Med Aide/Tech Hours]])</f>
        <v>45.977717391304353</v>
      </c>
      <c r="T101" s="4">
        <v>45.977717391304353</v>
      </c>
      <c r="U101" s="4">
        <v>0</v>
      </c>
      <c r="V101" s="4">
        <v>0</v>
      </c>
      <c r="W1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3.8172826086956517</v>
      </c>
      <c r="X101" s="4">
        <v>1.1141304347826086</v>
      </c>
      <c r="Y101" s="4">
        <v>0</v>
      </c>
      <c r="Z101" s="4">
        <v>0</v>
      </c>
      <c r="AA101" s="4">
        <v>2.7031521739130433</v>
      </c>
      <c r="AB101" s="4">
        <v>0</v>
      </c>
      <c r="AC101" s="4">
        <v>0</v>
      </c>
      <c r="AD101" s="4">
        <v>0</v>
      </c>
      <c r="AE101" s="4">
        <v>0</v>
      </c>
      <c r="AF101" s="7">
        <v>1.6999999999999999E+39</v>
      </c>
      <c r="AG101" s="1">
        <v>7</v>
      </c>
      <c r="AH101"/>
    </row>
    <row r="102" spans="1:34" x14ac:dyDescent="0.25">
      <c r="A102" t="s">
        <v>346</v>
      </c>
      <c r="B102" t="s">
        <v>150</v>
      </c>
      <c r="C102" t="s">
        <v>507</v>
      </c>
      <c r="D102" t="s">
        <v>382</v>
      </c>
      <c r="E102" s="4">
        <v>46.847826086956523</v>
      </c>
      <c r="F102" s="4">
        <f>Nurse[[#This Row],[Total Nurse Staff Hours]]/Nurse[[#This Row],[MDS Census]]</f>
        <v>3.359860788863108</v>
      </c>
      <c r="G102" s="4">
        <f>Nurse[[#This Row],[Total Direct Care Staff Hours]]/Nurse[[#This Row],[MDS Census]]</f>
        <v>3.0718167053364263</v>
      </c>
      <c r="H102" s="4">
        <f>Nurse[[#This Row],[Total RN Hours (w/ Admin, DON)]]/Nurse[[#This Row],[MDS Census]]</f>
        <v>0.55115777262180976</v>
      </c>
      <c r="I102" s="4">
        <f>Nurse[[#This Row],[RN Hours (excl. Admin, DON)]]/Nurse[[#This Row],[MDS Census]]</f>
        <v>0.36129466357308587</v>
      </c>
      <c r="J102" s="4">
        <f>SUM(Nurse[[#This Row],[RN Hours (excl. Admin, DON)]],Nurse[[#This Row],[RN Admin Hours]],Nurse[[#This Row],[RN DON Hours]],Nurse[[#This Row],[LPN Hours (excl. Admin)]],Nurse[[#This Row],[LPN Admin Hours]],Nurse[[#This Row],[CNA Hours]],Nurse[[#This Row],[NA TR Hours]],Nurse[[#This Row],[Med Aide/Tech Hours]])</f>
        <v>157.40217391304344</v>
      </c>
      <c r="K102" s="4">
        <f>SUM(Nurse[[#This Row],[RN Hours (excl. Admin, DON)]],Nurse[[#This Row],[LPN Hours (excl. Admin)]],Nurse[[#This Row],[CNA Hours]],Nurse[[#This Row],[NA TR Hours]],Nurse[[#This Row],[Med Aide/Tech Hours]])</f>
        <v>143.90793478260866</v>
      </c>
      <c r="L102" s="4">
        <f>SUM(Nurse[[#This Row],[RN Hours (excl. Admin, DON)]],Nurse[[#This Row],[RN Admin Hours]],Nurse[[#This Row],[RN DON Hours]])</f>
        <v>25.820543478260873</v>
      </c>
      <c r="M102" s="4">
        <v>16.925869565217393</v>
      </c>
      <c r="N102" s="4">
        <v>3.527826086956523</v>
      </c>
      <c r="O102" s="4">
        <v>5.3668478260869561</v>
      </c>
      <c r="P102" s="4">
        <f>SUM(Nurse[[#This Row],[LPN Hours (excl. Admin)]],Nurse[[#This Row],[LPN Admin Hours]])</f>
        <v>33.095869565217377</v>
      </c>
      <c r="Q102" s="4">
        <v>28.496304347826076</v>
      </c>
      <c r="R102" s="4">
        <v>4.5995652173913042</v>
      </c>
      <c r="S102" s="4">
        <f>SUM(Nurse[[#This Row],[CNA Hours]],Nurse[[#This Row],[NA TR Hours]],Nurse[[#This Row],[Med Aide/Tech Hours]])</f>
        <v>98.485760869565198</v>
      </c>
      <c r="T102" s="4">
        <v>73.976739130434765</v>
      </c>
      <c r="U102" s="4">
        <v>7.0159782608695656</v>
      </c>
      <c r="V102" s="4">
        <v>17.493043478260873</v>
      </c>
      <c r="W1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98.108804347826052</v>
      </c>
      <c r="X102" s="4">
        <v>9.5053260869565186</v>
      </c>
      <c r="Y102" s="4">
        <v>0</v>
      </c>
      <c r="Z102" s="4">
        <v>0</v>
      </c>
      <c r="AA102" s="4">
        <v>24.627173913043471</v>
      </c>
      <c r="AB102" s="4">
        <v>0</v>
      </c>
      <c r="AC102" s="4">
        <v>53.046086956521719</v>
      </c>
      <c r="AD102" s="4">
        <v>0</v>
      </c>
      <c r="AE102" s="4">
        <v>10.930217391304344</v>
      </c>
      <c r="AF102" s="1">
        <v>175333</v>
      </c>
      <c r="AG102" s="1">
        <v>7</v>
      </c>
      <c r="AH102"/>
    </row>
    <row r="103" spans="1:34" x14ac:dyDescent="0.25">
      <c r="A103" t="s">
        <v>346</v>
      </c>
      <c r="B103" t="s">
        <v>23</v>
      </c>
      <c r="C103" t="s">
        <v>545</v>
      </c>
      <c r="D103" t="s">
        <v>427</v>
      </c>
      <c r="E103" s="4">
        <v>51.554347826086953</v>
      </c>
      <c r="F103" s="4">
        <f>Nurse[[#This Row],[Total Nurse Staff Hours]]/Nurse[[#This Row],[MDS Census]]</f>
        <v>3.3601728863588449</v>
      </c>
      <c r="G103" s="4">
        <f>Nurse[[#This Row],[Total Direct Care Staff Hours]]/Nurse[[#This Row],[MDS Census]]</f>
        <v>3.1469323213156235</v>
      </c>
      <c r="H103" s="4">
        <f>Nurse[[#This Row],[Total RN Hours (w/ Admin, DON)]]/Nurse[[#This Row],[MDS Census]]</f>
        <v>0.69780729496099525</v>
      </c>
      <c r="I103" s="4">
        <f>Nurse[[#This Row],[RN Hours (excl. Admin, DON)]]/Nurse[[#This Row],[MDS Census]]</f>
        <v>0.59491882774615235</v>
      </c>
      <c r="J103" s="4">
        <f>SUM(Nurse[[#This Row],[RN Hours (excl. Admin, DON)]],Nurse[[#This Row],[RN Admin Hours]],Nurse[[#This Row],[RN DON Hours]],Nurse[[#This Row],[LPN Hours (excl. Admin)]],Nurse[[#This Row],[LPN Admin Hours]],Nurse[[#This Row],[CNA Hours]],Nurse[[#This Row],[NA TR Hours]],Nurse[[#This Row],[Med Aide/Tech Hours]])</f>
        <v>173.23152173913044</v>
      </c>
      <c r="K103" s="4">
        <f>SUM(Nurse[[#This Row],[RN Hours (excl. Admin, DON)]],Nurse[[#This Row],[LPN Hours (excl. Admin)]],Nurse[[#This Row],[CNA Hours]],Nurse[[#This Row],[NA TR Hours]],Nurse[[#This Row],[Med Aide/Tech Hours]])</f>
        <v>162.23804347826089</v>
      </c>
      <c r="L103" s="4">
        <f>SUM(Nurse[[#This Row],[RN Hours (excl. Admin, DON)]],Nurse[[#This Row],[RN Admin Hours]],Nurse[[#This Row],[RN DON Hours]])</f>
        <v>35.975000000000001</v>
      </c>
      <c r="M103" s="4">
        <v>30.670652173913048</v>
      </c>
      <c r="N103" s="4">
        <v>0</v>
      </c>
      <c r="O103" s="4">
        <v>5.3043478260869561</v>
      </c>
      <c r="P103" s="4">
        <f>SUM(Nurse[[#This Row],[LPN Hours (excl. Admin)]],Nurse[[#This Row],[LPN Admin Hours]])</f>
        <v>23.547826086956533</v>
      </c>
      <c r="Q103" s="4">
        <v>17.858695652173925</v>
      </c>
      <c r="R103" s="4">
        <v>5.6891304347826086</v>
      </c>
      <c r="S103" s="4">
        <f>SUM(Nurse[[#This Row],[CNA Hours]],Nurse[[#This Row],[NA TR Hours]],Nurse[[#This Row],[Med Aide/Tech Hours]])</f>
        <v>113.70869565217392</v>
      </c>
      <c r="T103" s="4">
        <v>97.471739130434784</v>
      </c>
      <c r="U103" s="4">
        <v>0</v>
      </c>
      <c r="V103" s="4">
        <v>16.236956521739135</v>
      </c>
      <c r="W1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2.0097826086956521</v>
      </c>
      <c r="X103" s="4">
        <v>0</v>
      </c>
      <c r="Y103" s="4">
        <v>0</v>
      </c>
      <c r="Z103" s="4">
        <v>0</v>
      </c>
      <c r="AA103" s="4">
        <v>2.0097826086956521</v>
      </c>
      <c r="AB103" s="4">
        <v>0</v>
      </c>
      <c r="AC103" s="4">
        <v>0</v>
      </c>
      <c r="AD103" s="4">
        <v>0</v>
      </c>
      <c r="AE103" s="4">
        <v>0</v>
      </c>
      <c r="AF103" s="1">
        <v>175249</v>
      </c>
      <c r="AG103" s="1">
        <v>7</v>
      </c>
      <c r="AH103"/>
    </row>
    <row r="104" spans="1:34" x14ac:dyDescent="0.25">
      <c r="A104" t="s">
        <v>346</v>
      </c>
      <c r="B104" t="s">
        <v>191</v>
      </c>
      <c r="C104" t="s">
        <v>489</v>
      </c>
      <c r="D104" t="s">
        <v>428</v>
      </c>
      <c r="E104" s="4">
        <v>25.271739130434781</v>
      </c>
      <c r="F104" s="4">
        <f>Nurse[[#This Row],[Total Nurse Staff Hours]]/Nurse[[#This Row],[MDS Census]]</f>
        <v>3.8227956989247311</v>
      </c>
      <c r="G104" s="4">
        <f>Nurse[[#This Row],[Total Direct Care Staff Hours]]/Nurse[[#This Row],[MDS Census]]</f>
        <v>3.4736559139784942</v>
      </c>
      <c r="H104" s="4">
        <f>Nurse[[#This Row],[Total RN Hours (w/ Admin, DON)]]/Nurse[[#This Row],[MDS Census]]</f>
        <v>0.50838709677419347</v>
      </c>
      <c r="I104" s="4">
        <f>Nurse[[#This Row],[RN Hours (excl. Admin, DON)]]/Nurse[[#This Row],[MDS Census]]</f>
        <v>0.17333333333333334</v>
      </c>
      <c r="J104" s="4">
        <f>SUM(Nurse[[#This Row],[RN Hours (excl. Admin, DON)]],Nurse[[#This Row],[RN Admin Hours]],Nurse[[#This Row],[RN DON Hours]],Nurse[[#This Row],[LPN Hours (excl. Admin)]],Nurse[[#This Row],[LPN Admin Hours]],Nurse[[#This Row],[CNA Hours]],Nurse[[#This Row],[NA TR Hours]],Nurse[[#This Row],[Med Aide/Tech Hours]])</f>
        <v>96.608695652173907</v>
      </c>
      <c r="K104" s="4">
        <f>SUM(Nurse[[#This Row],[RN Hours (excl. Admin, DON)]],Nurse[[#This Row],[LPN Hours (excl. Admin)]],Nurse[[#This Row],[CNA Hours]],Nurse[[#This Row],[NA TR Hours]],Nurse[[#This Row],[Med Aide/Tech Hours]])</f>
        <v>87.785326086956502</v>
      </c>
      <c r="L104" s="4">
        <f>SUM(Nurse[[#This Row],[RN Hours (excl. Admin, DON)]],Nurse[[#This Row],[RN Admin Hours]],Nurse[[#This Row],[RN DON Hours]])</f>
        <v>12.84782608695652</v>
      </c>
      <c r="M104" s="4">
        <v>4.3804347826086953</v>
      </c>
      <c r="N104" s="4">
        <v>5.7717391304347823</v>
      </c>
      <c r="O104" s="4">
        <v>2.6956521739130435</v>
      </c>
      <c r="P104" s="4">
        <f>SUM(Nurse[[#This Row],[LPN Hours (excl. Admin)]],Nurse[[#This Row],[LPN Admin Hours]])</f>
        <v>20.57880434782609</v>
      </c>
      <c r="Q104" s="4">
        <v>20.222826086956523</v>
      </c>
      <c r="R104" s="4">
        <v>0.35597826086956524</v>
      </c>
      <c r="S104" s="4">
        <f>SUM(Nurse[[#This Row],[CNA Hours]],Nurse[[#This Row],[NA TR Hours]],Nurse[[#This Row],[Med Aide/Tech Hours]])</f>
        <v>63.182065217391305</v>
      </c>
      <c r="T104" s="4">
        <v>62.361413043478258</v>
      </c>
      <c r="U104" s="4">
        <v>0.33695652173913043</v>
      </c>
      <c r="V104" s="4">
        <v>0.48369565217391303</v>
      </c>
      <c r="W1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9.9048913043478262</v>
      </c>
      <c r="X104" s="4">
        <v>3.3043478260869565</v>
      </c>
      <c r="Y104" s="4">
        <v>0</v>
      </c>
      <c r="Z104" s="4">
        <v>0</v>
      </c>
      <c r="AA104" s="4">
        <v>6.2255434782608692</v>
      </c>
      <c r="AB104" s="4">
        <v>0</v>
      </c>
      <c r="AC104" s="4">
        <v>0.375</v>
      </c>
      <c r="AD104" s="4">
        <v>0</v>
      </c>
      <c r="AE104" s="4">
        <v>0</v>
      </c>
      <c r="AF104" s="1">
        <v>175412</v>
      </c>
      <c r="AG104" s="1">
        <v>7</v>
      </c>
      <c r="AH104"/>
    </row>
    <row r="105" spans="1:34" x14ac:dyDescent="0.25">
      <c r="A105" t="s">
        <v>346</v>
      </c>
      <c r="B105" t="s">
        <v>246</v>
      </c>
      <c r="C105" t="s">
        <v>629</v>
      </c>
      <c r="D105" t="s">
        <v>407</v>
      </c>
      <c r="E105" s="4">
        <v>24</v>
      </c>
      <c r="F105" s="4">
        <f>Nurse[[#This Row],[Total Nurse Staff Hours]]/Nurse[[#This Row],[MDS Census]]</f>
        <v>4.3789402173913041</v>
      </c>
      <c r="G105" s="4">
        <f>Nurse[[#This Row],[Total Direct Care Staff Hours]]/Nurse[[#This Row],[MDS Census]]</f>
        <v>4.0561005434782613</v>
      </c>
      <c r="H105" s="4">
        <f>Nurse[[#This Row],[Total RN Hours (w/ Admin, DON)]]/Nurse[[#This Row],[MDS Census]]</f>
        <v>1.2975769927536234</v>
      </c>
      <c r="I105" s="4">
        <f>Nurse[[#This Row],[RN Hours (excl. Admin, DON)]]/Nurse[[#This Row],[MDS Census]]</f>
        <v>0.97473731884058001</v>
      </c>
      <c r="J105" s="4">
        <f>SUM(Nurse[[#This Row],[RN Hours (excl. Admin, DON)]],Nurse[[#This Row],[RN Admin Hours]],Nurse[[#This Row],[RN DON Hours]],Nurse[[#This Row],[LPN Hours (excl. Admin)]],Nurse[[#This Row],[LPN Admin Hours]],Nurse[[#This Row],[CNA Hours]],Nurse[[#This Row],[NA TR Hours]],Nurse[[#This Row],[Med Aide/Tech Hours]])</f>
        <v>105.09456521739131</v>
      </c>
      <c r="K105" s="4">
        <f>SUM(Nurse[[#This Row],[RN Hours (excl. Admin, DON)]],Nurse[[#This Row],[LPN Hours (excl. Admin)]],Nurse[[#This Row],[CNA Hours]],Nurse[[#This Row],[NA TR Hours]],Nurse[[#This Row],[Med Aide/Tech Hours]])</f>
        <v>97.346413043478265</v>
      </c>
      <c r="L105" s="4">
        <f>SUM(Nurse[[#This Row],[RN Hours (excl. Admin, DON)]],Nurse[[#This Row],[RN Admin Hours]],Nurse[[#This Row],[RN DON Hours]])</f>
        <v>31.141847826086963</v>
      </c>
      <c r="M105" s="4">
        <v>23.393695652173921</v>
      </c>
      <c r="N105" s="4">
        <v>2.6359782608695652</v>
      </c>
      <c r="O105" s="4">
        <v>5.1121739130434776</v>
      </c>
      <c r="P105" s="4">
        <f>SUM(Nurse[[#This Row],[LPN Hours (excl. Admin)]],Nurse[[#This Row],[LPN Admin Hours]])</f>
        <v>0.91771739130434793</v>
      </c>
      <c r="Q105" s="4">
        <v>0.91771739130434793</v>
      </c>
      <c r="R105" s="4">
        <v>0</v>
      </c>
      <c r="S105" s="4">
        <f>SUM(Nurse[[#This Row],[CNA Hours]],Nurse[[#This Row],[NA TR Hours]],Nurse[[#This Row],[Med Aide/Tech Hours]])</f>
        <v>73.034999999999997</v>
      </c>
      <c r="T105" s="4">
        <v>64.322500000000005</v>
      </c>
      <c r="U105" s="4">
        <v>0</v>
      </c>
      <c r="V105" s="4">
        <v>8.712499999999995</v>
      </c>
      <c r="W1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16.016739130434786</v>
      </c>
      <c r="X105" s="4">
        <v>6.4292391304347838</v>
      </c>
      <c r="Y105" s="4">
        <v>0</v>
      </c>
      <c r="Z105" s="4">
        <v>0</v>
      </c>
      <c r="AA105" s="4">
        <v>0.60499999999999998</v>
      </c>
      <c r="AB105" s="4">
        <v>0</v>
      </c>
      <c r="AC105" s="4">
        <v>8.9825000000000017</v>
      </c>
      <c r="AD105" s="4">
        <v>0</v>
      </c>
      <c r="AE105" s="4">
        <v>0</v>
      </c>
      <c r="AF105" s="1">
        <v>175500</v>
      </c>
      <c r="AG105" s="1">
        <v>7</v>
      </c>
      <c r="AH105"/>
    </row>
    <row r="106" spans="1:34" x14ac:dyDescent="0.25">
      <c r="A106" t="s">
        <v>346</v>
      </c>
      <c r="B106" t="s">
        <v>230</v>
      </c>
      <c r="C106" t="s">
        <v>621</v>
      </c>
      <c r="D106" t="s">
        <v>394</v>
      </c>
      <c r="E106" s="4">
        <v>42.217391304347828</v>
      </c>
      <c r="F106" s="4">
        <f>Nurse[[#This Row],[Total Nurse Staff Hours]]/Nurse[[#This Row],[MDS Census]]</f>
        <v>3.6413697219361478</v>
      </c>
      <c r="G106" s="4">
        <f>Nurse[[#This Row],[Total Direct Care Staff Hours]]/Nurse[[#This Row],[MDS Census]]</f>
        <v>3.3985993820803291</v>
      </c>
      <c r="H106" s="4">
        <f>Nurse[[#This Row],[Total RN Hours (w/ Admin, DON)]]/Nurse[[#This Row],[MDS Census]]</f>
        <v>0.70009526261585997</v>
      </c>
      <c r="I106" s="4">
        <f>Nurse[[#This Row],[RN Hours (excl. Admin, DON)]]/Nurse[[#This Row],[MDS Census]]</f>
        <v>0.58783985581874354</v>
      </c>
      <c r="J106" s="4">
        <f>SUM(Nurse[[#This Row],[RN Hours (excl. Admin, DON)]],Nurse[[#This Row],[RN Admin Hours]],Nurse[[#This Row],[RN DON Hours]],Nurse[[#This Row],[LPN Hours (excl. Admin)]],Nurse[[#This Row],[LPN Admin Hours]],Nurse[[#This Row],[CNA Hours]],Nurse[[#This Row],[NA TR Hours]],Nurse[[#This Row],[Med Aide/Tech Hours]])</f>
        <v>153.7291304347826</v>
      </c>
      <c r="K106" s="4">
        <f>SUM(Nurse[[#This Row],[RN Hours (excl. Admin, DON)]],Nurse[[#This Row],[LPN Hours (excl. Admin)]],Nurse[[#This Row],[CNA Hours]],Nurse[[#This Row],[NA TR Hours]],Nurse[[#This Row],[Med Aide/Tech Hours]])</f>
        <v>143.47999999999999</v>
      </c>
      <c r="L106" s="4">
        <f>SUM(Nurse[[#This Row],[RN Hours (excl. Admin, DON)]],Nurse[[#This Row],[RN Admin Hours]],Nurse[[#This Row],[RN DON Hours]])</f>
        <v>29.556195652173916</v>
      </c>
      <c r="M106" s="4">
        <v>24.817065217391306</v>
      </c>
      <c r="N106" s="4">
        <v>0</v>
      </c>
      <c r="O106" s="4">
        <v>4.7391304347826084</v>
      </c>
      <c r="P106" s="4">
        <f>SUM(Nurse[[#This Row],[LPN Hours (excl. Admin)]],Nurse[[#This Row],[LPN Admin Hours]])</f>
        <v>31.825217391304349</v>
      </c>
      <c r="Q106" s="4">
        <v>26.315217391304348</v>
      </c>
      <c r="R106" s="4">
        <v>5.51</v>
      </c>
      <c r="S106" s="4">
        <f>SUM(Nurse[[#This Row],[CNA Hours]],Nurse[[#This Row],[NA TR Hours]],Nurse[[#This Row],[Med Aide/Tech Hours]])</f>
        <v>92.347717391304343</v>
      </c>
      <c r="T106" s="4">
        <v>59.415108695652172</v>
      </c>
      <c r="U106" s="4">
        <v>0</v>
      </c>
      <c r="V106" s="4">
        <v>32.932608695652164</v>
      </c>
      <c r="W1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6" s="4">
        <v>0</v>
      </c>
      <c r="Y106" s="4">
        <v>0</v>
      </c>
      <c r="Z106" s="4">
        <v>0</v>
      </c>
      <c r="AA106" s="4">
        <v>0</v>
      </c>
      <c r="AB106" s="4">
        <v>0</v>
      </c>
      <c r="AC106" s="4">
        <v>0</v>
      </c>
      <c r="AD106" s="4">
        <v>0</v>
      </c>
      <c r="AE106" s="4">
        <v>0</v>
      </c>
      <c r="AF106" s="1">
        <v>175472</v>
      </c>
      <c r="AG106" s="1">
        <v>7</v>
      </c>
      <c r="AH106"/>
    </row>
    <row r="107" spans="1:34" x14ac:dyDescent="0.25">
      <c r="A107" t="s">
        <v>346</v>
      </c>
      <c r="B107" t="s">
        <v>161</v>
      </c>
      <c r="C107" t="s">
        <v>586</v>
      </c>
      <c r="D107" t="s">
        <v>404</v>
      </c>
      <c r="E107" s="4">
        <v>61.956521739130437</v>
      </c>
      <c r="F107" s="4">
        <f>Nurse[[#This Row],[Total Nurse Staff Hours]]/Nurse[[#This Row],[MDS Census]]</f>
        <v>3.3008298245614034</v>
      </c>
      <c r="G107" s="4">
        <f>Nurse[[#This Row],[Total Direct Care Staff Hours]]/Nurse[[#This Row],[MDS Census]]</f>
        <v>2.9901701754385965</v>
      </c>
      <c r="H107" s="4">
        <f>Nurse[[#This Row],[Total RN Hours (w/ Admin, DON)]]/Nurse[[#This Row],[MDS Census]]</f>
        <v>0.60131403508771941</v>
      </c>
      <c r="I107" s="4">
        <f>Nurse[[#This Row],[RN Hours (excl. Admin, DON)]]/Nurse[[#This Row],[MDS Census]]</f>
        <v>0.30299298245614043</v>
      </c>
      <c r="J107" s="4">
        <f>SUM(Nurse[[#This Row],[RN Hours (excl. Admin, DON)]],Nurse[[#This Row],[RN Admin Hours]],Nurse[[#This Row],[RN DON Hours]],Nurse[[#This Row],[LPN Hours (excl. Admin)]],Nurse[[#This Row],[LPN Admin Hours]],Nurse[[#This Row],[CNA Hours]],Nurse[[#This Row],[NA TR Hours]],Nurse[[#This Row],[Med Aide/Tech Hours]])</f>
        <v>204.50793478260869</v>
      </c>
      <c r="K107" s="4">
        <f>SUM(Nurse[[#This Row],[RN Hours (excl. Admin, DON)]],Nurse[[#This Row],[LPN Hours (excl. Admin)]],Nurse[[#This Row],[CNA Hours]],Nurse[[#This Row],[NA TR Hours]],Nurse[[#This Row],[Med Aide/Tech Hours]])</f>
        <v>185.26054347826087</v>
      </c>
      <c r="L107" s="4">
        <f>SUM(Nurse[[#This Row],[RN Hours (excl. Admin, DON)]],Nurse[[#This Row],[RN Admin Hours]],Nurse[[#This Row],[RN DON Hours]])</f>
        <v>37.255326086956529</v>
      </c>
      <c r="M107" s="4">
        <v>18.772391304347831</v>
      </c>
      <c r="N107" s="4">
        <v>15.004673913043481</v>
      </c>
      <c r="O107" s="4">
        <v>3.4782608695652173</v>
      </c>
      <c r="P107" s="4">
        <f>SUM(Nurse[[#This Row],[LPN Hours (excl. Admin)]],Nurse[[#This Row],[LPN Admin Hours]])</f>
        <v>26.608369565217391</v>
      </c>
      <c r="Q107" s="4">
        <v>25.84391304347826</v>
      </c>
      <c r="R107" s="4">
        <v>0.76445652173913037</v>
      </c>
      <c r="S107" s="4">
        <f>SUM(Nurse[[#This Row],[CNA Hours]],Nurse[[#This Row],[NA TR Hours]],Nurse[[#This Row],[Med Aide/Tech Hours]])</f>
        <v>140.64423913043478</v>
      </c>
      <c r="T107" s="4">
        <v>97.103586956521752</v>
      </c>
      <c r="U107" s="4">
        <v>0</v>
      </c>
      <c r="V107" s="4">
        <v>43.540652173913024</v>
      </c>
      <c r="W1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26.067934782608695</v>
      </c>
      <c r="X107" s="4">
        <v>7.7641304347826079</v>
      </c>
      <c r="Y107" s="4">
        <v>0</v>
      </c>
      <c r="Z107" s="4">
        <v>0</v>
      </c>
      <c r="AA107" s="4">
        <v>6.0706521739130439</v>
      </c>
      <c r="AB107" s="4">
        <v>0</v>
      </c>
      <c r="AC107" s="4">
        <v>10.296195652173914</v>
      </c>
      <c r="AD107" s="4">
        <v>0</v>
      </c>
      <c r="AE107" s="4">
        <v>1.9369565217391302</v>
      </c>
      <c r="AF107" s="1">
        <v>175348</v>
      </c>
      <c r="AG107" s="1">
        <v>7</v>
      </c>
      <c r="AH107"/>
    </row>
    <row r="108" spans="1:34" x14ac:dyDescent="0.25">
      <c r="A108" t="s">
        <v>346</v>
      </c>
      <c r="B108" t="s">
        <v>281</v>
      </c>
      <c r="C108" t="s">
        <v>639</v>
      </c>
      <c r="D108" t="s">
        <v>459</v>
      </c>
      <c r="E108" s="4">
        <v>37.413043478260867</v>
      </c>
      <c r="F108" s="4">
        <f>Nurse[[#This Row],[Total Nurse Staff Hours]]/Nurse[[#This Row],[MDS Census]]</f>
        <v>3.6755520046484609</v>
      </c>
      <c r="G108" s="4">
        <f>Nurse[[#This Row],[Total Direct Care Staff Hours]]/Nurse[[#This Row],[MDS Census]]</f>
        <v>3.5337739686228939</v>
      </c>
      <c r="H108" s="4">
        <f>Nurse[[#This Row],[Total RN Hours (w/ Admin, DON)]]/Nurse[[#This Row],[MDS Census]]</f>
        <v>0.69073213248111576</v>
      </c>
      <c r="I108" s="4">
        <f>Nurse[[#This Row],[RN Hours (excl. Admin, DON)]]/Nurse[[#This Row],[MDS Census]]</f>
        <v>0.54895409645554916</v>
      </c>
      <c r="J108" s="4">
        <f>SUM(Nurse[[#This Row],[RN Hours (excl. Admin, DON)]],Nurse[[#This Row],[RN Admin Hours]],Nurse[[#This Row],[RN DON Hours]],Nurse[[#This Row],[LPN Hours (excl. Admin)]],Nurse[[#This Row],[LPN Admin Hours]],Nurse[[#This Row],[CNA Hours]],Nurse[[#This Row],[NA TR Hours]],Nurse[[#This Row],[Med Aide/Tech Hours]])</f>
        <v>137.51358695652175</v>
      </c>
      <c r="K108" s="4">
        <f>SUM(Nurse[[#This Row],[RN Hours (excl. Admin, DON)]],Nurse[[#This Row],[LPN Hours (excl. Admin)]],Nurse[[#This Row],[CNA Hours]],Nurse[[#This Row],[NA TR Hours]],Nurse[[#This Row],[Med Aide/Tech Hours]])</f>
        <v>132.20923913043478</v>
      </c>
      <c r="L108" s="4">
        <f>SUM(Nurse[[#This Row],[RN Hours (excl. Admin, DON)]],Nurse[[#This Row],[RN Admin Hours]],Nurse[[#This Row],[RN DON Hours]])</f>
        <v>25.842391304347828</v>
      </c>
      <c r="M108" s="4">
        <v>20.538043478260871</v>
      </c>
      <c r="N108" s="4">
        <v>0</v>
      </c>
      <c r="O108" s="4">
        <v>5.3043478260869561</v>
      </c>
      <c r="P108" s="4">
        <f>SUM(Nurse[[#This Row],[LPN Hours (excl. Admin)]],Nurse[[#This Row],[LPN Admin Hours]])</f>
        <v>34.638586956521742</v>
      </c>
      <c r="Q108" s="4">
        <v>34.638586956521742</v>
      </c>
      <c r="R108" s="4">
        <v>0</v>
      </c>
      <c r="S108" s="4">
        <f>SUM(Nurse[[#This Row],[CNA Hours]],Nurse[[#This Row],[NA TR Hours]],Nurse[[#This Row],[Med Aide/Tech Hours]])</f>
        <v>77.032608695652172</v>
      </c>
      <c r="T108" s="4">
        <v>77.032608695652172</v>
      </c>
      <c r="U108" s="4">
        <v>0</v>
      </c>
      <c r="V108" s="4">
        <v>0</v>
      </c>
      <c r="W1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8" s="4">
        <v>0</v>
      </c>
      <c r="Y108" s="4">
        <v>0</v>
      </c>
      <c r="Z108" s="4">
        <v>0</v>
      </c>
      <c r="AA108" s="4">
        <v>0</v>
      </c>
      <c r="AB108" s="4">
        <v>0</v>
      </c>
      <c r="AC108" s="4">
        <v>0</v>
      </c>
      <c r="AD108" s="4">
        <v>0</v>
      </c>
      <c r="AE108" s="4">
        <v>0</v>
      </c>
      <c r="AF108" s="1">
        <v>175545</v>
      </c>
      <c r="AG108" s="1">
        <v>7</v>
      </c>
      <c r="AH108"/>
    </row>
    <row r="109" spans="1:34" x14ac:dyDescent="0.25">
      <c r="A109" t="s">
        <v>346</v>
      </c>
      <c r="B109" t="s">
        <v>241</v>
      </c>
      <c r="C109" t="s">
        <v>494</v>
      </c>
      <c r="D109" t="s">
        <v>394</v>
      </c>
      <c r="E109" s="4">
        <v>26.434782608695652</v>
      </c>
      <c r="F109" s="4">
        <f>Nurse[[#This Row],[Total Nurse Staff Hours]]/Nurse[[#This Row],[MDS Census]]</f>
        <v>4.535230263157894</v>
      </c>
      <c r="G109" s="4">
        <f>Nurse[[#This Row],[Total Direct Care Staff Hours]]/Nurse[[#This Row],[MDS Census]]</f>
        <v>4.0882524671052627</v>
      </c>
      <c r="H109" s="4">
        <f>Nurse[[#This Row],[Total RN Hours (w/ Admin, DON)]]/Nurse[[#This Row],[MDS Census]]</f>
        <v>1.6810773026315786</v>
      </c>
      <c r="I109" s="4">
        <f>Nurse[[#This Row],[RN Hours (excl. Admin, DON)]]/Nurse[[#This Row],[MDS Census]]</f>
        <v>1.2340995065789471</v>
      </c>
      <c r="J109" s="4">
        <f>SUM(Nurse[[#This Row],[RN Hours (excl. Admin, DON)]],Nurse[[#This Row],[RN Admin Hours]],Nurse[[#This Row],[RN DON Hours]],Nurse[[#This Row],[LPN Hours (excl. Admin)]],Nurse[[#This Row],[LPN Admin Hours]],Nurse[[#This Row],[CNA Hours]],Nurse[[#This Row],[NA TR Hours]],Nurse[[#This Row],[Med Aide/Tech Hours]])</f>
        <v>119.88782608695649</v>
      </c>
      <c r="K109" s="4">
        <f>SUM(Nurse[[#This Row],[RN Hours (excl. Admin, DON)]],Nurse[[#This Row],[LPN Hours (excl. Admin)]],Nurse[[#This Row],[CNA Hours]],Nurse[[#This Row],[NA TR Hours]],Nurse[[#This Row],[Med Aide/Tech Hours]])</f>
        <v>108.0720652173913</v>
      </c>
      <c r="L109" s="4">
        <f>SUM(Nurse[[#This Row],[RN Hours (excl. Admin, DON)]],Nurse[[#This Row],[RN Admin Hours]],Nurse[[#This Row],[RN DON Hours]])</f>
        <v>44.438913043478252</v>
      </c>
      <c r="M109" s="4">
        <v>32.623152173913034</v>
      </c>
      <c r="N109" s="4">
        <v>6.3374999999999986</v>
      </c>
      <c r="O109" s="4">
        <v>5.4782608695652177</v>
      </c>
      <c r="P109" s="4">
        <f>SUM(Nurse[[#This Row],[LPN Hours (excl. Admin)]],Nurse[[#This Row],[LPN Admin Hours]])</f>
        <v>34.500326086956505</v>
      </c>
      <c r="Q109" s="4">
        <v>34.500326086956505</v>
      </c>
      <c r="R109" s="4">
        <v>0</v>
      </c>
      <c r="S109" s="4">
        <f>SUM(Nurse[[#This Row],[CNA Hours]],Nurse[[#This Row],[NA TR Hours]],Nurse[[#This Row],[Med Aide/Tech Hours]])</f>
        <v>40.948586956521744</v>
      </c>
      <c r="T109" s="4">
        <v>11.703152173913042</v>
      </c>
      <c r="U109" s="4">
        <v>0</v>
      </c>
      <c r="V109" s="4">
        <v>29.245434782608704</v>
      </c>
      <c r="W1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16.858695652173914</v>
      </c>
      <c r="X109" s="4">
        <v>9.0815217391304355</v>
      </c>
      <c r="Y109" s="4">
        <v>0</v>
      </c>
      <c r="Z109" s="4">
        <v>0</v>
      </c>
      <c r="AA109" s="4">
        <v>5.4429347826086953</v>
      </c>
      <c r="AB109" s="4">
        <v>0</v>
      </c>
      <c r="AC109" s="4">
        <v>1.9048913043478262</v>
      </c>
      <c r="AD109" s="4">
        <v>0</v>
      </c>
      <c r="AE109" s="4">
        <v>0.42934782608695654</v>
      </c>
      <c r="AF109" s="1">
        <v>175491</v>
      </c>
      <c r="AG109" s="1">
        <v>7</v>
      </c>
      <c r="AH109"/>
    </row>
    <row r="110" spans="1:34" x14ac:dyDescent="0.25">
      <c r="A110" t="s">
        <v>346</v>
      </c>
      <c r="B110" t="s">
        <v>60</v>
      </c>
      <c r="C110" t="s">
        <v>538</v>
      </c>
      <c r="D110" t="s">
        <v>413</v>
      </c>
      <c r="E110" s="4">
        <v>79.347826086956516</v>
      </c>
      <c r="F110" s="4">
        <f>Nurse[[#This Row],[Total Nurse Staff Hours]]/Nurse[[#This Row],[MDS Census]]</f>
        <v>3.5800684931506854</v>
      </c>
      <c r="G110" s="4">
        <f>Nurse[[#This Row],[Total Direct Care Staff Hours]]/Nurse[[#This Row],[MDS Census]]</f>
        <v>3.4671780821917819</v>
      </c>
      <c r="H110" s="4">
        <f>Nurse[[#This Row],[Total RN Hours (w/ Admin, DON)]]/Nurse[[#This Row],[MDS Census]]</f>
        <v>0.4745753424657535</v>
      </c>
      <c r="I110" s="4">
        <f>Nurse[[#This Row],[RN Hours (excl. Admin, DON)]]/Nurse[[#This Row],[MDS Census]]</f>
        <v>0.45156164383561648</v>
      </c>
      <c r="J110" s="4">
        <f>SUM(Nurse[[#This Row],[RN Hours (excl. Admin, DON)]],Nurse[[#This Row],[RN Admin Hours]],Nurse[[#This Row],[RN DON Hours]],Nurse[[#This Row],[LPN Hours (excl. Admin)]],Nurse[[#This Row],[LPN Admin Hours]],Nurse[[#This Row],[CNA Hours]],Nurse[[#This Row],[NA TR Hours]],Nurse[[#This Row],[Med Aide/Tech Hours]])</f>
        <v>284.07065217391306</v>
      </c>
      <c r="K110" s="4">
        <f>SUM(Nurse[[#This Row],[RN Hours (excl. Admin, DON)]],Nurse[[#This Row],[LPN Hours (excl. Admin)]],Nurse[[#This Row],[CNA Hours]],Nurse[[#This Row],[NA TR Hours]],Nurse[[#This Row],[Med Aide/Tech Hours]])</f>
        <v>275.11304347826092</v>
      </c>
      <c r="L110" s="4">
        <f>SUM(Nurse[[#This Row],[RN Hours (excl. Admin, DON)]],Nurse[[#This Row],[RN Admin Hours]],Nurse[[#This Row],[RN DON Hours]])</f>
        <v>37.65652173913044</v>
      </c>
      <c r="M110" s="4">
        <v>35.830434782608698</v>
      </c>
      <c r="N110" s="4">
        <v>0</v>
      </c>
      <c r="O110" s="4">
        <v>1.826086956521739</v>
      </c>
      <c r="P110" s="4">
        <f>SUM(Nurse[[#This Row],[LPN Hours (excl. Admin)]],Nurse[[#This Row],[LPN Admin Hours]])</f>
        <v>76.159782608695679</v>
      </c>
      <c r="Q110" s="4">
        <v>69.028260869565244</v>
      </c>
      <c r="R110" s="4">
        <v>7.1315217391304335</v>
      </c>
      <c r="S110" s="4">
        <f>SUM(Nurse[[#This Row],[CNA Hours]],Nurse[[#This Row],[NA TR Hours]],Nurse[[#This Row],[Med Aide/Tech Hours]])</f>
        <v>170.25434782608696</v>
      </c>
      <c r="T110" s="4">
        <v>118.78260869565216</v>
      </c>
      <c r="U110" s="4">
        <v>0</v>
      </c>
      <c r="V110" s="4">
        <v>51.471739130434806</v>
      </c>
      <c r="W1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0" s="4">
        <v>0</v>
      </c>
      <c r="Y110" s="4">
        <v>0</v>
      </c>
      <c r="Z110" s="4">
        <v>0</v>
      </c>
      <c r="AA110" s="4">
        <v>0</v>
      </c>
      <c r="AB110" s="4">
        <v>0</v>
      </c>
      <c r="AC110" s="4">
        <v>0</v>
      </c>
      <c r="AD110" s="4">
        <v>0</v>
      </c>
      <c r="AE110" s="4">
        <v>0</v>
      </c>
      <c r="AF110" s="1">
        <v>175173</v>
      </c>
      <c r="AG110" s="1">
        <v>7</v>
      </c>
      <c r="AH110"/>
    </row>
    <row r="111" spans="1:34" x14ac:dyDescent="0.25">
      <c r="A111" t="s">
        <v>346</v>
      </c>
      <c r="B111" t="s">
        <v>200</v>
      </c>
      <c r="C111" t="s">
        <v>529</v>
      </c>
      <c r="D111" t="s">
        <v>395</v>
      </c>
      <c r="E111" s="4">
        <v>38.929577464788736</v>
      </c>
      <c r="F111" s="4">
        <f>Nurse[[#This Row],[Total Nurse Staff Hours]]/Nurse[[#This Row],[MDS Census]]</f>
        <v>4.1057742402315487</v>
      </c>
      <c r="G111" s="4">
        <f>Nurse[[#This Row],[Total Direct Care Staff Hours]]/Nurse[[#This Row],[MDS Census]]</f>
        <v>3.6452243125904484</v>
      </c>
      <c r="H111" s="4">
        <f>Nurse[[#This Row],[Total RN Hours (w/ Admin, DON)]]/Nurse[[#This Row],[MDS Census]]</f>
        <v>1.0413024602026049</v>
      </c>
      <c r="I111" s="4">
        <f>Nurse[[#This Row],[RN Hours (excl. Admin, DON)]]/Nurse[[#This Row],[MDS Census]]</f>
        <v>0.58075253256150494</v>
      </c>
      <c r="J111" s="4">
        <f>SUM(Nurse[[#This Row],[RN Hours (excl. Admin, DON)]],Nurse[[#This Row],[RN Admin Hours]],Nurse[[#This Row],[RN DON Hours]],Nurse[[#This Row],[LPN Hours (excl. Admin)]],Nurse[[#This Row],[LPN Admin Hours]],Nurse[[#This Row],[CNA Hours]],Nurse[[#This Row],[NA TR Hours]],Nurse[[#This Row],[Med Aide/Tech Hours]])</f>
        <v>159.83605633802819</v>
      </c>
      <c r="K111" s="4">
        <f>SUM(Nurse[[#This Row],[RN Hours (excl. Admin, DON)]],Nurse[[#This Row],[LPN Hours (excl. Admin)]],Nurse[[#This Row],[CNA Hours]],Nurse[[#This Row],[NA TR Hours]],Nurse[[#This Row],[Med Aide/Tech Hours]])</f>
        <v>141.90704225352113</v>
      </c>
      <c r="L111" s="4">
        <f>SUM(Nurse[[#This Row],[RN Hours (excl. Admin, DON)]],Nurse[[#This Row],[RN Admin Hours]],Nurse[[#This Row],[RN DON Hours]])</f>
        <v>40.537464788732393</v>
      </c>
      <c r="M111" s="4">
        <v>22.608450704225351</v>
      </c>
      <c r="N111" s="4">
        <v>12.63323943661972</v>
      </c>
      <c r="O111" s="4">
        <v>5.295774647887324</v>
      </c>
      <c r="P111" s="4">
        <f>SUM(Nurse[[#This Row],[LPN Hours (excl. Admin)]],Nurse[[#This Row],[LPN Admin Hours]])</f>
        <v>37.449295774647901</v>
      </c>
      <c r="Q111" s="4">
        <v>37.449295774647901</v>
      </c>
      <c r="R111" s="4">
        <v>0</v>
      </c>
      <c r="S111" s="4">
        <f>SUM(Nurse[[#This Row],[CNA Hours]],Nurse[[#This Row],[NA TR Hours]],Nurse[[#This Row],[Med Aide/Tech Hours]])</f>
        <v>81.849295774647885</v>
      </c>
      <c r="T111" s="4">
        <v>61.418309859154917</v>
      </c>
      <c r="U111" s="4">
        <v>0</v>
      </c>
      <c r="V111" s="4">
        <v>20.430985915492961</v>
      </c>
      <c r="W1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1" s="4">
        <v>0</v>
      </c>
      <c r="Y111" s="4">
        <v>0</v>
      </c>
      <c r="Z111" s="4">
        <v>0</v>
      </c>
      <c r="AA111" s="4">
        <v>0</v>
      </c>
      <c r="AB111" s="4">
        <v>0</v>
      </c>
      <c r="AC111" s="4">
        <v>0</v>
      </c>
      <c r="AD111" s="4">
        <v>0</v>
      </c>
      <c r="AE111" s="4">
        <v>0</v>
      </c>
      <c r="AF111" s="1">
        <v>175423</v>
      </c>
      <c r="AG111" s="1">
        <v>7</v>
      </c>
      <c r="AH111"/>
    </row>
    <row r="112" spans="1:34" x14ac:dyDescent="0.25">
      <c r="A112" t="s">
        <v>346</v>
      </c>
      <c r="B112" t="s">
        <v>94</v>
      </c>
      <c r="C112" t="s">
        <v>525</v>
      </c>
      <c r="D112" t="s">
        <v>417</v>
      </c>
      <c r="E112" s="4">
        <v>42.293478260869563</v>
      </c>
      <c r="F112" s="4">
        <f>Nurse[[#This Row],[Total Nurse Staff Hours]]/Nurse[[#This Row],[MDS Census]]</f>
        <v>3.3344358776664103</v>
      </c>
      <c r="G112" s="4">
        <f>Nurse[[#This Row],[Total Direct Care Staff Hours]]/Nurse[[#This Row],[MDS Census]]</f>
        <v>3.0678206116679525</v>
      </c>
      <c r="H112" s="4">
        <f>Nurse[[#This Row],[Total RN Hours (w/ Admin, DON)]]/Nurse[[#This Row],[MDS Census]]</f>
        <v>0.32282703675147778</v>
      </c>
      <c r="I112" s="4">
        <f>Nurse[[#This Row],[RN Hours (excl. Admin, DON)]]/Nurse[[#This Row],[MDS Census]]</f>
        <v>0.17957337445386792</v>
      </c>
      <c r="J112" s="4">
        <f>SUM(Nurse[[#This Row],[RN Hours (excl. Admin, DON)]],Nurse[[#This Row],[RN Admin Hours]],Nurse[[#This Row],[RN DON Hours]],Nurse[[#This Row],[LPN Hours (excl. Admin)]],Nurse[[#This Row],[LPN Admin Hours]],Nurse[[#This Row],[CNA Hours]],Nurse[[#This Row],[NA TR Hours]],Nurse[[#This Row],[Med Aide/Tech Hours]])</f>
        <v>141.02489130434785</v>
      </c>
      <c r="K112" s="4">
        <f>SUM(Nurse[[#This Row],[RN Hours (excl. Admin, DON)]],Nurse[[#This Row],[LPN Hours (excl. Admin)]],Nurse[[#This Row],[CNA Hours]],Nurse[[#This Row],[NA TR Hours]],Nurse[[#This Row],[Med Aide/Tech Hours]])</f>
        <v>129.74880434782611</v>
      </c>
      <c r="L112" s="4">
        <f>SUM(Nurse[[#This Row],[RN Hours (excl. Admin, DON)]],Nurse[[#This Row],[RN Admin Hours]],Nurse[[#This Row],[RN DON Hours]])</f>
        <v>13.653478260869566</v>
      </c>
      <c r="M112" s="4">
        <v>7.5947826086956525</v>
      </c>
      <c r="N112" s="4">
        <v>0</v>
      </c>
      <c r="O112" s="4">
        <v>6.0586956521739124</v>
      </c>
      <c r="P112" s="4">
        <f>SUM(Nurse[[#This Row],[LPN Hours (excl. Admin)]],Nurse[[#This Row],[LPN Admin Hours]])</f>
        <v>35.229673913043491</v>
      </c>
      <c r="Q112" s="4">
        <v>30.012282608695664</v>
      </c>
      <c r="R112" s="4">
        <v>5.2173913043478262</v>
      </c>
      <c r="S112" s="4">
        <f>SUM(Nurse[[#This Row],[CNA Hours]],Nurse[[#This Row],[NA TR Hours]],Nurse[[#This Row],[Med Aide/Tech Hours]])</f>
        <v>92.141739130434786</v>
      </c>
      <c r="T112" s="4">
        <v>68.66891304347827</v>
      </c>
      <c r="U112" s="4">
        <v>8.0479347826086975</v>
      </c>
      <c r="V112" s="4">
        <v>15.424891304347829</v>
      </c>
      <c r="W1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0.53858695652173905</v>
      </c>
      <c r="X112" s="4">
        <v>0.53858695652173905</v>
      </c>
      <c r="Y112" s="4">
        <v>0</v>
      </c>
      <c r="Z112" s="4">
        <v>0</v>
      </c>
      <c r="AA112" s="4">
        <v>0</v>
      </c>
      <c r="AB112" s="4">
        <v>0</v>
      </c>
      <c r="AC112" s="4">
        <v>0</v>
      </c>
      <c r="AD112" s="4">
        <v>0</v>
      </c>
      <c r="AE112" s="4">
        <v>0</v>
      </c>
      <c r="AF112" s="1">
        <v>175236</v>
      </c>
      <c r="AG112" s="1">
        <v>7</v>
      </c>
      <c r="AH112"/>
    </row>
    <row r="113" spans="1:34" x14ac:dyDescent="0.25">
      <c r="A113" t="s">
        <v>346</v>
      </c>
      <c r="B113" t="s">
        <v>280</v>
      </c>
      <c r="C113" t="s">
        <v>532</v>
      </c>
      <c r="D113" t="s">
        <v>419</v>
      </c>
      <c r="E113" s="4">
        <v>84.565217391304344</v>
      </c>
      <c r="F113" s="4">
        <f>Nurse[[#This Row],[Total Nurse Staff Hours]]/Nurse[[#This Row],[MDS Census]]</f>
        <v>4.2182519280205648</v>
      </c>
      <c r="G113" s="4">
        <f>Nurse[[#This Row],[Total Direct Care Staff Hours]]/Nurse[[#This Row],[MDS Census]]</f>
        <v>4.0650706940874031</v>
      </c>
      <c r="H113" s="4">
        <f>Nurse[[#This Row],[Total RN Hours (w/ Admin, DON)]]/Nurse[[#This Row],[MDS Census]]</f>
        <v>0.73568637532133696</v>
      </c>
      <c r="I113" s="4">
        <f>Nurse[[#This Row],[RN Hours (excl. Admin, DON)]]/Nurse[[#This Row],[MDS Census]]</f>
        <v>0.60136760925449884</v>
      </c>
      <c r="J113" s="4">
        <f>SUM(Nurse[[#This Row],[RN Hours (excl. Admin, DON)]],Nurse[[#This Row],[RN Admin Hours]],Nurse[[#This Row],[RN DON Hours]],Nurse[[#This Row],[LPN Hours (excl. Admin)]],Nurse[[#This Row],[LPN Admin Hours]],Nurse[[#This Row],[CNA Hours]],Nurse[[#This Row],[NA TR Hours]],Nurse[[#This Row],[Med Aide/Tech Hours]])</f>
        <v>356.71739130434776</v>
      </c>
      <c r="K113" s="4">
        <f>SUM(Nurse[[#This Row],[RN Hours (excl. Admin, DON)]],Nurse[[#This Row],[LPN Hours (excl. Admin)]],Nurse[[#This Row],[CNA Hours]],Nurse[[#This Row],[NA TR Hours]],Nurse[[#This Row],[Med Aide/Tech Hours]])</f>
        <v>343.76358695652169</v>
      </c>
      <c r="L113" s="4">
        <f>SUM(Nurse[[#This Row],[RN Hours (excl. Admin, DON)]],Nurse[[#This Row],[RN Admin Hours]],Nurse[[#This Row],[RN DON Hours]])</f>
        <v>62.213478260869579</v>
      </c>
      <c r="M113" s="4">
        <v>50.854782608695665</v>
      </c>
      <c r="N113" s="4">
        <v>5.2173913043478262</v>
      </c>
      <c r="O113" s="4">
        <v>6.1413043478260869</v>
      </c>
      <c r="P113" s="4">
        <f>SUM(Nurse[[#This Row],[LPN Hours (excl. Admin)]],Nurse[[#This Row],[LPN Admin Hours]])</f>
        <v>104.95945652173913</v>
      </c>
      <c r="Q113" s="4">
        <v>103.36434782608696</v>
      </c>
      <c r="R113" s="4">
        <v>1.5951086956521738</v>
      </c>
      <c r="S113" s="4">
        <f>SUM(Nurse[[#This Row],[CNA Hours]],Nurse[[#This Row],[NA TR Hours]],Nurse[[#This Row],[Med Aide/Tech Hours]])</f>
        <v>189.54445652173908</v>
      </c>
      <c r="T113" s="4">
        <v>167.58249999999995</v>
      </c>
      <c r="U113" s="4">
        <v>0</v>
      </c>
      <c r="V113" s="4">
        <v>21.961956521739129</v>
      </c>
      <c r="W1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84.550217391304344</v>
      </c>
      <c r="X113" s="4">
        <v>11.250217391304348</v>
      </c>
      <c r="Y113" s="4">
        <v>5.2173913043478262</v>
      </c>
      <c r="Z113" s="4">
        <v>1.5652173913043479</v>
      </c>
      <c r="AA113" s="4">
        <v>37.145869565217389</v>
      </c>
      <c r="AB113" s="4">
        <v>1.5951086956521738</v>
      </c>
      <c r="AC113" s="4">
        <v>23.268260869565214</v>
      </c>
      <c r="AD113" s="4">
        <v>0</v>
      </c>
      <c r="AE113" s="4">
        <v>4.5081521739130439</v>
      </c>
      <c r="AF113" s="1">
        <v>175544</v>
      </c>
      <c r="AG113" s="1">
        <v>7</v>
      </c>
      <c r="AH113"/>
    </row>
    <row r="114" spans="1:34" x14ac:dyDescent="0.25">
      <c r="A114" t="s">
        <v>346</v>
      </c>
      <c r="B114" t="s">
        <v>63</v>
      </c>
      <c r="C114" t="s">
        <v>537</v>
      </c>
      <c r="D114" t="s">
        <v>394</v>
      </c>
      <c r="E114" s="4">
        <v>61.271739130434781</v>
      </c>
      <c r="F114" s="4">
        <f>Nurse[[#This Row],[Total Nurse Staff Hours]]/Nurse[[#This Row],[MDS Census]]</f>
        <v>3.2624108568387444</v>
      </c>
      <c r="G114" s="4">
        <f>Nurse[[#This Row],[Total Direct Care Staff Hours]]/Nurse[[#This Row],[MDS Census]]</f>
        <v>3.0367589143161262</v>
      </c>
      <c r="H114" s="4">
        <f>Nurse[[#This Row],[Total RN Hours (w/ Admin, DON)]]/Nurse[[#This Row],[MDS Census]]</f>
        <v>0.45872627284016337</v>
      </c>
      <c r="I114" s="4">
        <f>Nurse[[#This Row],[RN Hours (excl. Admin, DON)]]/Nurse[[#This Row],[MDS Census]]</f>
        <v>0.23307433031754496</v>
      </c>
      <c r="J114" s="4">
        <f>SUM(Nurse[[#This Row],[RN Hours (excl. Admin, DON)]],Nurse[[#This Row],[RN Admin Hours]],Nurse[[#This Row],[RN DON Hours]],Nurse[[#This Row],[LPN Hours (excl. Admin)]],Nurse[[#This Row],[LPN Admin Hours]],Nurse[[#This Row],[CNA Hours]],Nurse[[#This Row],[NA TR Hours]],Nurse[[#This Row],[Med Aide/Tech Hours]])</f>
        <v>199.89358695652177</v>
      </c>
      <c r="K114" s="4">
        <f>SUM(Nurse[[#This Row],[RN Hours (excl. Admin, DON)]],Nurse[[#This Row],[LPN Hours (excl. Admin)]],Nurse[[#This Row],[CNA Hours]],Nurse[[#This Row],[NA TR Hours]],Nurse[[#This Row],[Med Aide/Tech Hours]])</f>
        <v>186.06750000000002</v>
      </c>
      <c r="L114" s="4">
        <f>SUM(Nurse[[#This Row],[RN Hours (excl. Admin, DON)]],Nurse[[#This Row],[RN Admin Hours]],Nurse[[#This Row],[RN DON Hours]])</f>
        <v>28.106956521739139</v>
      </c>
      <c r="M114" s="4">
        <v>14.280869565217401</v>
      </c>
      <c r="N114" s="4">
        <v>8</v>
      </c>
      <c r="O114" s="4">
        <v>5.8260869565217392</v>
      </c>
      <c r="P114" s="4">
        <f>SUM(Nurse[[#This Row],[LPN Hours (excl. Admin)]],Nurse[[#This Row],[LPN Admin Hours]])</f>
        <v>45.154673913043496</v>
      </c>
      <c r="Q114" s="4">
        <v>45.154673913043496</v>
      </c>
      <c r="R114" s="4">
        <v>0</v>
      </c>
      <c r="S114" s="4">
        <f>SUM(Nurse[[#This Row],[CNA Hours]],Nurse[[#This Row],[NA TR Hours]],Nurse[[#This Row],[Med Aide/Tech Hours]])</f>
        <v>126.63195652173911</v>
      </c>
      <c r="T114" s="4">
        <v>118.70423913043477</v>
      </c>
      <c r="U114" s="4">
        <v>0</v>
      </c>
      <c r="V114" s="4">
        <v>7.9277173913043466</v>
      </c>
      <c r="W1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66.229891304347817</v>
      </c>
      <c r="X114" s="4">
        <v>2.5382608695652178</v>
      </c>
      <c r="Y114" s="4">
        <v>0</v>
      </c>
      <c r="Z114" s="4">
        <v>0</v>
      </c>
      <c r="AA114" s="4">
        <v>16.211739130434783</v>
      </c>
      <c r="AB114" s="4">
        <v>0</v>
      </c>
      <c r="AC114" s="4">
        <v>43.572608695652164</v>
      </c>
      <c r="AD114" s="4">
        <v>0</v>
      </c>
      <c r="AE114" s="4">
        <v>3.9072826086956525</v>
      </c>
      <c r="AF114" s="1">
        <v>175176</v>
      </c>
      <c r="AG114" s="1">
        <v>7</v>
      </c>
      <c r="AH114"/>
    </row>
    <row r="115" spans="1:34" x14ac:dyDescent="0.25">
      <c r="A115" t="s">
        <v>346</v>
      </c>
      <c r="B115" t="s">
        <v>226</v>
      </c>
      <c r="C115" t="s">
        <v>509</v>
      </c>
      <c r="D115" t="s">
        <v>436</v>
      </c>
      <c r="E115" s="4">
        <v>48.826086956521742</v>
      </c>
      <c r="F115" s="4">
        <f>Nurse[[#This Row],[Total Nurse Staff Hours]]/Nurse[[#This Row],[MDS Census]]</f>
        <v>3.523247996438112</v>
      </c>
      <c r="G115" s="4">
        <f>Nurse[[#This Row],[Total Direct Care Staff Hours]]/Nurse[[#This Row],[MDS Census]]</f>
        <v>3.1683548530721288</v>
      </c>
      <c r="H115" s="4">
        <f>Nurse[[#This Row],[Total RN Hours (w/ Admin, DON)]]/Nurse[[#This Row],[MDS Census]]</f>
        <v>0.75403829029385605</v>
      </c>
      <c r="I115" s="4">
        <f>Nurse[[#This Row],[RN Hours (excl. Admin, DON)]]/Nurse[[#This Row],[MDS Census]]</f>
        <v>0.57449688334817473</v>
      </c>
      <c r="J115" s="4">
        <f>SUM(Nurse[[#This Row],[RN Hours (excl. Admin, DON)]],Nurse[[#This Row],[RN Admin Hours]],Nurse[[#This Row],[RN DON Hours]],Nurse[[#This Row],[LPN Hours (excl. Admin)]],Nurse[[#This Row],[LPN Admin Hours]],Nurse[[#This Row],[CNA Hours]],Nurse[[#This Row],[NA TR Hours]],Nurse[[#This Row],[Med Aide/Tech Hours]])</f>
        <v>172.02641304347827</v>
      </c>
      <c r="K115" s="4">
        <f>SUM(Nurse[[#This Row],[RN Hours (excl. Admin, DON)]],Nurse[[#This Row],[LPN Hours (excl. Admin)]],Nurse[[#This Row],[CNA Hours]],Nurse[[#This Row],[NA TR Hours]],Nurse[[#This Row],[Med Aide/Tech Hours]])</f>
        <v>154.69836956521743</v>
      </c>
      <c r="L115" s="4">
        <f>SUM(Nurse[[#This Row],[RN Hours (excl. Admin, DON)]],Nurse[[#This Row],[RN Admin Hours]],Nurse[[#This Row],[RN DON Hours]])</f>
        <v>36.816739130434797</v>
      </c>
      <c r="M115" s="4">
        <v>28.050434782608708</v>
      </c>
      <c r="N115" s="4">
        <v>4.1828260869565215</v>
      </c>
      <c r="O115" s="4">
        <v>4.5834782608695654</v>
      </c>
      <c r="P115" s="4">
        <f>SUM(Nurse[[#This Row],[LPN Hours (excl. Admin)]],Nurse[[#This Row],[LPN Admin Hours]])</f>
        <v>33.024239130434779</v>
      </c>
      <c r="Q115" s="4">
        <v>24.462499999999999</v>
      </c>
      <c r="R115" s="4">
        <v>8.5617391304347787</v>
      </c>
      <c r="S115" s="4">
        <f>SUM(Nurse[[#This Row],[CNA Hours]],Nurse[[#This Row],[NA TR Hours]],Nurse[[#This Row],[Med Aide/Tech Hours]])</f>
        <v>102.18543478260872</v>
      </c>
      <c r="T115" s="4">
        <v>41.104891304347838</v>
      </c>
      <c r="U115" s="4">
        <v>0</v>
      </c>
      <c r="V115" s="4">
        <v>61.080543478260878</v>
      </c>
      <c r="W1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5" s="4">
        <v>0</v>
      </c>
      <c r="Y115" s="4">
        <v>0</v>
      </c>
      <c r="Z115" s="4">
        <v>0</v>
      </c>
      <c r="AA115" s="4">
        <v>0</v>
      </c>
      <c r="AB115" s="4">
        <v>0</v>
      </c>
      <c r="AC115" s="4">
        <v>0</v>
      </c>
      <c r="AD115" s="4">
        <v>0</v>
      </c>
      <c r="AE115" s="4">
        <v>0</v>
      </c>
      <c r="AF115" s="1">
        <v>175467</v>
      </c>
      <c r="AG115" s="1">
        <v>7</v>
      </c>
      <c r="AH115"/>
    </row>
    <row r="116" spans="1:34" x14ac:dyDescent="0.25">
      <c r="A116" t="s">
        <v>346</v>
      </c>
      <c r="B116" t="s">
        <v>257</v>
      </c>
      <c r="C116" t="s">
        <v>504</v>
      </c>
      <c r="D116" t="s">
        <v>407</v>
      </c>
      <c r="E116" s="4">
        <v>33.456521739130437</v>
      </c>
      <c r="F116" s="4">
        <f>Nurse[[#This Row],[Total Nurse Staff Hours]]/Nurse[[#This Row],[MDS Census]]</f>
        <v>5.644330734243014</v>
      </c>
      <c r="G116" s="4">
        <f>Nurse[[#This Row],[Total Direct Care Staff Hours]]/Nurse[[#This Row],[MDS Census]]</f>
        <v>5.3871832358674459</v>
      </c>
      <c r="H116" s="4">
        <f>Nurse[[#This Row],[Total RN Hours (w/ Admin, DON)]]/Nurse[[#This Row],[MDS Census]]</f>
        <v>1.3499025341130602</v>
      </c>
      <c r="I116" s="4">
        <f>Nurse[[#This Row],[RN Hours (excl. Admin, DON)]]/Nurse[[#This Row],[MDS Census]]</f>
        <v>1.2179987004548407</v>
      </c>
      <c r="J116" s="4">
        <f>SUM(Nurse[[#This Row],[RN Hours (excl. Admin, DON)]],Nurse[[#This Row],[RN Admin Hours]],Nurse[[#This Row],[RN DON Hours]],Nurse[[#This Row],[LPN Hours (excl. Admin)]],Nurse[[#This Row],[LPN Admin Hours]],Nurse[[#This Row],[CNA Hours]],Nurse[[#This Row],[NA TR Hours]],Nurse[[#This Row],[Med Aide/Tech Hours]])</f>
        <v>188.83967391304347</v>
      </c>
      <c r="K116" s="4">
        <f>SUM(Nurse[[#This Row],[RN Hours (excl. Admin, DON)]],Nurse[[#This Row],[LPN Hours (excl. Admin)]],Nurse[[#This Row],[CNA Hours]],Nurse[[#This Row],[NA TR Hours]],Nurse[[#This Row],[Med Aide/Tech Hours]])</f>
        <v>180.23641304347825</v>
      </c>
      <c r="L116" s="4">
        <f>SUM(Nurse[[#This Row],[RN Hours (excl. Admin, DON)]],Nurse[[#This Row],[RN Admin Hours]],Nurse[[#This Row],[RN DON Hours]])</f>
        <v>45.163043478260867</v>
      </c>
      <c r="M116" s="4">
        <v>40.75</v>
      </c>
      <c r="N116" s="4">
        <v>0</v>
      </c>
      <c r="O116" s="4">
        <v>4.4130434782608692</v>
      </c>
      <c r="P116" s="4">
        <f>SUM(Nurse[[#This Row],[LPN Hours (excl. Admin)]],Nurse[[#This Row],[LPN Admin Hours]])</f>
        <v>8.766304347826086</v>
      </c>
      <c r="Q116" s="4">
        <v>4.5760869565217392</v>
      </c>
      <c r="R116" s="4">
        <v>4.1902173913043477</v>
      </c>
      <c r="S116" s="4">
        <f>SUM(Nurse[[#This Row],[CNA Hours]],Nurse[[#This Row],[NA TR Hours]],Nurse[[#This Row],[Med Aide/Tech Hours]])</f>
        <v>134.9103260869565</v>
      </c>
      <c r="T116" s="4">
        <v>71.529891304347828</v>
      </c>
      <c r="U116" s="4">
        <v>8.6956521739130432E-2</v>
      </c>
      <c r="V116" s="4">
        <v>63.293478260869563</v>
      </c>
      <c r="W1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52.345108695652179</v>
      </c>
      <c r="X116" s="4">
        <v>7.8396739130434785</v>
      </c>
      <c r="Y116" s="4">
        <v>0</v>
      </c>
      <c r="Z116" s="4">
        <v>0</v>
      </c>
      <c r="AA116" s="4">
        <v>4.5760869565217392</v>
      </c>
      <c r="AB116" s="4">
        <v>0</v>
      </c>
      <c r="AC116" s="4">
        <v>36.421195652173914</v>
      </c>
      <c r="AD116" s="4">
        <v>8.6956521739130432E-2</v>
      </c>
      <c r="AE116" s="4">
        <v>3.4211956521739131</v>
      </c>
      <c r="AF116" s="1">
        <v>175513</v>
      </c>
      <c r="AG116" s="1">
        <v>7</v>
      </c>
      <c r="AH116"/>
    </row>
    <row r="117" spans="1:34" x14ac:dyDescent="0.25">
      <c r="A117" t="s">
        <v>346</v>
      </c>
      <c r="B117" t="s">
        <v>259</v>
      </c>
      <c r="C117" t="s">
        <v>480</v>
      </c>
      <c r="D117" t="s">
        <v>444</v>
      </c>
      <c r="E117" s="4">
        <v>65.5</v>
      </c>
      <c r="F117" s="4">
        <f>Nurse[[#This Row],[Total Nurse Staff Hours]]/Nurse[[#This Row],[MDS Census]]</f>
        <v>5.3842930633919677</v>
      </c>
      <c r="G117" s="4">
        <f>Nurse[[#This Row],[Total Direct Care Staff Hours]]/Nurse[[#This Row],[MDS Census]]</f>
        <v>5.0411964819117161</v>
      </c>
      <c r="H117" s="4">
        <f>Nurse[[#This Row],[Total RN Hours (w/ Admin, DON)]]/Nurse[[#This Row],[MDS Census]]</f>
        <v>1.1494772651842018</v>
      </c>
      <c r="I117" s="4">
        <f>Nurse[[#This Row],[RN Hours (excl. Admin, DON)]]/Nurse[[#This Row],[MDS Census]]</f>
        <v>0.90412379688018585</v>
      </c>
      <c r="J117" s="4">
        <f>SUM(Nurse[[#This Row],[RN Hours (excl. Admin, DON)]],Nurse[[#This Row],[RN Admin Hours]],Nurse[[#This Row],[RN DON Hours]],Nurse[[#This Row],[LPN Hours (excl. Admin)]],Nurse[[#This Row],[LPN Admin Hours]],Nurse[[#This Row],[CNA Hours]],Nurse[[#This Row],[NA TR Hours]],Nurse[[#This Row],[Med Aide/Tech Hours]])</f>
        <v>352.67119565217388</v>
      </c>
      <c r="K117" s="4">
        <f>SUM(Nurse[[#This Row],[RN Hours (excl. Admin, DON)]],Nurse[[#This Row],[LPN Hours (excl. Admin)]],Nurse[[#This Row],[CNA Hours]],Nurse[[#This Row],[NA TR Hours]],Nurse[[#This Row],[Med Aide/Tech Hours]])</f>
        <v>330.19836956521738</v>
      </c>
      <c r="L117" s="4">
        <f>SUM(Nurse[[#This Row],[RN Hours (excl. Admin, DON)]],Nurse[[#This Row],[RN Admin Hours]],Nurse[[#This Row],[RN DON Hours]])</f>
        <v>75.290760869565219</v>
      </c>
      <c r="M117" s="4">
        <v>59.220108695652172</v>
      </c>
      <c r="N117" s="4">
        <v>11.646739130434783</v>
      </c>
      <c r="O117" s="4">
        <v>4.4239130434782608</v>
      </c>
      <c r="P117" s="4">
        <f>SUM(Nurse[[#This Row],[LPN Hours (excl. Admin)]],Nurse[[#This Row],[LPN Admin Hours]])</f>
        <v>81.279891304347828</v>
      </c>
      <c r="Q117" s="4">
        <v>74.877717391304344</v>
      </c>
      <c r="R117" s="4">
        <v>6.4021739130434785</v>
      </c>
      <c r="S117" s="4">
        <f>SUM(Nurse[[#This Row],[CNA Hours]],Nurse[[#This Row],[NA TR Hours]],Nurse[[#This Row],[Med Aide/Tech Hours]])</f>
        <v>196.10054347826087</v>
      </c>
      <c r="T117" s="4">
        <v>171.06521739130434</v>
      </c>
      <c r="U117" s="4">
        <v>0</v>
      </c>
      <c r="V117" s="4">
        <v>25.035326086956523</v>
      </c>
      <c r="W1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106.94021739130436</v>
      </c>
      <c r="X117" s="4">
        <v>15.089673913043478</v>
      </c>
      <c r="Y117" s="4">
        <v>0.375</v>
      </c>
      <c r="Z117" s="4">
        <v>0</v>
      </c>
      <c r="AA117" s="4">
        <v>12.728260869565217</v>
      </c>
      <c r="AB117" s="4">
        <v>0</v>
      </c>
      <c r="AC117" s="4">
        <v>75.692934782608702</v>
      </c>
      <c r="AD117" s="4">
        <v>0</v>
      </c>
      <c r="AE117" s="4">
        <v>3.0543478260869565</v>
      </c>
      <c r="AF117" s="1">
        <v>175516</v>
      </c>
      <c r="AG117" s="1">
        <v>7</v>
      </c>
      <c r="AH117"/>
    </row>
    <row r="118" spans="1:34" x14ac:dyDescent="0.25">
      <c r="A118" t="s">
        <v>346</v>
      </c>
      <c r="B118" t="s">
        <v>82</v>
      </c>
      <c r="C118" t="s">
        <v>515</v>
      </c>
      <c r="D118" t="s">
        <v>419</v>
      </c>
      <c r="E118" s="4">
        <v>33.858695652173914</v>
      </c>
      <c r="F118" s="4">
        <f>Nurse[[#This Row],[Total Nurse Staff Hours]]/Nurse[[#This Row],[MDS Census]]</f>
        <v>3.8465810593900485</v>
      </c>
      <c r="G118" s="4">
        <f>Nurse[[#This Row],[Total Direct Care Staff Hours]]/Nurse[[#This Row],[MDS Census]]</f>
        <v>3.5711974317817012</v>
      </c>
      <c r="H118" s="4">
        <f>Nurse[[#This Row],[Total RN Hours (w/ Admin, DON)]]/Nurse[[#This Row],[MDS Census]]</f>
        <v>0.59140288924558593</v>
      </c>
      <c r="I118" s="4">
        <f>Nurse[[#This Row],[RN Hours (excl. Admin, DON)]]/Nurse[[#This Row],[MDS Census]]</f>
        <v>0.32757624398073837</v>
      </c>
      <c r="J118" s="4">
        <f>SUM(Nurse[[#This Row],[RN Hours (excl. Admin, DON)]],Nurse[[#This Row],[RN Admin Hours]],Nurse[[#This Row],[RN DON Hours]],Nurse[[#This Row],[LPN Hours (excl. Admin)]],Nurse[[#This Row],[LPN Admin Hours]],Nurse[[#This Row],[CNA Hours]],Nurse[[#This Row],[NA TR Hours]],Nurse[[#This Row],[Med Aide/Tech Hours]])</f>
        <v>130.24021739130436</v>
      </c>
      <c r="K118" s="4">
        <f>SUM(Nurse[[#This Row],[RN Hours (excl. Admin, DON)]],Nurse[[#This Row],[LPN Hours (excl. Admin)]],Nurse[[#This Row],[CNA Hours]],Nurse[[#This Row],[NA TR Hours]],Nurse[[#This Row],[Med Aide/Tech Hours]])</f>
        <v>120.91608695652174</v>
      </c>
      <c r="L118" s="4">
        <f>SUM(Nurse[[#This Row],[RN Hours (excl. Admin, DON)]],Nurse[[#This Row],[RN Admin Hours]],Nurse[[#This Row],[RN DON Hours]])</f>
        <v>20.024130434782609</v>
      </c>
      <c r="M118" s="4">
        <v>11.091304347826087</v>
      </c>
      <c r="N118" s="4">
        <v>3.1257608695652186</v>
      </c>
      <c r="O118" s="4">
        <v>5.8070652173913047</v>
      </c>
      <c r="P118" s="4">
        <f>SUM(Nurse[[#This Row],[LPN Hours (excl. Admin)]],Nurse[[#This Row],[LPN Admin Hours]])</f>
        <v>25.386739130434776</v>
      </c>
      <c r="Q118" s="4">
        <v>24.99543478260869</v>
      </c>
      <c r="R118" s="4">
        <v>0.39130434782608697</v>
      </c>
      <c r="S118" s="4">
        <f>SUM(Nurse[[#This Row],[CNA Hours]],Nurse[[#This Row],[NA TR Hours]],Nurse[[#This Row],[Med Aide/Tech Hours]])</f>
        <v>84.829347826086959</v>
      </c>
      <c r="T118" s="4">
        <v>76.561739130434788</v>
      </c>
      <c r="U118" s="4">
        <v>2.7668478260869565</v>
      </c>
      <c r="V118" s="4">
        <v>5.5007608695652177</v>
      </c>
      <c r="W1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13.503152173913046</v>
      </c>
      <c r="X118" s="4">
        <v>3.9118478260869565</v>
      </c>
      <c r="Y118" s="4">
        <v>0</v>
      </c>
      <c r="Z118" s="4">
        <v>5.8070652173913047</v>
      </c>
      <c r="AA118" s="4">
        <v>1.2130434782608694</v>
      </c>
      <c r="AB118" s="4">
        <v>0.39130434782608697</v>
      </c>
      <c r="AC118" s="4">
        <v>2.1418478260869565</v>
      </c>
      <c r="AD118" s="4">
        <v>0</v>
      </c>
      <c r="AE118" s="4">
        <v>3.8043478260869568E-2</v>
      </c>
      <c r="AF118" s="1">
        <v>175219</v>
      </c>
      <c r="AG118" s="1">
        <v>7</v>
      </c>
      <c r="AH118"/>
    </row>
    <row r="119" spans="1:34" x14ac:dyDescent="0.25">
      <c r="A119" t="s">
        <v>346</v>
      </c>
      <c r="B119" t="s">
        <v>317</v>
      </c>
      <c r="C119" t="s">
        <v>656</v>
      </c>
      <c r="D119" t="s">
        <v>472</v>
      </c>
      <c r="E119" s="4">
        <v>31.108695652173914</v>
      </c>
      <c r="F119" s="4">
        <f>Nurse[[#This Row],[Total Nurse Staff Hours]]/Nurse[[#This Row],[MDS Census]]</f>
        <v>4.9450768693221523</v>
      </c>
      <c r="G119" s="4">
        <f>Nurse[[#This Row],[Total Direct Care Staff Hours]]/Nurse[[#This Row],[MDS Census]]</f>
        <v>4.6137037037037025</v>
      </c>
      <c r="H119" s="4">
        <f>Nurse[[#This Row],[Total RN Hours (w/ Admin, DON)]]/Nurse[[#This Row],[MDS Census]]</f>
        <v>0.59337176799440938</v>
      </c>
      <c r="I119" s="4">
        <f>Nurse[[#This Row],[RN Hours (excl. Admin, DON)]]/Nurse[[#This Row],[MDS Census]]</f>
        <v>0.43334381551362666</v>
      </c>
      <c r="J119" s="4">
        <f>SUM(Nurse[[#This Row],[RN Hours (excl. Admin, DON)]],Nurse[[#This Row],[RN Admin Hours]],Nurse[[#This Row],[RN DON Hours]],Nurse[[#This Row],[LPN Hours (excl. Admin)]],Nurse[[#This Row],[LPN Admin Hours]],Nurse[[#This Row],[CNA Hours]],Nurse[[#This Row],[NA TR Hours]],Nurse[[#This Row],[Med Aide/Tech Hours]])</f>
        <v>153.83489130434782</v>
      </c>
      <c r="K119" s="4">
        <f>SUM(Nurse[[#This Row],[RN Hours (excl. Admin, DON)]],Nurse[[#This Row],[LPN Hours (excl. Admin)]],Nurse[[#This Row],[CNA Hours]],Nurse[[#This Row],[NA TR Hours]],Nurse[[#This Row],[Med Aide/Tech Hours]])</f>
        <v>143.52630434782606</v>
      </c>
      <c r="L119" s="4">
        <f>SUM(Nurse[[#This Row],[RN Hours (excl. Admin, DON)]],Nurse[[#This Row],[RN Admin Hours]],Nurse[[#This Row],[RN DON Hours]])</f>
        <v>18.459021739130431</v>
      </c>
      <c r="M119" s="4">
        <v>13.480760869565213</v>
      </c>
      <c r="N119" s="4">
        <v>0</v>
      </c>
      <c r="O119" s="4">
        <v>4.9782608695652177</v>
      </c>
      <c r="P119" s="4">
        <f>SUM(Nurse[[#This Row],[LPN Hours (excl. Admin)]],Nurse[[#This Row],[LPN Admin Hours]])</f>
        <v>15.639782608695651</v>
      </c>
      <c r="Q119" s="4">
        <v>10.309456521739127</v>
      </c>
      <c r="R119" s="4">
        <v>5.3303260869565232</v>
      </c>
      <c r="S119" s="4">
        <f>SUM(Nurse[[#This Row],[CNA Hours]],Nurse[[#This Row],[NA TR Hours]],Nurse[[#This Row],[Med Aide/Tech Hours]])</f>
        <v>119.73608695652173</v>
      </c>
      <c r="T119" s="4">
        <v>105.49804347826087</v>
      </c>
      <c r="U119" s="4">
        <v>0</v>
      </c>
      <c r="V119" s="4">
        <v>14.238043478260868</v>
      </c>
      <c r="W1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17.119565217391305</v>
      </c>
      <c r="X119" s="4">
        <v>1.6032608695652173</v>
      </c>
      <c r="Y119" s="4">
        <v>0</v>
      </c>
      <c r="Z119" s="4">
        <v>0</v>
      </c>
      <c r="AA119" s="4">
        <v>0</v>
      </c>
      <c r="AB119" s="4">
        <v>0</v>
      </c>
      <c r="AC119" s="4">
        <v>15.516304347826088</v>
      </c>
      <c r="AD119" s="4">
        <v>0</v>
      </c>
      <c r="AE119" s="4">
        <v>0</v>
      </c>
      <c r="AF119" t="s">
        <v>10</v>
      </c>
      <c r="AG119" s="1">
        <v>7</v>
      </c>
      <c r="AH119"/>
    </row>
    <row r="120" spans="1:34" x14ac:dyDescent="0.25">
      <c r="A120" t="s">
        <v>346</v>
      </c>
      <c r="B120" t="s">
        <v>72</v>
      </c>
      <c r="C120" t="s">
        <v>529</v>
      </c>
      <c r="D120" t="s">
        <v>395</v>
      </c>
      <c r="E120" s="4">
        <v>55.717391304347828</v>
      </c>
      <c r="F120" s="4">
        <f>Nurse[[#This Row],[Total Nurse Staff Hours]]/Nurse[[#This Row],[MDS Census]]</f>
        <v>4.2902438548575885</v>
      </c>
      <c r="G120" s="4">
        <f>Nurse[[#This Row],[Total Direct Care Staff Hours]]/Nurse[[#This Row],[MDS Census]]</f>
        <v>3.6426336324619588</v>
      </c>
      <c r="H120" s="4">
        <f>Nurse[[#This Row],[Total RN Hours (w/ Admin, DON)]]/Nurse[[#This Row],[MDS Census]]</f>
        <v>1.06326960593055</v>
      </c>
      <c r="I120" s="4">
        <f>Nurse[[#This Row],[RN Hours (excl. Admin, DON)]]/Nurse[[#This Row],[MDS Census]]</f>
        <v>0.4638041357783847</v>
      </c>
      <c r="J120" s="4">
        <f>SUM(Nurse[[#This Row],[RN Hours (excl. Admin, DON)]],Nurse[[#This Row],[RN Admin Hours]],Nurse[[#This Row],[RN DON Hours]],Nurse[[#This Row],[LPN Hours (excl. Admin)]],Nurse[[#This Row],[LPN Admin Hours]],Nurse[[#This Row],[CNA Hours]],Nurse[[#This Row],[NA TR Hours]],Nurse[[#This Row],[Med Aide/Tech Hours]])</f>
        <v>239.04119565217391</v>
      </c>
      <c r="K120" s="4">
        <f>SUM(Nurse[[#This Row],[RN Hours (excl. Admin, DON)]],Nurse[[#This Row],[LPN Hours (excl. Admin)]],Nurse[[#This Row],[CNA Hours]],Nurse[[#This Row],[NA TR Hours]],Nurse[[#This Row],[Med Aide/Tech Hours]])</f>
        <v>202.95804347826089</v>
      </c>
      <c r="L120" s="4">
        <f>SUM(Nurse[[#This Row],[RN Hours (excl. Admin, DON)]],Nurse[[#This Row],[RN Admin Hours]],Nurse[[#This Row],[RN DON Hours]])</f>
        <v>59.242608695652173</v>
      </c>
      <c r="M120" s="4">
        <v>25.841956521739132</v>
      </c>
      <c r="N120" s="4">
        <v>27.574565217391296</v>
      </c>
      <c r="O120" s="4">
        <v>5.8260869565217392</v>
      </c>
      <c r="P120" s="4">
        <f>SUM(Nurse[[#This Row],[LPN Hours (excl. Admin)]],Nurse[[#This Row],[LPN Admin Hours]])</f>
        <v>29.639673913043488</v>
      </c>
      <c r="Q120" s="4">
        <v>26.957173913043487</v>
      </c>
      <c r="R120" s="4">
        <v>2.6825000000000001</v>
      </c>
      <c r="S120" s="4">
        <f>SUM(Nurse[[#This Row],[CNA Hours]],Nurse[[#This Row],[NA TR Hours]],Nurse[[#This Row],[Med Aide/Tech Hours]])</f>
        <v>150.15891304347826</v>
      </c>
      <c r="T120" s="4">
        <v>127.63478260869564</v>
      </c>
      <c r="U120" s="4">
        <v>1.4054347826086957</v>
      </c>
      <c r="V120" s="4">
        <v>21.118695652173916</v>
      </c>
      <c r="W1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1.5082608695652173</v>
      </c>
      <c r="X120" s="4">
        <v>0.14673913043478262</v>
      </c>
      <c r="Y120" s="4">
        <v>0</v>
      </c>
      <c r="Z120" s="4">
        <v>0</v>
      </c>
      <c r="AA120" s="4">
        <v>0.80956521739130427</v>
      </c>
      <c r="AB120" s="4">
        <v>0</v>
      </c>
      <c r="AC120" s="4">
        <v>0.45326086956521744</v>
      </c>
      <c r="AD120" s="4">
        <v>0</v>
      </c>
      <c r="AE120" s="4">
        <v>9.8695652173913045E-2</v>
      </c>
      <c r="AF120" s="1">
        <v>175200</v>
      </c>
      <c r="AG120" s="1">
        <v>7</v>
      </c>
      <c r="AH120"/>
    </row>
    <row r="121" spans="1:34" x14ac:dyDescent="0.25">
      <c r="A121" t="s">
        <v>346</v>
      </c>
      <c r="B121" t="s">
        <v>325</v>
      </c>
      <c r="C121" t="s">
        <v>661</v>
      </c>
      <c r="D121" t="s">
        <v>475</v>
      </c>
      <c r="E121" s="4">
        <v>17.695652173913043</v>
      </c>
      <c r="F121" s="4">
        <f>Nurse[[#This Row],[Total Nurse Staff Hours]]/Nurse[[#This Row],[MDS Census]]</f>
        <v>5.4662223587223595</v>
      </c>
      <c r="G121" s="4">
        <f>Nurse[[#This Row],[Total Direct Care Staff Hours]]/Nurse[[#This Row],[MDS Census]]</f>
        <v>5.162020884520885</v>
      </c>
      <c r="H121" s="4">
        <f>Nurse[[#This Row],[Total RN Hours (w/ Admin, DON)]]/Nurse[[#This Row],[MDS Census]]</f>
        <v>0.90371621621621634</v>
      </c>
      <c r="I121" s="4">
        <f>Nurse[[#This Row],[RN Hours (excl. Admin, DON)]]/Nurse[[#This Row],[MDS Census]]</f>
        <v>0.5995147420147422</v>
      </c>
      <c r="J121" s="4">
        <f>SUM(Nurse[[#This Row],[RN Hours (excl. Admin, DON)]],Nurse[[#This Row],[RN Admin Hours]],Nurse[[#This Row],[RN DON Hours]],Nurse[[#This Row],[LPN Hours (excl. Admin)]],Nurse[[#This Row],[LPN Admin Hours]],Nurse[[#This Row],[CNA Hours]],Nurse[[#This Row],[NA TR Hours]],Nurse[[#This Row],[Med Aide/Tech Hours]])</f>
        <v>96.728369565217406</v>
      </c>
      <c r="K121" s="4">
        <f>SUM(Nurse[[#This Row],[RN Hours (excl. Admin, DON)]],Nurse[[#This Row],[LPN Hours (excl. Admin)]],Nurse[[#This Row],[CNA Hours]],Nurse[[#This Row],[NA TR Hours]],Nurse[[#This Row],[Med Aide/Tech Hours]])</f>
        <v>91.345326086956533</v>
      </c>
      <c r="L121" s="4">
        <f>SUM(Nurse[[#This Row],[RN Hours (excl. Admin, DON)]],Nurse[[#This Row],[RN Admin Hours]],Nurse[[#This Row],[RN DON Hours]])</f>
        <v>15.991847826086959</v>
      </c>
      <c r="M121" s="4">
        <v>10.608804347826089</v>
      </c>
      <c r="N121" s="4">
        <v>5.3830434782608698</v>
      </c>
      <c r="O121" s="4">
        <v>0</v>
      </c>
      <c r="P121" s="4">
        <f>SUM(Nurse[[#This Row],[LPN Hours (excl. Admin)]],Nurse[[#This Row],[LPN Admin Hours]])</f>
        <v>17.119021739130432</v>
      </c>
      <c r="Q121" s="4">
        <v>17.119021739130432</v>
      </c>
      <c r="R121" s="4">
        <v>0</v>
      </c>
      <c r="S121" s="4">
        <f>SUM(Nurse[[#This Row],[CNA Hours]],Nurse[[#This Row],[NA TR Hours]],Nurse[[#This Row],[Med Aide/Tech Hours]])</f>
        <v>63.617500000000007</v>
      </c>
      <c r="T121" s="4">
        <v>63.617500000000007</v>
      </c>
      <c r="U121" s="4">
        <v>0</v>
      </c>
      <c r="V121" s="4">
        <v>0</v>
      </c>
      <c r="W1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7.318586956521739</v>
      </c>
      <c r="X121" s="4">
        <v>0.85510869565217396</v>
      </c>
      <c r="Y121" s="4">
        <v>0</v>
      </c>
      <c r="Z121" s="4">
        <v>0</v>
      </c>
      <c r="AA121" s="4">
        <v>3.2504347826086959</v>
      </c>
      <c r="AB121" s="4">
        <v>0</v>
      </c>
      <c r="AC121" s="4">
        <v>3.213043478260869</v>
      </c>
      <c r="AD121" s="4">
        <v>0</v>
      </c>
      <c r="AE121" s="4">
        <v>0</v>
      </c>
      <c r="AF121" t="s">
        <v>18</v>
      </c>
      <c r="AG121" s="1">
        <v>7</v>
      </c>
      <c r="AH121"/>
    </row>
    <row r="122" spans="1:34" x14ac:dyDescent="0.25">
      <c r="A122" t="s">
        <v>346</v>
      </c>
      <c r="B122" t="s">
        <v>98</v>
      </c>
      <c r="C122" t="s">
        <v>537</v>
      </c>
      <c r="D122" t="s">
        <v>394</v>
      </c>
      <c r="E122" s="4">
        <v>23.271739130434781</v>
      </c>
      <c r="F122" s="4">
        <f>Nurse[[#This Row],[Total Nurse Staff Hours]]/Nurse[[#This Row],[MDS Census]]</f>
        <v>4.5815413358243804</v>
      </c>
      <c r="G122" s="4">
        <f>Nurse[[#This Row],[Total Direct Care Staff Hours]]/Nurse[[#This Row],[MDS Census]]</f>
        <v>4.1733675852405412</v>
      </c>
      <c r="H122" s="4">
        <f>Nurse[[#This Row],[Total RN Hours (w/ Admin, DON)]]/Nurse[[#This Row],[MDS Census]]</f>
        <v>1.3024661373190098</v>
      </c>
      <c r="I122" s="4">
        <f>Nurse[[#This Row],[RN Hours (excl. Admin, DON)]]/Nurse[[#This Row],[MDS Census]]</f>
        <v>0.89429238673517064</v>
      </c>
      <c r="J122" s="4">
        <f>SUM(Nurse[[#This Row],[RN Hours (excl. Admin, DON)]],Nurse[[#This Row],[RN Admin Hours]],Nurse[[#This Row],[RN DON Hours]],Nurse[[#This Row],[LPN Hours (excl. Admin)]],Nurse[[#This Row],[LPN Admin Hours]],Nurse[[#This Row],[CNA Hours]],Nurse[[#This Row],[NA TR Hours]],Nurse[[#This Row],[Med Aide/Tech Hours]])</f>
        <v>106.62043478260867</v>
      </c>
      <c r="K122" s="4">
        <f>SUM(Nurse[[#This Row],[RN Hours (excl. Admin, DON)]],Nurse[[#This Row],[LPN Hours (excl. Admin)]],Nurse[[#This Row],[CNA Hours]],Nurse[[#This Row],[NA TR Hours]],Nurse[[#This Row],[Med Aide/Tech Hours]])</f>
        <v>97.121521739130415</v>
      </c>
      <c r="L122" s="4">
        <f>SUM(Nurse[[#This Row],[RN Hours (excl. Admin, DON)]],Nurse[[#This Row],[RN Admin Hours]],Nurse[[#This Row],[RN DON Hours]])</f>
        <v>30.310652173913045</v>
      </c>
      <c r="M122" s="4">
        <v>20.811739130434784</v>
      </c>
      <c r="N122" s="4">
        <v>1.0391304347826087</v>
      </c>
      <c r="O122" s="4">
        <v>8.4597826086956509</v>
      </c>
      <c r="P122" s="4">
        <f>SUM(Nurse[[#This Row],[LPN Hours (excl. Admin)]],Nurse[[#This Row],[LPN Admin Hours]])</f>
        <v>28.084130434782598</v>
      </c>
      <c r="Q122" s="4">
        <v>28.084130434782598</v>
      </c>
      <c r="R122" s="4">
        <v>0</v>
      </c>
      <c r="S122" s="4">
        <f>SUM(Nurse[[#This Row],[CNA Hours]],Nurse[[#This Row],[NA TR Hours]],Nurse[[#This Row],[Med Aide/Tech Hours]])</f>
        <v>48.225652173913033</v>
      </c>
      <c r="T122" s="4">
        <v>48.225652173913033</v>
      </c>
      <c r="U122" s="4">
        <v>0</v>
      </c>
      <c r="V122" s="4">
        <v>0</v>
      </c>
      <c r="W1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13.565217391304348</v>
      </c>
      <c r="X122" s="4">
        <v>3.652173913043478</v>
      </c>
      <c r="Y122" s="4">
        <v>0</v>
      </c>
      <c r="Z122" s="4">
        <v>0</v>
      </c>
      <c r="AA122" s="4">
        <v>9.9130434782608692</v>
      </c>
      <c r="AB122" s="4">
        <v>0</v>
      </c>
      <c r="AC122" s="4">
        <v>0</v>
      </c>
      <c r="AD122" s="4">
        <v>0</v>
      </c>
      <c r="AE122" s="4">
        <v>0</v>
      </c>
      <c r="AF122" s="1">
        <v>175240</v>
      </c>
      <c r="AG122" s="1">
        <v>7</v>
      </c>
      <c r="AH122"/>
    </row>
    <row r="123" spans="1:34" x14ac:dyDescent="0.25">
      <c r="A123" t="s">
        <v>346</v>
      </c>
      <c r="B123" t="s">
        <v>201</v>
      </c>
      <c r="C123" t="s">
        <v>500</v>
      </c>
      <c r="D123" t="s">
        <v>389</v>
      </c>
      <c r="E123" s="4">
        <v>46.934782608695649</v>
      </c>
      <c r="F123" s="4">
        <f>Nurse[[#This Row],[Total Nurse Staff Hours]]/Nurse[[#This Row],[MDS Census]]</f>
        <v>3.8556993978693832</v>
      </c>
      <c r="G123" s="4">
        <f>Nurse[[#This Row],[Total Direct Care Staff Hours]]/Nurse[[#This Row],[MDS Census]]</f>
        <v>3.3289578508568769</v>
      </c>
      <c r="H123" s="4">
        <f>Nurse[[#This Row],[Total RN Hours (w/ Admin, DON)]]/Nurse[[#This Row],[MDS Census]]</f>
        <v>0.6308221398795737</v>
      </c>
      <c r="I123" s="4">
        <f>Nurse[[#This Row],[RN Hours (excl. Admin, DON)]]/Nurse[[#This Row],[MDS Census]]</f>
        <v>0.41882352941176459</v>
      </c>
      <c r="J123" s="4">
        <f>SUM(Nurse[[#This Row],[RN Hours (excl. Admin, DON)]],Nurse[[#This Row],[RN Admin Hours]],Nurse[[#This Row],[RN DON Hours]],Nurse[[#This Row],[LPN Hours (excl. Admin)]],Nurse[[#This Row],[LPN Admin Hours]],Nurse[[#This Row],[CNA Hours]],Nurse[[#This Row],[NA TR Hours]],Nurse[[#This Row],[Med Aide/Tech Hours]])</f>
        <v>180.96641304347821</v>
      </c>
      <c r="K123" s="4">
        <f>SUM(Nurse[[#This Row],[RN Hours (excl. Admin, DON)]],Nurse[[#This Row],[LPN Hours (excl. Admin)]],Nurse[[#This Row],[CNA Hours]],Nurse[[#This Row],[NA TR Hours]],Nurse[[#This Row],[Med Aide/Tech Hours]])</f>
        <v>156.24391304347819</v>
      </c>
      <c r="L123" s="4">
        <f>SUM(Nurse[[#This Row],[RN Hours (excl. Admin, DON)]],Nurse[[#This Row],[RN Admin Hours]],Nurse[[#This Row],[RN DON Hours]])</f>
        <v>29.607499999999991</v>
      </c>
      <c r="M123" s="4">
        <v>19.657391304347819</v>
      </c>
      <c r="N123" s="4">
        <v>5.4283695652173911</v>
      </c>
      <c r="O123" s="4">
        <v>4.5217391304347823</v>
      </c>
      <c r="P123" s="4">
        <f>SUM(Nurse[[#This Row],[LPN Hours (excl. Admin)]],Nurse[[#This Row],[LPN Admin Hours]])</f>
        <v>37.569347826086961</v>
      </c>
      <c r="Q123" s="4">
        <v>22.796956521739137</v>
      </c>
      <c r="R123" s="4">
        <v>14.772391304347826</v>
      </c>
      <c r="S123" s="4">
        <f>SUM(Nurse[[#This Row],[CNA Hours]],Nurse[[#This Row],[NA TR Hours]],Nurse[[#This Row],[Med Aide/Tech Hours]])</f>
        <v>113.78956521739124</v>
      </c>
      <c r="T123" s="4">
        <v>66.410434782608675</v>
      </c>
      <c r="U123" s="4">
        <v>0</v>
      </c>
      <c r="V123" s="4">
        <v>47.379130434782567</v>
      </c>
      <c r="W1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0.56521739130434778</v>
      </c>
      <c r="X123" s="4">
        <v>0</v>
      </c>
      <c r="Y123" s="4">
        <v>0</v>
      </c>
      <c r="Z123" s="4">
        <v>0</v>
      </c>
      <c r="AA123" s="4">
        <v>0.56521739130434778</v>
      </c>
      <c r="AB123" s="4">
        <v>0</v>
      </c>
      <c r="AC123" s="4">
        <v>0</v>
      </c>
      <c r="AD123" s="4">
        <v>0</v>
      </c>
      <c r="AE123" s="4">
        <v>0</v>
      </c>
      <c r="AF123" s="1">
        <v>175424</v>
      </c>
      <c r="AG123" s="1">
        <v>7</v>
      </c>
      <c r="AH123"/>
    </row>
    <row r="124" spans="1:34" x14ac:dyDescent="0.25">
      <c r="A124" t="s">
        <v>346</v>
      </c>
      <c r="B124" t="s">
        <v>42</v>
      </c>
      <c r="C124" t="s">
        <v>481</v>
      </c>
      <c r="D124" t="s">
        <v>389</v>
      </c>
      <c r="E124" s="4">
        <v>41.097826086956523</v>
      </c>
      <c r="F124" s="4">
        <f>Nurse[[#This Row],[Total Nurse Staff Hours]]/Nurse[[#This Row],[MDS Census]]</f>
        <v>3.4998016397778371</v>
      </c>
      <c r="G124" s="4">
        <f>Nurse[[#This Row],[Total Direct Care Staff Hours]]/Nurse[[#This Row],[MDS Census]]</f>
        <v>3.105559375826501</v>
      </c>
      <c r="H124" s="4">
        <f>Nurse[[#This Row],[Total RN Hours (w/ Admin, DON)]]/Nurse[[#This Row],[MDS Census]]</f>
        <v>0.81503570483998933</v>
      </c>
      <c r="I124" s="4">
        <f>Nurse[[#This Row],[RN Hours (excl. Admin, DON)]]/Nurse[[#This Row],[MDS Census]]</f>
        <v>0.42079344088865361</v>
      </c>
      <c r="J124" s="4">
        <f>SUM(Nurse[[#This Row],[RN Hours (excl. Admin, DON)]],Nurse[[#This Row],[RN Admin Hours]],Nurse[[#This Row],[RN DON Hours]],Nurse[[#This Row],[LPN Hours (excl. Admin)]],Nurse[[#This Row],[LPN Admin Hours]],Nurse[[#This Row],[CNA Hours]],Nurse[[#This Row],[NA TR Hours]],Nurse[[#This Row],[Med Aide/Tech Hours]])</f>
        <v>143.83423913043481</v>
      </c>
      <c r="K124" s="4">
        <f>SUM(Nurse[[#This Row],[RN Hours (excl. Admin, DON)]],Nurse[[#This Row],[LPN Hours (excl. Admin)]],Nurse[[#This Row],[CNA Hours]],Nurse[[#This Row],[NA TR Hours]],Nurse[[#This Row],[Med Aide/Tech Hours]])</f>
        <v>127.6317391304348</v>
      </c>
      <c r="L124" s="4">
        <f>SUM(Nurse[[#This Row],[RN Hours (excl. Admin, DON)]],Nurse[[#This Row],[RN Admin Hours]],Nurse[[#This Row],[RN DON Hours]])</f>
        <v>33.49619565217391</v>
      </c>
      <c r="M124" s="4">
        <v>17.293695652173906</v>
      </c>
      <c r="N124" s="4">
        <v>10.724239130434785</v>
      </c>
      <c r="O124" s="4">
        <v>5.4782608695652177</v>
      </c>
      <c r="P124" s="4">
        <f>SUM(Nurse[[#This Row],[LPN Hours (excl. Admin)]],Nurse[[#This Row],[LPN Admin Hours]])</f>
        <v>31.979130434782611</v>
      </c>
      <c r="Q124" s="4">
        <v>31.979130434782611</v>
      </c>
      <c r="R124" s="4">
        <v>0</v>
      </c>
      <c r="S124" s="4">
        <f>SUM(Nurse[[#This Row],[CNA Hours]],Nurse[[#This Row],[NA TR Hours]],Nurse[[#This Row],[Med Aide/Tech Hours]])</f>
        <v>78.358913043478282</v>
      </c>
      <c r="T124" s="4">
        <v>55.358913043478289</v>
      </c>
      <c r="U124" s="4">
        <v>0</v>
      </c>
      <c r="V124" s="4">
        <v>22.999999999999996</v>
      </c>
      <c r="W1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4" s="4">
        <v>0</v>
      </c>
      <c r="Y124" s="4">
        <v>0</v>
      </c>
      <c r="Z124" s="4">
        <v>0</v>
      </c>
      <c r="AA124" s="4">
        <v>0</v>
      </c>
      <c r="AB124" s="4">
        <v>0</v>
      </c>
      <c r="AC124" s="4">
        <v>0</v>
      </c>
      <c r="AD124" s="4">
        <v>0</v>
      </c>
      <c r="AE124" s="4">
        <v>0</v>
      </c>
      <c r="AF124" s="1">
        <v>175124</v>
      </c>
      <c r="AG124" s="1">
        <v>7</v>
      </c>
      <c r="AH124"/>
    </row>
    <row r="125" spans="1:34" x14ac:dyDescent="0.25">
      <c r="A125" t="s">
        <v>346</v>
      </c>
      <c r="B125" t="s">
        <v>225</v>
      </c>
      <c r="C125" t="s">
        <v>521</v>
      </c>
      <c r="D125" t="s">
        <v>402</v>
      </c>
      <c r="E125" s="4">
        <v>67.152173913043484</v>
      </c>
      <c r="F125" s="4">
        <f>Nurse[[#This Row],[Total Nurse Staff Hours]]/Nurse[[#This Row],[MDS Census]]</f>
        <v>2.9859808999676272</v>
      </c>
      <c r="G125" s="4">
        <f>Nurse[[#This Row],[Total Direct Care Staff Hours]]/Nurse[[#This Row],[MDS Census]]</f>
        <v>2.7762253156361281</v>
      </c>
      <c r="H125" s="4">
        <f>Nurse[[#This Row],[Total RN Hours (w/ Admin, DON)]]/Nurse[[#This Row],[MDS Census]]</f>
        <v>0.39466655875687928</v>
      </c>
      <c r="I125" s="4">
        <f>Nurse[[#This Row],[RN Hours (excl. Admin, DON)]]/Nurse[[#This Row],[MDS Census]]</f>
        <v>0.21685173195208804</v>
      </c>
      <c r="J125" s="4">
        <f>SUM(Nurse[[#This Row],[RN Hours (excl. Admin, DON)]],Nurse[[#This Row],[RN Admin Hours]],Nurse[[#This Row],[RN DON Hours]],Nurse[[#This Row],[LPN Hours (excl. Admin)]],Nurse[[#This Row],[LPN Admin Hours]],Nurse[[#This Row],[CNA Hours]],Nurse[[#This Row],[NA TR Hours]],Nurse[[#This Row],[Med Aide/Tech Hours]])</f>
        <v>200.5151086956522</v>
      </c>
      <c r="K125" s="4">
        <f>SUM(Nurse[[#This Row],[RN Hours (excl. Admin, DON)]],Nurse[[#This Row],[LPN Hours (excl. Admin)]],Nurse[[#This Row],[CNA Hours]],Nurse[[#This Row],[NA TR Hours]],Nurse[[#This Row],[Med Aide/Tech Hours]])</f>
        <v>186.42956521739131</v>
      </c>
      <c r="L125" s="4">
        <f>SUM(Nurse[[#This Row],[RN Hours (excl. Admin, DON)]],Nurse[[#This Row],[RN Admin Hours]],Nurse[[#This Row],[RN DON Hours]])</f>
        <v>26.502717391304351</v>
      </c>
      <c r="M125" s="4">
        <v>14.562065217391305</v>
      </c>
      <c r="N125" s="4">
        <v>8.049347826086958</v>
      </c>
      <c r="O125" s="4">
        <v>3.8913043478260869</v>
      </c>
      <c r="P125" s="4">
        <f>SUM(Nurse[[#This Row],[LPN Hours (excl. Admin)]],Nurse[[#This Row],[LPN Admin Hours]])</f>
        <v>38.153695652173923</v>
      </c>
      <c r="Q125" s="4">
        <v>36.008804347826093</v>
      </c>
      <c r="R125" s="4">
        <v>2.1448913043478264</v>
      </c>
      <c r="S125" s="4">
        <f>SUM(Nurse[[#This Row],[CNA Hours]],Nurse[[#This Row],[NA TR Hours]],Nurse[[#This Row],[Med Aide/Tech Hours]])</f>
        <v>135.85869565217391</v>
      </c>
      <c r="T125" s="4">
        <v>87.222173913043477</v>
      </c>
      <c r="U125" s="4">
        <v>0</v>
      </c>
      <c r="V125" s="4">
        <v>48.636521739130437</v>
      </c>
      <c r="W1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4.4130434782608692</v>
      </c>
      <c r="X125" s="4">
        <v>0</v>
      </c>
      <c r="Y125" s="4">
        <v>0</v>
      </c>
      <c r="Z125" s="4">
        <v>0</v>
      </c>
      <c r="AA125" s="4">
        <v>0.25</v>
      </c>
      <c r="AB125" s="4">
        <v>0</v>
      </c>
      <c r="AC125" s="4">
        <v>3.7554347826086958</v>
      </c>
      <c r="AD125" s="4">
        <v>0</v>
      </c>
      <c r="AE125" s="4">
        <v>0.40760869565217389</v>
      </c>
      <c r="AF125" s="1">
        <v>175466</v>
      </c>
      <c r="AG125" s="1">
        <v>7</v>
      </c>
      <c r="AH125"/>
    </row>
    <row r="126" spans="1:34" x14ac:dyDescent="0.25">
      <c r="A126" t="s">
        <v>346</v>
      </c>
      <c r="B126" t="s">
        <v>100</v>
      </c>
      <c r="C126" t="s">
        <v>526</v>
      </c>
      <c r="D126" t="s">
        <v>394</v>
      </c>
      <c r="E126" s="4">
        <v>112.72826086956522</v>
      </c>
      <c r="F126" s="4">
        <f>Nurse[[#This Row],[Total Nurse Staff Hours]]/Nurse[[#This Row],[MDS Census]]</f>
        <v>5.2989837045607935</v>
      </c>
      <c r="G126" s="4">
        <f>Nurse[[#This Row],[Total Direct Care Staff Hours]]/Nurse[[#This Row],[MDS Census]]</f>
        <v>5.0447189277793836</v>
      </c>
      <c r="H126" s="4">
        <f>Nurse[[#This Row],[Total RN Hours (w/ Admin, DON)]]/Nurse[[#This Row],[MDS Census]]</f>
        <v>1.0488901745251182</v>
      </c>
      <c r="I126" s="4">
        <f>Nurse[[#This Row],[RN Hours (excl. Admin, DON)]]/Nurse[[#This Row],[MDS Census]]</f>
        <v>0.84090830199595035</v>
      </c>
      <c r="J126" s="4">
        <f>SUM(Nurse[[#This Row],[RN Hours (excl. Admin, DON)]],Nurse[[#This Row],[RN Admin Hours]],Nurse[[#This Row],[RN DON Hours]],Nurse[[#This Row],[LPN Hours (excl. Admin)]],Nurse[[#This Row],[LPN Admin Hours]],Nurse[[#This Row],[CNA Hours]],Nurse[[#This Row],[NA TR Hours]],Nurse[[#This Row],[Med Aide/Tech Hours]])</f>
        <v>597.34521739130423</v>
      </c>
      <c r="K126" s="4">
        <f>SUM(Nurse[[#This Row],[RN Hours (excl. Admin, DON)]],Nurse[[#This Row],[LPN Hours (excl. Admin)]],Nurse[[#This Row],[CNA Hours]],Nurse[[#This Row],[NA TR Hours]],Nurse[[#This Row],[Med Aide/Tech Hours]])</f>
        <v>568.68239130434768</v>
      </c>
      <c r="L126" s="4">
        <f>SUM(Nurse[[#This Row],[RN Hours (excl. Admin, DON)]],Nurse[[#This Row],[RN Admin Hours]],Nurse[[#This Row],[RN DON Hours]])</f>
        <v>118.23956521739132</v>
      </c>
      <c r="M126" s="4">
        <v>94.794130434782616</v>
      </c>
      <c r="N126" s="4">
        <v>17.793260869565216</v>
      </c>
      <c r="O126" s="4">
        <v>5.6521739130434785</v>
      </c>
      <c r="P126" s="4">
        <f>SUM(Nurse[[#This Row],[LPN Hours (excl. Admin)]],Nurse[[#This Row],[LPN Admin Hours]])</f>
        <v>94.548695652173933</v>
      </c>
      <c r="Q126" s="4">
        <v>89.331304347826105</v>
      </c>
      <c r="R126" s="4">
        <v>5.2173913043478262</v>
      </c>
      <c r="S126" s="4">
        <f>SUM(Nurse[[#This Row],[CNA Hours]],Nurse[[#This Row],[NA TR Hours]],Nurse[[#This Row],[Med Aide/Tech Hours]])</f>
        <v>384.55695652173898</v>
      </c>
      <c r="T126" s="4">
        <v>228.60043478260854</v>
      </c>
      <c r="U126" s="4">
        <v>0</v>
      </c>
      <c r="V126" s="4">
        <v>155.95652173913044</v>
      </c>
      <c r="W1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7.6086956521739135E-2</v>
      </c>
      <c r="X126" s="4">
        <v>7.6086956521739135E-2</v>
      </c>
      <c r="Y126" s="4">
        <v>0</v>
      </c>
      <c r="Z126" s="4">
        <v>0</v>
      </c>
      <c r="AA126" s="4">
        <v>0</v>
      </c>
      <c r="AB126" s="4">
        <v>0</v>
      </c>
      <c r="AC126" s="4">
        <v>0</v>
      </c>
      <c r="AD126" s="4">
        <v>0</v>
      </c>
      <c r="AE126" s="4">
        <v>0</v>
      </c>
      <c r="AF126" s="1">
        <v>175242</v>
      </c>
      <c r="AG126" s="1">
        <v>7</v>
      </c>
      <c r="AH126"/>
    </row>
    <row r="127" spans="1:34" x14ac:dyDescent="0.25">
      <c r="A127" t="s">
        <v>346</v>
      </c>
      <c r="B127" t="s">
        <v>88</v>
      </c>
      <c r="C127" t="s">
        <v>506</v>
      </c>
      <c r="D127" t="s">
        <v>422</v>
      </c>
      <c r="E127" s="4">
        <v>52.456521739130437</v>
      </c>
      <c r="F127" s="4">
        <f>Nurse[[#This Row],[Total Nurse Staff Hours]]/Nurse[[#This Row],[MDS Census]]</f>
        <v>3.2905926232905101</v>
      </c>
      <c r="G127" s="4">
        <f>Nurse[[#This Row],[Total Direct Care Staff Hours]]/Nurse[[#This Row],[MDS Census]]</f>
        <v>3.161500207210941</v>
      </c>
      <c r="H127" s="4">
        <f>Nurse[[#This Row],[Total RN Hours (w/ Admin, DON)]]/Nurse[[#This Row],[MDS Census]]</f>
        <v>0.28673021135515953</v>
      </c>
      <c r="I127" s="4">
        <f>Nurse[[#This Row],[RN Hours (excl. Admin, DON)]]/Nurse[[#This Row],[MDS Census]]</f>
        <v>0.17421467053460424</v>
      </c>
      <c r="J127" s="4">
        <f>SUM(Nurse[[#This Row],[RN Hours (excl. Admin, DON)]],Nurse[[#This Row],[RN Admin Hours]],Nurse[[#This Row],[RN DON Hours]],Nurse[[#This Row],[LPN Hours (excl. Admin)]],Nurse[[#This Row],[LPN Admin Hours]],Nurse[[#This Row],[CNA Hours]],Nurse[[#This Row],[NA TR Hours]],Nurse[[#This Row],[Med Aide/Tech Hours]])</f>
        <v>172.61304347826089</v>
      </c>
      <c r="K127" s="4">
        <f>SUM(Nurse[[#This Row],[RN Hours (excl. Admin, DON)]],Nurse[[#This Row],[LPN Hours (excl. Admin)]],Nurse[[#This Row],[CNA Hours]],Nurse[[#This Row],[NA TR Hours]],Nurse[[#This Row],[Med Aide/Tech Hours]])</f>
        <v>165.84130434782611</v>
      </c>
      <c r="L127" s="4">
        <f>SUM(Nurse[[#This Row],[RN Hours (excl. Admin, DON)]],Nurse[[#This Row],[RN Admin Hours]],Nurse[[#This Row],[RN DON Hours]])</f>
        <v>15.040869565217392</v>
      </c>
      <c r="M127" s="4">
        <v>9.1386956521739133</v>
      </c>
      <c r="N127" s="4">
        <v>0</v>
      </c>
      <c r="O127" s="4">
        <v>5.9021739130434785</v>
      </c>
      <c r="P127" s="4">
        <f>SUM(Nurse[[#This Row],[LPN Hours (excl. Admin)]],Nurse[[#This Row],[LPN Admin Hours]])</f>
        <v>39.272065217391294</v>
      </c>
      <c r="Q127" s="4">
        <v>38.402499999999989</v>
      </c>
      <c r="R127" s="4">
        <v>0.86956521739130432</v>
      </c>
      <c r="S127" s="4">
        <f>SUM(Nurse[[#This Row],[CNA Hours]],Nurse[[#This Row],[NA TR Hours]],Nurse[[#This Row],[Med Aide/Tech Hours]])</f>
        <v>118.30010869565223</v>
      </c>
      <c r="T127" s="4">
        <v>82.39641304347829</v>
      </c>
      <c r="U127" s="4">
        <v>1.3998913043478263</v>
      </c>
      <c r="V127" s="4">
        <v>34.503804347826097</v>
      </c>
      <c r="W1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7" s="4">
        <v>0</v>
      </c>
      <c r="Y127" s="4">
        <v>0</v>
      </c>
      <c r="Z127" s="4">
        <v>0</v>
      </c>
      <c r="AA127" s="4">
        <v>0</v>
      </c>
      <c r="AB127" s="4">
        <v>0</v>
      </c>
      <c r="AC127" s="4">
        <v>0</v>
      </c>
      <c r="AD127" s="4">
        <v>0</v>
      </c>
      <c r="AE127" s="4">
        <v>0</v>
      </c>
      <c r="AF127" s="1">
        <v>175228</v>
      </c>
      <c r="AG127" s="1">
        <v>7</v>
      </c>
      <c r="AH127"/>
    </row>
    <row r="128" spans="1:34" x14ac:dyDescent="0.25">
      <c r="A128" t="s">
        <v>346</v>
      </c>
      <c r="B128" t="s">
        <v>65</v>
      </c>
      <c r="C128" t="s">
        <v>521</v>
      </c>
      <c r="D128" t="s">
        <v>402</v>
      </c>
      <c r="E128" s="4">
        <v>57.543478260869563</v>
      </c>
      <c r="F128" s="4">
        <f>Nurse[[#This Row],[Total Nurse Staff Hours]]/Nurse[[#This Row],[MDS Census]]</f>
        <v>5.5403022289384207</v>
      </c>
      <c r="G128" s="4">
        <f>Nurse[[#This Row],[Total Direct Care Staff Hours]]/Nurse[[#This Row],[MDS Census]]</f>
        <v>5.1917397053267846</v>
      </c>
      <c r="H128" s="4">
        <f>Nurse[[#This Row],[Total RN Hours (w/ Admin, DON)]]/Nurse[[#This Row],[MDS Census]]</f>
        <v>1.1591953154514543</v>
      </c>
      <c r="I128" s="4">
        <f>Nurse[[#This Row],[RN Hours (excl. Admin, DON)]]/Nurse[[#This Row],[MDS Census]]</f>
        <v>0.89266717038156396</v>
      </c>
      <c r="J128" s="4">
        <f>SUM(Nurse[[#This Row],[RN Hours (excl. Admin, DON)]],Nurse[[#This Row],[RN Admin Hours]],Nurse[[#This Row],[RN DON Hours]],Nurse[[#This Row],[LPN Hours (excl. Admin)]],Nurse[[#This Row],[LPN Admin Hours]],Nurse[[#This Row],[CNA Hours]],Nurse[[#This Row],[NA TR Hours]],Nurse[[#This Row],[Med Aide/Tech Hours]])</f>
        <v>318.80826086956517</v>
      </c>
      <c r="K128" s="4">
        <f>SUM(Nurse[[#This Row],[RN Hours (excl. Admin, DON)]],Nurse[[#This Row],[LPN Hours (excl. Admin)]],Nurse[[#This Row],[CNA Hours]],Nurse[[#This Row],[NA TR Hours]],Nurse[[#This Row],[Med Aide/Tech Hours]])</f>
        <v>298.75076086956517</v>
      </c>
      <c r="L128" s="4">
        <f>SUM(Nurse[[#This Row],[RN Hours (excl. Admin, DON)]],Nurse[[#This Row],[RN Admin Hours]],Nurse[[#This Row],[RN DON Hours]])</f>
        <v>66.704130434782599</v>
      </c>
      <c r="M128" s="4">
        <v>51.367173913043473</v>
      </c>
      <c r="N128" s="4">
        <v>10</v>
      </c>
      <c r="O128" s="4">
        <v>5.3369565217391308</v>
      </c>
      <c r="P128" s="4">
        <f>SUM(Nurse[[#This Row],[LPN Hours (excl. Admin)]],Nurse[[#This Row],[LPN Admin Hours]])</f>
        <v>51.007173913043481</v>
      </c>
      <c r="Q128" s="4">
        <v>46.286630434782609</v>
      </c>
      <c r="R128" s="4">
        <v>4.7205434782608702</v>
      </c>
      <c r="S128" s="4">
        <f>SUM(Nurse[[#This Row],[CNA Hours]],Nurse[[#This Row],[NA TR Hours]],Nurse[[#This Row],[Med Aide/Tech Hours]])</f>
        <v>201.09695652173912</v>
      </c>
      <c r="T128" s="4">
        <v>158.03760869565215</v>
      </c>
      <c r="U128" s="4">
        <v>0</v>
      </c>
      <c r="V128" s="4">
        <v>43.059347826086949</v>
      </c>
      <c r="W1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11.654891304347826</v>
      </c>
      <c r="X128" s="4">
        <v>0</v>
      </c>
      <c r="Y128" s="4">
        <v>0</v>
      </c>
      <c r="Z128" s="4">
        <v>0</v>
      </c>
      <c r="AA128" s="4">
        <v>9.2391304347826081E-2</v>
      </c>
      <c r="AB128" s="4">
        <v>0</v>
      </c>
      <c r="AC128" s="4">
        <v>9.8260869565217384</v>
      </c>
      <c r="AD128" s="4">
        <v>0</v>
      </c>
      <c r="AE128" s="4">
        <v>1.736413043478261</v>
      </c>
      <c r="AF128" s="1">
        <v>175181</v>
      </c>
      <c r="AG128" s="1">
        <v>7</v>
      </c>
      <c r="AH128"/>
    </row>
    <row r="129" spans="1:34" x14ac:dyDescent="0.25">
      <c r="A129" t="s">
        <v>346</v>
      </c>
      <c r="B129" t="s">
        <v>50</v>
      </c>
      <c r="C129" t="s">
        <v>535</v>
      </c>
      <c r="D129" t="s">
        <v>401</v>
      </c>
      <c r="E129" s="4">
        <v>15.347826086956522</v>
      </c>
      <c r="F129" s="4">
        <f>Nurse[[#This Row],[Total Nurse Staff Hours]]/Nurse[[#This Row],[MDS Census]]</f>
        <v>7.9015580736543907</v>
      </c>
      <c r="G129" s="4">
        <f>Nurse[[#This Row],[Total Direct Care Staff Hours]]/Nurse[[#This Row],[MDS Census]]</f>
        <v>7.5321388101983011</v>
      </c>
      <c r="H129" s="4">
        <f>Nurse[[#This Row],[Total RN Hours (w/ Admin, DON)]]/Nurse[[#This Row],[MDS Census]]</f>
        <v>4.4176699716713879</v>
      </c>
      <c r="I129" s="4">
        <f>Nurse[[#This Row],[RN Hours (excl. Admin, DON)]]/Nurse[[#This Row],[MDS Census]]</f>
        <v>4.0482507082152974</v>
      </c>
      <c r="J129" s="4">
        <f>SUM(Nurse[[#This Row],[RN Hours (excl. Admin, DON)]],Nurse[[#This Row],[RN Admin Hours]],Nurse[[#This Row],[RN DON Hours]],Nurse[[#This Row],[LPN Hours (excl. Admin)]],Nurse[[#This Row],[LPN Admin Hours]],Nurse[[#This Row],[CNA Hours]],Nurse[[#This Row],[NA TR Hours]],Nurse[[#This Row],[Med Aide/Tech Hours]])</f>
        <v>121.27173913043478</v>
      </c>
      <c r="K129" s="4">
        <f>SUM(Nurse[[#This Row],[RN Hours (excl. Admin, DON)]],Nurse[[#This Row],[LPN Hours (excl. Admin)]],Nurse[[#This Row],[CNA Hours]],Nurse[[#This Row],[NA TR Hours]],Nurse[[#This Row],[Med Aide/Tech Hours]])</f>
        <v>115.60195652173914</v>
      </c>
      <c r="L129" s="4">
        <f>SUM(Nurse[[#This Row],[RN Hours (excl. Admin, DON)]],Nurse[[#This Row],[RN Admin Hours]],Nurse[[#This Row],[RN DON Hours]])</f>
        <v>67.801630434782609</v>
      </c>
      <c r="M129" s="4">
        <v>62.131847826086961</v>
      </c>
      <c r="N129" s="4">
        <v>5.6697826086956526</v>
      </c>
      <c r="O129" s="4">
        <v>0</v>
      </c>
      <c r="P129" s="4">
        <f>SUM(Nurse[[#This Row],[LPN Hours (excl. Admin)]],Nurse[[#This Row],[LPN Admin Hours]])</f>
        <v>6.7663043478260869</v>
      </c>
      <c r="Q129" s="4">
        <v>6.7663043478260869</v>
      </c>
      <c r="R129" s="4">
        <v>0</v>
      </c>
      <c r="S129" s="4">
        <f>SUM(Nurse[[#This Row],[CNA Hours]],Nurse[[#This Row],[NA TR Hours]],Nurse[[#This Row],[Med Aide/Tech Hours]])</f>
        <v>46.703804347826086</v>
      </c>
      <c r="T129" s="4">
        <v>46.703804347826086</v>
      </c>
      <c r="U129" s="4">
        <v>0</v>
      </c>
      <c r="V129" s="4">
        <v>0</v>
      </c>
      <c r="W1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9" s="4">
        <v>0</v>
      </c>
      <c r="Y129" s="4">
        <v>0</v>
      </c>
      <c r="Z129" s="4">
        <v>0</v>
      </c>
      <c r="AA129" s="4">
        <v>0</v>
      </c>
      <c r="AB129" s="4">
        <v>0</v>
      </c>
      <c r="AC129" s="4">
        <v>0</v>
      </c>
      <c r="AD129" s="4">
        <v>0</v>
      </c>
      <c r="AE129" s="4">
        <v>0</v>
      </c>
      <c r="AF129" s="1">
        <v>175151</v>
      </c>
      <c r="AG129" s="1">
        <v>7</v>
      </c>
      <c r="AH129"/>
    </row>
    <row r="130" spans="1:34" x14ac:dyDescent="0.25">
      <c r="A130" t="s">
        <v>346</v>
      </c>
      <c r="B130" t="s">
        <v>137</v>
      </c>
      <c r="C130" t="s">
        <v>535</v>
      </c>
      <c r="D130" t="s">
        <v>401</v>
      </c>
      <c r="E130" s="4">
        <v>36.717391304347828</v>
      </c>
      <c r="F130" s="4">
        <f>Nurse[[#This Row],[Total Nurse Staff Hours]]/Nurse[[#This Row],[MDS Census]]</f>
        <v>4.0556394316163411</v>
      </c>
      <c r="G130" s="4">
        <f>Nurse[[#This Row],[Total Direct Care Staff Hours]]/Nurse[[#This Row],[MDS Census]]</f>
        <v>3.6154381290704563</v>
      </c>
      <c r="H130" s="4">
        <f>Nurse[[#This Row],[Total RN Hours (w/ Admin, DON)]]/Nurse[[#This Row],[MDS Census]]</f>
        <v>0.93796625222024865</v>
      </c>
      <c r="I130" s="4">
        <f>Nurse[[#This Row],[RN Hours (excl. Admin, DON)]]/Nurse[[#This Row],[MDS Census]]</f>
        <v>0.49776494967436358</v>
      </c>
      <c r="J130" s="4">
        <f>SUM(Nurse[[#This Row],[RN Hours (excl. Admin, DON)]],Nurse[[#This Row],[RN Admin Hours]],Nurse[[#This Row],[RN DON Hours]],Nurse[[#This Row],[LPN Hours (excl. Admin)]],Nurse[[#This Row],[LPN Admin Hours]],Nurse[[#This Row],[CNA Hours]],Nurse[[#This Row],[NA TR Hours]],Nurse[[#This Row],[Med Aide/Tech Hours]])</f>
        <v>148.91250000000002</v>
      </c>
      <c r="K130" s="4">
        <f>SUM(Nurse[[#This Row],[RN Hours (excl. Admin, DON)]],Nurse[[#This Row],[LPN Hours (excl. Admin)]],Nurse[[#This Row],[CNA Hours]],Nurse[[#This Row],[NA TR Hours]],Nurse[[#This Row],[Med Aide/Tech Hours]])</f>
        <v>132.74945652173915</v>
      </c>
      <c r="L130" s="4">
        <f>SUM(Nurse[[#This Row],[RN Hours (excl. Admin, DON)]],Nurse[[#This Row],[RN Admin Hours]],Nurse[[#This Row],[RN DON Hours]])</f>
        <v>34.439673913043478</v>
      </c>
      <c r="M130" s="4">
        <v>18.276630434782611</v>
      </c>
      <c r="N130" s="4">
        <v>10.554347826086957</v>
      </c>
      <c r="O130" s="4">
        <v>5.6086956521739131</v>
      </c>
      <c r="P130" s="4">
        <f>SUM(Nurse[[#This Row],[LPN Hours (excl. Admin)]],Nurse[[#This Row],[LPN Admin Hours]])</f>
        <v>28.523152173913036</v>
      </c>
      <c r="Q130" s="4">
        <v>28.523152173913036</v>
      </c>
      <c r="R130" s="4">
        <v>0</v>
      </c>
      <c r="S130" s="4">
        <f>SUM(Nurse[[#This Row],[CNA Hours]],Nurse[[#This Row],[NA TR Hours]],Nurse[[#This Row],[Med Aide/Tech Hours]])</f>
        <v>85.949673913043512</v>
      </c>
      <c r="T130" s="4">
        <v>70.940543478260892</v>
      </c>
      <c r="U130" s="4">
        <v>0</v>
      </c>
      <c r="V130" s="4">
        <v>15.009130434782612</v>
      </c>
      <c r="W1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47.772282608695676</v>
      </c>
      <c r="X130" s="4">
        <v>8.3260869565217388E-2</v>
      </c>
      <c r="Y130" s="4">
        <v>0</v>
      </c>
      <c r="Z130" s="4">
        <v>0</v>
      </c>
      <c r="AA130" s="4">
        <v>0.69869565217391305</v>
      </c>
      <c r="AB130" s="4">
        <v>0</v>
      </c>
      <c r="AC130" s="4">
        <v>36.855326086956545</v>
      </c>
      <c r="AD130" s="4">
        <v>0</v>
      </c>
      <c r="AE130" s="4">
        <v>10.134999999999998</v>
      </c>
      <c r="AF130" s="1">
        <v>175305</v>
      </c>
      <c r="AG130" s="1">
        <v>7</v>
      </c>
      <c r="AH130"/>
    </row>
    <row r="131" spans="1:34" x14ac:dyDescent="0.25">
      <c r="A131" t="s">
        <v>346</v>
      </c>
      <c r="B131" t="s">
        <v>35</v>
      </c>
      <c r="C131" t="s">
        <v>521</v>
      </c>
      <c r="D131" t="s">
        <v>402</v>
      </c>
      <c r="E131" s="4">
        <v>54.652173913043477</v>
      </c>
      <c r="F131" s="4">
        <f>Nurse[[#This Row],[Total Nurse Staff Hours]]/Nurse[[#This Row],[MDS Census]]</f>
        <v>3.6232378679395385</v>
      </c>
      <c r="G131" s="4">
        <f>Nurse[[#This Row],[Total Direct Care Staff Hours]]/Nurse[[#This Row],[MDS Census]]</f>
        <v>3.467649164677804</v>
      </c>
      <c r="H131" s="4">
        <f>Nurse[[#This Row],[Total RN Hours (w/ Admin, DON)]]/Nurse[[#This Row],[MDS Census]]</f>
        <v>0.31219172633253778</v>
      </c>
      <c r="I131" s="4">
        <f>Nurse[[#This Row],[RN Hours (excl. Admin, DON)]]/Nurse[[#This Row],[MDS Census]]</f>
        <v>0.2525</v>
      </c>
      <c r="J131" s="4">
        <f>SUM(Nurse[[#This Row],[RN Hours (excl. Admin, DON)]],Nurse[[#This Row],[RN Admin Hours]],Nurse[[#This Row],[RN DON Hours]],Nurse[[#This Row],[LPN Hours (excl. Admin)]],Nurse[[#This Row],[LPN Admin Hours]],Nurse[[#This Row],[CNA Hours]],Nurse[[#This Row],[NA TR Hours]],Nurse[[#This Row],[Med Aide/Tech Hours]])</f>
        <v>198.01782608695652</v>
      </c>
      <c r="K131" s="4">
        <f>SUM(Nurse[[#This Row],[RN Hours (excl. Admin, DON)]],Nurse[[#This Row],[LPN Hours (excl. Admin)]],Nurse[[#This Row],[CNA Hours]],Nurse[[#This Row],[NA TR Hours]],Nurse[[#This Row],[Med Aide/Tech Hours]])</f>
        <v>189.51456521739129</v>
      </c>
      <c r="L131" s="4">
        <f>SUM(Nurse[[#This Row],[RN Hours (excl. Admin, DON)]],Nurse[[#This Row],[RN Admin Hours]],Nurse[[#This Row],[RN DON Hours]])</f>
        <v>17.06195652173913</v>
      </c>
      <c r="M131" s="4">
        <v>13.799673913043479</v>
      </c>
      <c r="N131" s="4">
        <v>0</v>
      </c>
      <c r="O131" s="4">
        <v>3.262282608695652</v>
      </c>
      <c r="P131" s="4">
        <f>SUM(Nurse[[#This Row],[LPN Hours (excl. Admin)]],Nurse[[#This Row],[LPN Admin Hours]])</f>
        <v>34.465543478260876</v>
      </c>
      <c r="Q131" s="4">
        <v>29.224565217391309</v>
      </c>
      <c r="R131" s="4">
        <v>5.2409782608695652</v>
      </c>
      <c r="S131" s="4">
        <f>SUM(Nurse[[#This Row],[CNA Hours]],Nurse[[#This Row],[NA TR Hours]],Nurse[[#This Row],[Med Aide/Tech Hours]])</f>
        <v>146.49032608695651</v>
      </c>
      <c r="T131" s="4">
        <v>146.49032608695651</v>
      </c>
      <c r="U131" s="4">
        <v>0</v>
      </c>
      <c r="V131" s="4">
        <v>0</v>
      </c>
      <c r="W1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20.193695652173911</v>
      </c>
      <c r="X131" s="4">
        <v>7.1595652173913038</v>
      </c>
      <c r="Y131" s="4">
        <v>0</v>
      </c>
      <c r="Z131" s="4">
        <v>0</v>
      </c>
      <c r="AA131" s="4">
        <v>11.739782608695652</v>
      </c>
      <c r="AB131" s="4">
        <v>0</v>
      </c>
      <c r="AC131" s="4">
        <v>1.2943478260869565</v>
      </c>
      <c r="AD131" s="4">
        <v>0</v>
      </c>
      <c r="AE131" s="4">
        <v>0</v>
      </c>
      <c r="AF131" s="1">
        <v>175078</v>
      </c>
      <c r="AG131" s="1">
        <v>7</v>
      </c>
      <c r="AH131"/>
    </row>
    <row r="132" spans="1:34" x14ac:dyDescent="0.25">
      <c r="A132" t="s">
        <v>346</v>
      </c>
      <c r="B132" t="s">
        <v>240</v>
      </c>
      <c r="C132" t="s">
        <v>626</v>
      </c>
      <c r="D132" t="s">
        <v>414</v>
      </c>
      <c r="E132" s="4">
        <v>23.673913043478262</v>
      </c>
      <c r="F132" s="4">
        <f>Nurse[[#This Row],[Total Nurse Staff Hours]]/Nurse[[#This Row],[MDS Census]]</f>
        <v>4.0192653810835628</v>
      </c>
      <c r="G132" s="4">
        <f>Nurse[[#This Row],[Total Direct Care Staff Hours]]/Nurse[[#This Row],[MDS Census]]</f>
        <v>3.422722681359045</v>
      </c>
      <c r="H132" s="4">
        <f>Nurse[[#This Row],[Total RN Hours (w/ Admin, DON)]]/Nurse[[#This Row],[MDS Census]]</f>
        <v>0.47388429752066114</v>
      </c>
      <c r="I132" s="4">
        <f>Nurse[[#This Row],[RN Hours (excl. Admin, DON)]]/Nurse[[#This Row],[MDS Census]]</f>
        <v>0.17167584940312217</v>
      </c>
      <c r="J132" s="4">
        <f>SUM(Nurse[[#This Row],[RN Hours (excl. Admin, DON)]],Nurse[[#This Row],[RN Admin Hours]],Nurse[[#This Row],[RN DON Hours]],Nurse[[#This Row],[LPN Hours (excl. Admin)]],Nurse[[#This Row],[LPN Admin Hours]],Nurse[[#This Row],[CNA Hours]],Nurse[[#This Row],[NA TR Hours]],Nurse[[#This Row],[Med Aide/Tech Hours]])</f>
        <v>95.151739130434777</v>
      </c>
      <c r="K132" s="4">
        <f>SUM(Nurse[[#This Row],[RN Hours (excl. Admin, DON)]],Nurse[[#This Row],[LPN Hours (excl. Admin)]],Nurse[[#This Row],[CNA Hours]],Nurse[[#This Row],[NA TR Hours]],Nurse[[#This Row],[Med Aide/Tech Hours]])</f>
        <v>81.029239130434789</v>
      </c>
      <c r="L132" s="4">
        <f>SUM(Nurse[[#This Row],[RN Hours (excl. Admin, DON)]],Nurse[[#This Row],[RN Admin Hours]],Nurse[[#This Row],[RN DON Hours]])</f>
        <v>11.218695652173913</v>
      </c>
      <c r="M132" s="4">
        <v>4.0642391304347836</v>
      </c>
      <c r="N132" s="4">
        <v>0</v>
      </c>
      <c r="O132" s="4">
        <v>7.1544565217391307</v>
      </c>
      <c r="P132" s="4">
        <f>SUM(Nurse[[#This Row],[LPN Hours (excl. Admin)]],Nurse[[#This Row],[LPN Admin Hours]])</f>
        <v>18.827173913043481</v>
      </c>
      <c r="Q132" s="4">
        <v>11.859130434782614</v>
      </c>
      <c r="R132" s="4">
        <v>6.968043478260868</v>
      </c>
      <c r="S132" s="4">
        <f>SUM(Nurse[[#This Row],[CNA Hours]],Nurse[[#This Row],[NA TR Hours]],Nurse[[#This Row],[Med Aide/Tech Hours]])</f>
        <v>65.10586956521739</v>
      </c>
      <c r="T132" s="4">
        <v>42.004239130434783</v>
      </c>
      <c r="U132" s="4">
        <v>0.99467391304347819</v>
      </c>
      <c r="V132" s="4">
        <v>22.106956521739129</v>
      </c>
      <c r="W1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5.0951086956521729</v>
      </c>
      <c r="X132" s="4">
        <v>0</v>
      </c>
      <c r="Y132" s="4">
        <v>0</v>
      </c>
      <c r="Z132" s="4">
        <v>0</v>
      </c>
      <c r="AA132" s="4">
        <v>5.0951086956521729</v>
      </c>
      <c r="AB132" s="4">
        <v>0</v>
      </c>
      <c r="AC132" s="4">
        <v>0</v>
      </c>
      <c r="AD132" s="4">
        <v>0</v>
      </c>
      <c r="AE132" s="4">
        <v>0</v>
      </c>
      <c r="AF132" s="1">
        <v>175490</v>
      </c>
      <c r="AG132" s="1">
        <v>7</v>
      </c>
      <c r="AH132"/>
    </row>
    <row r="133" spans="1:34" x14ac:dyDescent="0.25">
      <c r="A133" t="s">
        <v>346</v>
      </c>
      <c r="B133" t="s">
        <v>44</v>
      </c>
      <c r="C133" t="s">
        <v>529</v>
      </c>
      <c r="D133" t="s">
        <v>395</v>
      </c>
      <c r="E133" s="4">
        <v>36.032608695652172</v>
      </c>
      <c r="F133" s="4">
        <f>Nurse[[#This Row],[Total Nurse Staff Hours]]/Nurse[[#This Row],[MDS Census]]</f>
        <v>3.0475535444947215</v>
      </c>
      <c r="G133" s="4">
        <f>Nurse[[#This Row],[Total Direct Care Staff Hours]]/Nurse[[#This Row],[MDS Census]]</f>
        <v>2.9139909502262449</v>
      </c>
      <c r="H133" s="4">
        <f>Nurse[[#This Row],[Total RN Hours (w/ Admin, DON)]]/Nurse[[#This Row],[MDS Census]]</f>
        <v>0.68455806938159902</v>
      </c>
      <c r="I133" s="4">
        <f>Nurse[[#This Row],[RN Hours (excl. Admin, DON)]]/Nurse[[#This Row],[MDS Census]]</f>
        <v>0.55099547511312241</v>
      </c>
      <c r="J133" s="4">
        <f>SUM(Nurse[[#This Row],[RN Hours (excl. Admin, DON)]],Nurse[[#This Row],[RN Admin Hours]],Nurse[[#This Row],[RN DON Hours]],Nurse[[#This Row],[LPN Hours (excl. Admin)]],Nurse[[#This Row],[LPN Admin Hours]],Nurse[[#This Row],[CNA Hours]],Nurse[[#This Row],[NA TR Hours]],Nurse[[#This Row],[Med Aide/Tech Hours]])</f>
        <v>109.81130434782609</v>
      </c>
      <c r="K133" s="4">
        <f>SUM(Nurse[[#This Row],[RN Hours (excl. Admin, DON)]],Nurse[[#This Row],[LPN Hours (excl. Admin)]],Nurse[[#This Row],[CNA Hours]],Nurse[[#This Row],[NA TR Hours]],Nurse[[#This Row],[Med Aide/Tech Hours]])</f>
        <v>104.99869565217392</v>
      </c>
      <c r="L133" s="4">
        <f>SUM(Nurse[[#This Row],[RN Hours (excl. Admin, DON)]],Nurse[[#This Row],[RN Admin Hours]],Nurse[[#This Row],[RN DON Hours]])</f>
        <v>24.666413043478268</v>
      </c>
      <c r="M133" s="4">
        <v>19.853804347826095</v>
      </c>
      <c r="N133" s="4">
        <v>0</v>
      </c>
      <c r="O133" s="4">
        <v>4.8126086956521741</v>
      </c>
      <c r="P133" s="4">
        <f>SUM(Nurse[[#This Row],[LPN Hours (excl. Admin)]],Nurse[[#This Row],[LPN Admin Hours]])</f>
        <v>17.218369565217394</v>
      </c>
      <c r="Q133" s="4">
        <v>17.218369565217394</v>
      </c>
      <c r="R133" s="4">
        <v>0</v>
      </c>
      <c r="S133" s="4">
        <f>SUM(Nurse[[#This Row],[CNA Hours]],Nurse[[#This Row],[NA TR Hours]],Nurse[[#This Row],[Med Aide/Tech Hours]])</f>
        <v>67.926521739130436</v>
      </c>
      <c r="T133" s="4">
        <v>51.374891304347827</v>
      </c>
      <c r="U133" s="4">
        <v>0</v>
      </c>
      <c r="V133" s="4">
        <v>16.551630434782613</v>
      </c>
      <c r="W1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3" s="4">
        <v>0</v>
      </c>
      <c r="Y133" s="4">
        <v>0</v>
      </c>
      <c r="Z133" s="4">
        <v>0</v>
      </c>
      <c r="AA133" s="4">
        <v>0</v>
      </c>
      <c r="AB133" s="4">
        <v>0</v>
      </c>
      <c r="AC133" s="4">
        <v>0</v>
      </c>
      <c r="AD133" s="4">
        <v>0</v>
      </c>
      <c r="AE133" s="4">
        <v>0</v>
      </c>
      <c r="AF133" s="1">
        <v>175127</v>
      </c>
      <c r="AG133" s="1">
        <v>7</v>
      </c>
      <c r="AH133"/>
    </row>
    <row r="134" spans="1:34" x14ac:dyDescent="0.25">
      <c r="A134" t="s">
        <v>346</v>
      </c>
      <c r="B134" t="s">
        <v>37</v>
      </c>
      <c r="C134" t="s">
        <v>522</v>
      </c>
      <c r="D134" t="s">
        <v>415</v>
      </c>
      <c r="E134" s="4">
        <v>57.173913043478258</v>
      </c>
      <c r="F134" s="4">
        <f>Nurse[[#This Row],[Total Nurse Staff Hours]]/Nurse[[#This Row],[MDS Census]]</f>
        <v>2.6281482889733834</v>
      </c>
      <c r="G134" s="4">
        <f>Nurse[[#This Row],[Total Direct Care Staff Hours]]/Nurse[[#This Row],[MDS Census]]</f>
        <v>2.4366825095057028</v>
      </c>
      <c r="H134" s="4">
        <f>Nurse[[#This Row],[Total RN Hours (w/ Admin, DON)]]/Nurse[[#This Row],[MDS Census]]</f>
        <v>0.33372433460076045</v>
      </c>
      <c r="I134" s="4">
        <f>Nurse[[#This Row],[RN Hours (excl. Admin, DON)]]/Nurse[[#This Row],[MDS Census]]</f>
        <v>0.16709505703422053</v>
      </c>
      <c r="J134" s="4">
        <f>SUM(Nurse[[#This Row],[RN Hours (excl. Admin, DON)]],Nurse[[#This Row],[RN Admin Hours]],Nurse[[#This Row],[RN DON Hours]],Nurse[[#This Row],[LPN Hours (excl. Admin)]],Nurse[[#This Row],[LPN Admin Hours]],Nurse[[#This Row],[CNA Hours]],Nurse[[#This Row],[NA TR Hours]],Nurse[[#This Row],[Med Aide/Tech Hours]])</f>
        <v>150.26152173913039</v>
      </c>
      <c r="K134" s="4">
        <f>SUM(Nurse[[#This Row],[RN Hours (excl. Admin, DON)]],Nurse[[#This Row],[LPN Hours (excl. Admin)]],Nurse[[#This Row],[CNA Hours]],Nurse[[#This Row],[NA TR Hours]],Nurse[[#This Row],[Med Aide/Tech Hours]])</f>
        <v>139.31467391304344</v>
      </c>
      <c r="L134" s="4">
        <f>SUM(Nurse[[#This Row],[RN Hours (excl. Admin, DON)]],Nurse[[#This Row],[RN Admin Hours]],Nurse[[#This Row],[RN DON Hours]])</f>
        <v>19.080326086956521</v>
      </c>
      <c r="M134" s="4">
        <v>9.5534782608695643</v>
      </c>
      <c r="N134" s="4">
        <v>4.5652173913043477</v>
      </c>
      <c r="O134" s="4">
        <v>4.9616304347826086</v>
      </c>
      <c r="P134" s="4">
        <f>SUM(Nurse[[#This Row],[LPN Hours (excl. Admin)]],Nurse[[#This Row],[LPN Admin Hours]])</f>
        <v>38.539565217391292</v>
      </c>
      <c r="Q134" s="4">
        <v>37.11956521739129</v>
      </c>
      <c r="R134" s="4">
        <v>1.42</v>
      </c>
      <c r="S134" s="4">
        <f>SUM(Nurse[[#This Row],[CNA Hours]],Nurse[[#This Row],[NA TR Hours]],Nurse[[#This Row],[Med Aide/Tech Hours]])</f>
        <v>92.641630434782584</v>
      </c>
      <c r="T134" s="4">
        <v>54.370978260869556</v>
      </c>
      <c r="U134" s="4">
        <v>0</v>
      </c>
      <c r="V134" s="4">
        <v>38.270652173913028</v>
      </c>
      <c r="W1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14.749565217391307</v>
      </c>
      <c r="X134" s="4">
        <v>0</v>
      </c>
      <c r="Y134" s="4">
        <v>0</v>
      </c>
      <c r="Z134" s="4">
        <v>0.92358695652173917</v>
      </c>
      <c r="AA134" s="4">
        <v>5.9546739130434787</v>
      </c>
      <c r="AB134" s="4">
        <v>0</v>
      </c>
      <c r="AC134" s="4">
        <v>2.8280434782608697</v>
      </c>
      <c r="AD134" s="4">
        <v>0</v>
      </c>
      <c r="AE134" s="4">
        <v>5.043260869565219</v>
      </c>
      <c r="AF134" s="1">
        <v>175113</v>
      </c>
      <c r="AG134" s="1">
        <v>7</v>
      </c>
      <c r="AH134"/>
    </row>
    <row r="135" spans="1:34" x14ac:dyDescent="0.25">
      <c r="A135" t="s">
        <v>346</v>
      </c>
      <c r="B135" t="s">
        <v>80</v>
      </c>
      <c r="C135" t="s">
        <v>546</v>
      </c>
      <c r="D135" t="s">
        <v>422</v>
      </c>
      <c r="E135" s="4">
        <v>70.782608695652172</v>
      </c>
      <c r="F135" s="4">
        <f>Nurse[[#This Row],[Total Nurse Staff Hours]]/Nurse[[#This Row],[MDS Census]]</f>
        <v>2.9782094594594586</v>
      </c>
      <c r="G135" s="4">
        <f>Nurse[[#This Row],[Total Direct Care Staff Hours]]/Nurse[[#This Row],[MDS Census]]</f>
        <v>2.8037622850122847</v>
      </c>
      <c r="H135" s="4">
        <f>Nurse[[#This Row],[Total RN Hours (w/ Admin, DON)]]/Nurse[[#This Row],[MDS Census]]</f>
        <v>0.44450399262899265</v>
      </c>
      <c r="I135" s="4">
        <f>Nurse[[#This Row],[RN Hours (excl. Admin, DON)]]/Nurse[[#This Row],[MDS Census]]</f>
        <v>0.29585534398034402</v>
      </c>
      <c r="J135" s="4">
        <f>SUM(Nurse[[#This Row],[RN Hours (excl. Admin, DON)]],Nurse[[#This Row],[RN Admin Hours]],Nurse[[#This Row],[RN DON Hours]],Nurse[[#This Row],[LPN Hours (excl. Admin)]],Nurse[[#This Row],[LPN Admin Hours]],Nurse[[#This Row],[CNA Hours]],Nurse[[#This Row],[NA TR Hours]],Nurse[[#This Row],[Med Aide/Tech Hours]])</f>
        <v>210.80543478260864</v>
      </c>
      <c r="K135" s="4">
        <f>SUM(Nurse[[#This Row],[RN Hours (excl. Admin, DON)]],Nurse[[#This Row],[LPN Hours (excl. Admin)]],Nurse[[#This Row],[CNA Hours]],Nurse[[#This Row],[NA TR Hours]],Nurse[[#This Row],[Med Aide/Tech Hours]])</f>
        <v>198.45760869565214</v>
      </c>
      <c r="L135" s="4">
        <f>SUM(Nurse[[#This Row],[RN Hours (excl. Admin, DON)]],Nurse[[#This Row],[RN Admin Hours]],Nurse[[#This Row],[RN DON Hours]])</f>
        <v>31.463152173913045</v>
      </c>
      <c r="M135" s="4">
        <v>20.941413043478263</v>
      </c>
      <c r="N135" s="4">
        <v>5.5652173913043477</v>
      </c>
      <c r="O135" s="4">
        <v>4.9565217391304346</v>
      </c>
      <c r="P135" s="4">
        <f>SUM(Nurse[[#This Row],[LPN Hours (excl. Admin)]],Nurse[[#This Row],[LPN Admin Hours]])</f>
        <v>34.471413043478272</v>
      </c>
      <c r="Q135" s="4">
        <v>32.64532608695653</v>
      </c>
      <c r="R135" s="4">
        <v>1.826086956521739</v>
      </c>
      <c r="S135" s="4">
        <f>SUM(Nurse[[#This Row],[CNA Hours]],Nurse[[#This Row],[NA TR Hours]],Nurse[[#This Row],[Med Aide/Tech Hours]])</f>
        <v>144.87086956521736</v>
      </c>
      <c r="T135" s="4">
        <v>94.606739130434747</v>
      </c>
      <c r="U135" s="4">
        <v>0</v>
      </c>
      <c r="V135" s="4">
        <v>50.264130434782608</v>
      </c>
      <c r="W1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49.033695652173904</v>
      </c>
      <c r="X135" s="4">
        <v>2.1631521739130437</v>
      </c>
      <c r="Y135" s="4">
        <v>0</v>
      </c>
      <c r="Z135" s="4">
        <v>0</v>
      </c>
      <c r="AA135" s="4">
        <v>7.3127173913043473</v>
      </c>
      <c r="AB135" s="4">
        <v>0</v>
      </c>
      <c r="AC135" s="4">
        <v>39.557826086956517</v>
      </c>
      <c r="AD135" s="4">
        <v>0</v>
      </c>
      <c r="AE135" s="4">
        <v>0</v>
      </c>
      <c r="AF135" s="1">
        <v>175215</v>
      </c>
      <c r="AG135" s="1">
        <v>7</v>
      </c>
      <c r="AH135"/>
    </row>
    <row r="136" spans="1:34" x14ac:dyDescent="0.25">
      <c r="A136" t="s">
        <v>346</v>
      </c>
      <c r="B136" t="s">
        <v>268</v>
      </c>
      <c r="C136" t="s">
        <v>637</v>
      </c>
      <c r="D136" t="s">
        <v>462</v>
      </c>
      <c r="E136" s="4">
        <v>4.5652173913043477</v>
      </c>
      <c r="F136" s="4">
        <f>Nurse[[#This Row],[Total Nurse Staff Hours]]/Nurse[[#This Row],[MDS Census]]</f>
        <v>4.1247380952380945</v>
      </c>
      <c r="G136" s="4">
        <f>Nurse[[#This Row],[Total Direct Care Staff Hours]]/Nurse[[#This Row],[MDS Census]]</f>
        <v>3.8968809523809522</v>
      </c>
      <c r="H136" s="4">
        <f>Nurse[[#This Row],[Total RN Hours (w/ Admin, DON)]]/Nurse[[#This Row],[MDS Census]]</f>
        <v>0.8736666666666667</v>
      </c>
      <c r="I136" s="4">
        <f>Nurse[[#This Row],[RN Hours (excl. Admin, DON)]]/Nurse[[#This Row],[MDS Census]]</f>
        <v>0.64580952380952383</v>
      </c>
      <c r="J136" s="4">
        <f>SUM(Nurse[[#This Row],[RN Hours (excl. Admin, DON)]],Nurse[[#This Row],[RN Admin Hours]],Nurse[[#This Row],[RN DON Hours]],Nurse[[#This Row],[LPN Hours (excl. Admin)]],Nurse[[#This Row],[LPN Admin Hours]],Nurse[[#This Row],[CNA Hours]],Nurse[[#This Row],[NA TR Hours]],Nurse[[#This Row],[Med Aide/Tech Hours]])</f>
        <v>18.830326086956518</v>
      </c>
      <c r="K136" s="4">
        <f>SUM(Nurse[[#This Row],[RN Hours (excl. Admin, DON)]],Nurse[[#This Row],[LPN Hours (excl. Admin)]],Nurse[[#This Row],[CNA Hours]],Nurse[[#This Row],[NA TR Hours]],Nurse[[#This Row],[Med Aide/Tech Hours]])</f>
        <v>17.790108695652172</v>
      </c>
      <c r="L136" s="4">
        <f>SUM(Nurse[[#This Row],[RN Hours (excl. Admin, DON)]],Nurse[[#This Row],[RN Admin Hours]],Nurse[[#This Row],[RN DON Hours]])</f>
        <v>3.9884782608695653</v>
      </c>
      <c r="M136" s="4">
        <v>2.9482608695652175</v>
      </c>
      <c r="N136" s="4">
        <v>0</v>
      </c>
      <c r="O136" s="4">
        <v>1.0402173913043478</v>
      </c>
      <c r="P136" s="4">
        <f>SUM(Nurse[[#This Row],[LPN Hours (excl. Admin)]],Nurse[[#This Row],[LPN Admin Hours]])</f>
        <v>3.240326086956522</v>
      </c>
      <c r="Q136" s="4">
        <v>3.240326086956522</v>
      </c>
      <c r="R136" s="4">
        <v>0</v>
      </c>
      <c r="S136" s="4">
        <f>SUM(Nurse[[#This Row],[CNA Hours]],Nurse[[#This Row],[NA TR Hours]],Nurse[[#This Row],[Med Aide/Tech Hours]])</f>
        <v>11.601521739130433</v>
      </c>
      <c r="T136" s="4">
        <v>5.4234782608695635</v>
      </c>
      <c r="U136" s="4">
        <v>0</v>
      </c>
      <c r="V136" s="4">
        <v>6.1780434782608697</v>
      </c>
      <c r="W1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0.34782608695652173</v>
      </c>
      <c r="X136" s="4">
        <v>0</v>
      </c>
      <c r="Y136" s="4">
        <v>0</v>
      </c>
      <c r="Z136" s="4">
        <v>0</v>
      </c>
      <c r="AA136" s="4">
        <v>0.34782608695652173</v>
      </c>
      <c r="AB136" s="4">
        <v>0</v>
      </c>
      <c r="AC136" s="4">
        <v>0</v>
      </c>
      <c r="AD136" s="4">
        <v>0</v>
      </c>
      <c r="AE136" s="4">
        <v>0</v>
      </c>
      <c r="AF136" s="1">
        <v>175529</v>
      </c>
      <c r="AG136" s="1">
        <v>7</v>
      </c>
      <c r="AH136"/>
    </row>
    <row r="137" spans="1:34" x14ac:dyDescent="0.25">
      <c r="A137" t="s">
        <v>346</v>
      </c>
      <c r="B137" t="s">
        <v>269</v>
      </c>
      <c r="C137" t="s">
        <v>638</v>
      </c>
      <c r="D137" t="s">
        <v>462</v>
      </c>
      <c r="E137" s="4">
        <v>37.271739130434781</v>
      </c>
      <c r="F137" s="4">
        <f>Nurse[[#This Row],[Total Nurse Staff Hours]]/Nurse[[#This Row],[MDS Census]]</f>
        <v>3.8815689705453478</v>
      </c>
      <c r="G137" s="4">
        <f>Nurse[[#This Row],[Total Direct Care Staff Hours]]/Nurse[[#This Row],[MDS Census]]</f>
        <v>3.6482414698162717</v>
      </c>
      <c r="H137" s="4">
        <f>Nurse[[#This Row],[Total RN Hours (w/ Admin, DON)]]/Nurse[[#This Row],[MDS Census]]</f>
        <v>0.53660542432195979</v>
      </c>
      <c r="I137" s="4">
        <f>Nurse[[#This Row],[RN Hours (excl. Admin, DON)]]/Nurse[[#This Row],[MDS Census]]</f>
        <v>0.39390784485272667</v>
      </c>
      <c r="J137" s="4">
        <f>SUM(Nurse[[#This Row],[RN Hours (excl. Admin, DON)]],Nurse[[#This Row],[RN Admin Hours]],Nurse[[#This Row],[RN DON Hours]],Nurse[[#This Row],[LPN Hours (excl. Admin)]],Nurse[[#This Row],[LPN Admin Hours]],Nurse[[#This Row],[CNA Hours]],Nurse[[#This Row],[NA TR Hours]],Nurse[[#This Row],[Med Aide/Tech Hours]])</f>
        <v>144.67282608695649</v>
      </c>
      <c r="K137" s="4">
        <f>SUM(Nurse[[#This Row],[RN Hours (excl. Admin, DON)]],Nurse[[#This Row],[LPN Hours (excl. Admin)]],Nurse[[#This Row],[CNA Hours]],Nurse[[#This Row],[NA TR Hours]],Nurse[[#This Row],[Med Aide/Tech Hours]])</f>
        <v>135.97630434782604</v>
      </c>
      <c r="L137" s="4">
        <f>SUM(Nurse[[#This Row],[RN Hours (excl. Admin, DON)]],Nurse[[#This Row],[RN Admin Hours]],Nurse[[#This Row],[RN DON Hours]])</f>
        <v>20.000217391304346</v>
      </c>
      <c r="M137" s="4">
        <v>14.681630434782605</v>
      </c>
      <c r="N137" s="4">
        <v>0</v>
      </c>
      <c r="O137" s="4">
        <v>5.3185869565217407</v>
      </c>
      <c r="P137" s="4">
        <f>SUM(Nurse[[#This Row],[LPN Hours (excl. Admin)]],Nurse[[#This Row],[LPN Admin Hours]])</f>
        <v>15.295869565217394</v>
      </c>
      <c r="Q137" s="4">
        <v>11.917934782608699</v>
      </c>
      <c r="R137" s="4">
        <v>3.377934782608695</v>
      </c>
      <c r="S137" s="4">
        <f>SUM(Nurse[[#This Row],[CNA Hours]],Nurse[[#This Row],[NA TR Hours]],Nurse[[#This Row],[Med Aide/Tech Hours]])</f>
        <v>109.37673913043474</v>
      </c>
      <c r="T137" s="4">
        <v>44.176195652173895</v>
      </c>
      <c r="U137" s="4">
        <v>0</v>
      </c>
      <c r="V137" s="4">
        <v>65.200543478260855</v>
      </c>
      <c r="W1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2.4885869565217389</v>
      </c>
      <c r="X137" s="4">
        <v>1.4179347826086954</v>
      </c>
      <c r="Y137" s="4">
        <v>0</v>
      </c>
      <c r="Z137" s="4">
        <v>0</v>
      </c>
      <c r="AA137" s="4">
        <v>0.82608695652173914</v>
      </c>
      <c r="AB137" s="4">
        <v>0</v>
      </c>
      <c r="AC137" s="4">
        <v>0.24456521739130435</v>
      </c>
      <c r="AD137" s="4">
        <v>0</v>
      </c>
      <c r="AE137" s="4">
        <v>0</v>
      </c>
      <c r="AF137" s="1">
        <v>175530</v>
      </c>
      <c r="AG137" s="1">
        <v>7</v>
      </c>
      <c r="AH137"/>
    </row>
    <row r="138" spans="1:34" x14ac:dyDescent="0.25">
      <c r="A138" t="s">
        <v>346</v>
      </c>
      <c r="B138" t="s">
        <v>234</v>
      </c>
      <c r="C138" t="s">
        <v>624</v>
      </c>
      <c r="D138" t="s">
        <v>416</v>
      </c>
      <c r="E138" s="4">
        <v>46.456521739130437</v>
      </c>
      <c r="F138" s="4">
        <f>Nurse[[#This Row],[Total Nurse Staff Hours]]/Nurse[[#This Row],[MDS Census]]</f>
        <v>4.0394431445952268</v>
      </c>
      <c r="G138" s="4">
        <f>Nurse[[#This Row],[Total Direct Care Staff Hours]]/Nurse[[#This Row],[MDS Census]]</f>
        <v>3.9336312587739823</v>
      </c>
      <c r="H138" s="4">
        <f>Nurse[[#This Row],[Total RN Hours (w/ Admin, DON)]]/Nurse[[#This Row],[MDS Census]]</f>
        <v>0.59938699110903138</v>
      </c>
      <c r="I138" s="4">
        <f>Nurse[[#This Row],[RN Hours (excl. Admin, DON)]]/Nurse[[#This Row],[MDS Census]]</f>
        <v>0.4935751052877867</v>
      </c>
      <c r="J138" s="4">
        <f>SUM(Nurse[[#This Row],[RN Hours (excl. Admin, DON)]],Nurse[[#This Row],[RN Admin Hours]],Nurse[[#This Row],[RN DON Hours]],Nurse[[#This Row],[LPN Hours (excl. Admin)]],Nurse[[#This Row],[LPN Admin Hours]],Nurse[[#This Row],[CNA Hours]],Nurse[[#This Row],[NA TR Hours]],Nurse[[#This Row],[Med Aide/Tech Hours]])</f>
        <v>187.65847826086957</v>
      </c>
      <c r="K138" s="4">
        <f>SUM(Nurse[[#This Row],[RN Hours (excl. Admin, DON)]],Nurse[[#This Row],[LPN Hours (excl. Admin)]],Nurse[[#This Row],[CNA Hours]],Nurse[[#This Row],[NA TR Hours]],Nurse[[#This Row],[Med Aide/Tech Hours]])</f>
        <v>182.74282608695654</v>
      </c>
      <c r="L138" s="4">
        <f>SUM(Nurse[[#This Row],[RN Hours (excl. Admin, DON)]],Nurse[[#This Row],[RN Admin Hours]],Nurse[[#This Row],[RN DON Hours]])</f>
        <v>27.845434782608699</v>
      </c>
      <c r="M138" s="4">
        <v>22.929782608695657</v>
      </c>
      <c r="N138" s="4">
        <v>0</v>
      </c>
      <c r="O138" s="4">
        <v>4.9156521739130419</v>
      </c>
      <c r="P138" s="4">
        <f>SUM(Nurse[[#This Row],[LPN Hours (excl. Admin)]],Nurse[[#This Row],[LPN Admin Hours]])</f>
        <v>16.008478260869566</v>
      </c>
      <c r="Q138" s="4">
        <v>16.008478260869566</v>
      </c>
      <c r="R138" s="4">
        <v>0</v>
      </c>
      <c r="S138" s="4">
        <f>SUM(Nurse[[#This Row],[CNA Hours]],Nurse[[#This Row],[NA TR Hours]],Nurse[[#This Row],[Med Aide/Tech Hours]])</f>
        <v>143.80456521739131</v>
      </c>
      <c r="T138" s="4">
        <v>75.651630434782618</v>
      </c>
      <c r="U138" s="4">
        <v>4.1540217391304344</v>
      </c>
      <c r="V138" s="4">
        <v>63.998913043478254</v>
      </c>
      <c r="W1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10.643804347826087</v>
      </c>
      <c r="X138" s="4">
        <v>0</v>
      </c>
      <c r="Y138" s="4">
        <v>0</v>
      </c>
      <c r="Z138" s="4">
        <v>0</v>
      </c>
      <c r="AA138" s="4">
        <v>0</v>
      </c>
      <c r="AB138" s="4">
        <v>0</v>
      </c>
      <c r="AC138" s="4">
        <v>10.352500000000001</v>
      </c>
      <c r="AD138" s="4">
        <v>0</v>
      </c>
      <c r="AE138" s="4">
        <v>0.29130434782608694</v>
      </c>
      <c r="AF138" s="1">
        <v>175477</v>
      </c>
      <c r="AG138" s="1">
        <v>7</v>
      </c>
      <c r="AH138"/>
    </row>
    <row r="139" spans="1:34" x14ac:dyDescent="0.25">
      <c r="A139" t="s">
        <v>346</v>
      </c>
      <c r="B139" t="s">
        <v>51</v>
      </c>
      <c r="C139" t="s">
        <v>522</v>
      </c>
      <c r="D139" t="s">
        <v>415</v>
      </c>
      <c r="E139" s="4">
        <v>61.380281690140848</v>
      </c>
      <c r="F139" s="4">
        <f>Nurse[[#This Row],[Total Nurse Staff Hours]]/Nurse[[#This Row],[MDS Census]]</f>
        <v>4.3887700780174388</v>
      </c>
      <c r="G139" s="4">
        <f>Nurse[[#This Row],[Total Direct Care Staff Hours]]/Nurse[[#This Row],[MDS Census]]</f>
        <v>4.0349242771913723</v>
      </c>
      <c r="H139" s="4">
        <f>Nurse[[#This Row],[Total RN Hours (w/ Admin, DON)]]/Nurse[[#This Row],[MDS Census]]</f>
        <v>0.81463056447911886</v>
      </c>
      <c r="I139" s="4">
        <f>Nurse[[#This Row],[RN Hours (excl. Admin, DON)]]/Nurse[[#This Row],[MDS Census]]</f>
        <v>0.46078476365305193</v>
      </c>
      <c r="J139" s="4">
        <f>SUM(Nurse[[#This Row],[RN Hours (excl. Admin, DON)]],Nurse[[#This Row],[RN Admin Hours]],Nurse[[#This Row],[RN DON Hours]],Nurse[[#This Row],[LPN Hours (excl. Admin)]],Nurse[[#This Row],[LPN Admin Hours]],Nurse[[#This Row],[CNA Hours]],Nurse[[#This Row],[NA TR Hours]],Nurse[[#This Row],[Med Aide/Tech Hours]])</f>
        <v>269.38394366197184</v>
      </c>
      <c r="K139" s="4">
        <f>SUM(Nurse[[#This Row],[RN Hours (excl. Admin, DON)]],Nurse[[#This Row],[LPN Hours (excl. Admin)]],Nurse[[#This Row],[CNA Hours]],Nurse[[#This Row],[NA TR Hours]],Nurse[[#This Row],[Med Aide/Tech Hours]])</f>
        <v>247.66478873239438</v>
      </c>
      <c r="L139" s="4">
        <f>SUM(Nurse[[#This Row],[RN Hours (excl. Admin, DON)]],Nurse[[#This Row],[RN Admin Hours]],Nurse[[#This Row],[RN DON Hours]])</f>
        <v>50.002253521126761</v>
      </c>
      <c r="M139" s="4">
        <v>28.283098591549301</v>
      </c>
      <c r="N139" s="4">
        <v>16.98676056338028</v>
      </c>
      <c r="O139" s="4">
        <v>4.732394366197183</v>
      </c>
      <c r="P139" s="4">
        <f>SUM(Nurse[[#This Row],[LPN Hours (excl. Admin)]],Nurse[[#This Row],[LPN Admin Hours]])</f>
        <v>69.40140845070421</v>
      </c>
      <c r="Q139" s="4">
        <v>69.40140845070421</v>
      </c>
      <c r="R139" s="4">
        <v>0</v>
      </c>
      <c r="S139" s="4">
        <f>SUM(Nurse[[#This Row],[CNA Hours]],Nurse[[#This Row],[NA TR Hours]],Nurse[[#This Row],[Med Aide/Tech Hours]])</f>
        <v>149.98028169014088</v>
      </c>
      <c r="T139" s="4">
        <v>104.30281690140848</v>
      </c>
      <c r="U139" s="4">
        <v>0</v>
      </c>
      <c r="V139" s="4">
        <v>45.677464788732401</v>
      </c>
      <c r="W1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9" s="4">
        <v>0</v>
      </c>
      <c r="Y139" s="4">
        <v>0</v>
      </c>
      <c r="Z139" s="4">
        <v>0</v>
      </c>
      <c r="AA139" s="4">
        <v>0</v>
      </c>
      <c r="AB139" s="4">
        <v>0</v>
      </c>
      <c r="AC139" s="4">
        <v>0</v>
      </c>
      <c r="AD139" s="4">
        <v>0</v>
      </c>
      <c r="AE139" s="4">
        <v>0</v>
      </c>
      <c r="AF139" s="1">
        <v>175154</v>
      </c>
      <c r="AG139" s="1">
        <v>7</v>
      </c>
      <c r="AH139"/>
    </row>
    <row r="140" spans="1:34" x14ac:dyDescent="0.25">
      <c r="A140" t="s">
        <v>346</v>
      </c>
      <c r="B140" t="s">
        <v>52</v>
      </c>
      <c r="C140" t="s">
        <v>536</v>
      </c>
      <c r="D140" t="s">
        <v>389</v>
      </c>
      <c r="E140" s="4">
        <v>73.173913043478265</v>
      </c>
      <c r="F140" s="4">
        <f>Nurse[[#This Row],[Total Nurse Staff Hours]]/Nurse[[#This Row],[MDS Census]]</f>
        <v>3.2706550802139036</v>
      </c>
      <c r="G140" s="4">
        <f>Nurse[[#This Row],[Total Direct Care Staff Hours]]/Nurse[[#This Row],[MDS Census]]</f>
        <v>2.923888888888889</v>
      </c>
      <c r="H140" s="4">
        <f>Nurse[[#This Row],[Total RN Hours (w/ Admin, DON)]]/Nurse[[#This Row],[MDS Census]]</f>
        <v>0.62226381461675573</v>
      </c>
      <c r="I140" s="4">
        <f>Nurse[[#This Row],[RN Hours (excl. Admin, DON)]]/Nurse[[#This Row],[MDS Census]]</f>
        <v>0.27549762329174093</v>
      </c>
      <c r="J140" s="4">
        <f>SUM(Nurse[[#This Row],[RN Hours (excl. Admin, DON)]],Nurse[[#This Row],[RN Admin Hours]],Nurse[[#This Row],[RN DON Hours]],Nurse[[#This Row],[LPN Hours (excl. Admin)]],Nurse[[#This Row],[LPN Admin Hours]],Nurse[[#This Row],[CNA Hours]],Nurse[[#This Row],[NA TR Hours]],Nurse[[#This Row],[Med Aide/Tech Hours]])</f>
        <v>239.32663043478263</v>
      </c>
      <c r="K140" s="4">
        <f>SUM(Nurse[[#This Row],[RN Hours (excl. Admin, DON)]],Nurse[[#This Row],[LPN Hours (excl. Admin)]],Nurse[[#This Row],[CNA Hours]],Nurse[[#This Row],[NA TR Hours]],Nurse[[#This Row],[Med Aide/Tech Hours]])</f>
        <v>213.95239130434786</v>
      </c>
      <c r="L140" s="4">
        <f>SUM(Nurse[[#This Row],[RN Hours (excl. Admin, DON)]],Nurse[[#This Row],[RN Admin Hours]],Nurse[[#This Row],[RN DON Hours]])</f>
        <v>45.533478260869565</v>
      </c>
      <c r="M140" s="4">
        <v>20.159239130434784</v>
      </c>
      <c r="N140" s="4">
        <v>20.243804347826085</v>
      </c>
      <c r="O140" s="4">
        <v>5.1304347826086953</v>
      </c>
      <c r="P140" s="4">
        <f>SUM(Nurse[[#This Row],[LPN Hours (excl. Admin)]],Nurse[[#This Row],[LPN Admin Hours]])</f>
        <v>58.685000000000038</v>
      </c>
      <c r="Q140" s="4">
        <v>58.685000000000038</v>
      </c>
      <c r="R140" s="4">
        <v>0</v>
      </c>
      <c r="S140" s="4">
        <f>SUM(Nurse[[#This Row],[CNA Hours]],Nurse[[#This Row],[NA TR Hours]],Nurse[[#This Row],[Med Aide/Tech Hours]])</f>
        <v>135.10815217391306</v>
      </c>
      <c r="T140" s="4">
        <v>108.92576086956522</v>
      </c>
      <c r="U140" s="4">
        <v>6.7948913043478258</v>
      </c>
      <c r="V140" s="4">
        <v>19.387499999999996</v>
      </c>
      <c r="W1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7.29195652173913</v>
      </c>
      <c r="X140" s="4">
        <v>0</v>
      </c>
      <c r="Y140" s="4">
        <v>0</v>
      </c>
      <c r="Z140" s="4">
        <v>0</v>
      </c>
      <c r="AA140" s="4">
        <v>0</v>
      </c>
      <c r="AB140" s="4">
        <v>0</v>
      </c>
      <c r="AC140" s="4">
        <v>7.1240217391304341</v>
      </c>
      <c r="AD140" s="4">
        <v>0</v>
      </c>
      <c r="AE140" s="4">
        <v>0.16793478260869565</v>
      </c>
      <c r="AF140" s="1">
        <v>175157</v>
      </c>
      <c r="AG140" s="1">
        <v>7</v>
      </c>
      <c r="AH140"/>
    </row>
    <row r="141" spans="1:34" x14ac:dyDescent="0.25">
      <c r="A141" t="s">
        <v>346</v>
      </c>
      <c r="B141" t="s">
        <v>174</v>
      </c>
      <c r="C141" t="s">
        <v>493</v>
      </c>
      <c r="D141" t="s">
        <v>453</v>
      </c>
      <c r="E141" s="4">
        <v>59.967391304347828</v>
      </c>
      <c r="F141" s="4">
        <f>Nurse[[#This Row],[Total Nurse Staff Hours]]/Nurse[[#This Row],[MDS Census]]</f>
        <v>2.4162316476345835</v>
      </c>
      <c r="G141" s="4">
        <f>Nurse[[#This Row],[Total Direct Care Staff Hours]]/Nurse[[#This Row],[MDS Census]]</f>
        <v>2.149313032445169</v>
      </c>
      <c r="H141" s="4">
        <f>Nurse[[#This Row],[Total RN Hours (w/ Admin, DON)]]/Nurse[[#This Row],[MDS Census]]</f>
        <v>0.3498187420699656</v>
      </c>
      <c r="I141" s="4">
        <f>Nurse[[#This Row],[RN Hours (excl. Admin, DON)]]/Nurse[[#This Row],[MDS Census]]</f>
        <v>0.15402030088816396</v>
      </c>
      <c r="J141" s="4">
        <f>SUM(Nurse[[#This Row],[RN Hours (excl. Admin, DON)]],Nurse[[#This Row],[RN Admin Hours]],Nurse[[#This Row],[RN DON Hours]],Nurse[[#This Row],[LPN Hours (excl. Admin)]],Nurse[[#This Row],[LPN Admin Hours]],Nurse[[#This Row],[CNA Hours]],Nurse[[#This Row],[NA TR Hours]],Nurse[[#This Row],[Med Aide/Tech Hours]])</f>
        <v>144.89510869565214</v>
      </c>
      <c r="K141" s="4">
        <f>SUM(Nurse[[#This Row],[RN Hours (excl. Admin, DON)]],Nurse[[#This Row],[LPN Hours (excl. Admin)]],Nurse[[#This Row],[CNA Hours]],Nurse[[#This Row],[NA TR Hours]],Nurse[[#This Row],[Med Aide/Tech Hours]])</f>
        <v>128.88869565217388</v>
      </c>
      <c r="L141" s="4">
        <f>SUM(Nurse[[#This Row],[RN Hours (excl. Admin, DON)]],Nurse[[#This Row],[RN Admin Hours]],Nurse[[#This Row],[RN DON Hours]])</f>
        <v>20.977717391304353</v>
      </c>
      <c r="M141" s="4">
        <v>9.2361956521739188</v>
      </c>
      <c r="N141" s="4">
        <v>7.3936956521739123</v>
      </c>
      <c r="O141" s="4">
        <v>4.3478260869565215</v>
      </c>
      <c r="P141" s="4">
        <f>SUM(Nurse[[#This Row],[LPN Hours (excl. Admin)]],Nurse[[#This Row],[LPN Admin Hours]])</f>
        <v>47.100326086956514</v>
      </c>
      <c r="Q141" s="4">
        <v>42.835434782608687</v>
      </c>
      <c r="R141" s="4">
        <v>4.2648913043478274</v>
      </c>
      <c r="S141" s="4">
        <f>SUM(Nurse[[#This Row],[CNA Hours]],Nurse[[#This Row],[NA TR Hours]],Nurse[[#This Row],[Med Aide/Tech Hours]])</f>
        <v>76.817065217391274</v>
      </c>
      <c r="T141" s="4">
        <v>59.949782608695621</v>
      </c>
      <c r="U141" s="4">
        <v>0</v>
      </c>
      <c r="V141" s="4">
        <v>16.867282608695653</v>
      </c>
      <c r="W1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19.412282608695662</v>
      </c>
      <c r="X141" s="4">
        <v>8.8372826086956575</v>
      </c>
      <c r="Y141" s="4">
        <v>0</v>
      </c>
      <c r="Z141" s="4">
        <v>0</v>
      </c>
      <c r="AA141" s="4">
        <v>1.9273913043478259</v>
      </c>
      <c r="AB141" s="4">
        <v>0</v>
      </c>
      <c r="AC141" s="4">
        <v>8.2705434782608727</v>
      </c>
      <c r="AD141" s="4">
        <v>0</v>
      </c>
      <c r="AE141" s="4">
        <v>0.37706521739130433</v>
      </c>
      <c r="AF141" s="1">
        <v>175373</v>
      </c>
      <c r="AG141" s="1">
        <v>7</v>
      </c>
      <c r="AH141"/>
    </row>
    <row r="142" spans="1:34" x14ac:dyDescent="0.25">
      <c r="A142" t="s">
        <v>346</v>
      </c>
      <c r="B142" t="s">
        <v>121</v>
      </c>
      <c r="C142" t="s">
        <v>532</v>
      </c>
      <c r="D142" t="s">
        <v>419</v>
      </c>
      <c r="E142" s="4">
        <v>48.923913043478258</v>
      </c>
      <c r="F142" s="4">
        <f>Nurse[[#This Row],[Total Nurse Staff Hours]]/Nurse[[#This Row],[MDS Census]]</f>
        <v>3.6205954232392803</v>
      </c>
      <c r="G142" s="4">
        <f>Nurse[[#This Row],[Total Direct Care Staff Hours]]/Nurse[[#This Row],[MDS Census]]</f>
        <v>3.2430482115085542</v>
      </c>
      <c r="H142" s="4">
        <f>Nurse[[#This Row],[Total RN Hours (w/ Admin, DON)]]/Nurse[[#This Row],[MDS Census]]</f>
        <v>0.25892912686069763</v>
      </c>
      <c r="I142" s="4">
        <f>Nurse[[#This Row],[RN Hours (excl. Admin, DON)]]/Nurse[[#This Row],[MDS Census]]</f>
        <v>1.2183959120195513E-2</v>
      </c>
      <c r="J142" s="4">
        <f>SUM(Nurse[[#This Row],[RN Hours (excl. Admin, DON)]],Nurse[[#This Row],[RN Admin Hours]],Nurse[[#This Row],[RN DON Hours]],Nurse[[#This Row],[LPN Hours (excl. Admin)]],Nurse[[#This Row],[LPN Admin Hours]],Nurse[[#This Row],[CNA Hours]],Nurse[[#This Row],[NA TR Hours]],Nurse[[#This Row],[Med Aide/Tech Hours]])</f>
        <v>177.13369565217391</v>
      </c>
      <c r="K142" s="4">
        <f>SUM(Nurse[[#This Row],[RN Hours (excl. Admin, DON)]],Nurse[[#This Row],[LPN Hours (excl. Admin)]],Nurse[[#This Row],[CNA Hours]],Nurse[[#This Row],[NA TR Hours]],Nurse[[#This Row],[Med Aide/Tech Hours]])</f>
        <v>158.66260869565218</v>
      </c>
      <c r="L142" s="4">
        <f>SUM(Nurse[[#This Row],[RN Hours (excl. Admin, DON)]],Nurse[[#This Row],[RN Admin Hours]],Nurse[[#This Row],[RN DON Hours]])</f>
        <v>12.667826086956522</v>
      </c>
      <c r="M142" s="4">
        <v>0.59608695652173915</v>
      </c>
      <c r="N142" s="4">
        <v>6.5065217391304353</v>
      </c>
      <c r="O142" s="4">
        <v>5.5652173913043477</v>
      </c>
      <c r="P142" s="4">
        <f>SUM(Nurse[[#This Row],[LPN Hours (excl. Admin)]],Nurse[[#This Row],[LPN Admin Hours]])</f>
        <v>53.02184782608694</v>
      </c>
      <c r="Q142" s="4">
        <v>46.622499999999988</v>
      </c>
      <c r="R142" s="4">
        <v>6.399347826086955</v>
      </c>
      <c r="S142" s="4">
        <f>SUM(Nurse[[#This Row],[CNA Hours]],Nurse[[#This Row],[NA TR Hours]],Nurse[[#This Row],[Med Aide/Tech Hours]])</f>
        <v>111.44402173913046</v>
      </c>
      <c r="T142" s="4">
        <v>83.324021739130444</v>
      </c>
      <c r="U142" s="4">
        <v>0</v>
      </c>
      <c r="V142" s="4">
        <v>28.120000000000019</v>
      </c>
      <c r="W1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23.343260869565221</v>
      </c>
      <c r="X142" s="4">
        <v>0</v>
      </c>
      <c r="Y142" s="4">
        <v>0</v>
      </c>
      <c r="Z142" s="4">
        <v>0</v>
      </c>
      <c r="AA142" s="4">
        <v>1.1081521739130435</v>
      </c>
      <c r="AB142" s="4">
        <v>0</v>
      </c>
      <c r="AC142" s="4">
        <v>18.286413043478262</v>
      </c>
      <c r="AD142" s="4">
        <v>0</v>
      </c>
      <c r="AE142" s="4">
        <v>3.9486956521739134</v>
      </c>
      <c r="AF142" s="1">
        <v>175281</v>
      </c>
      <c r="AG142" s="1">
        <v>7</v>
      </c>
      <c r="AH142"/>
    </row>
    <row r="143" spans="1:34" x14ac:dyDescent="0.25">
      <c r="A143" t="s">
        <v>346</v>
      </c>
      <c r="B143" t="s">
        <v>34</v>
      </c>
      <c r="C143" t="s">
        <v>523</v>
      </c>
      <c r="D143" t="s">
        <v>410</v>
      </c>
      <c r="E143" s="4">
        <v>32.293478260869563</v>
      </c>
      <c r="F143" s="4">
        <f>Nurse[[#This Row],[Total Nurse Staff Hours]]/Nurse[[#This Row],[MDS Census]]</f>
        <v>4.5736048468529118</v>
      </c>
      <c r="G143" s="4">
        <f>Nurse[[#This Row],[Total Direct Care Staff Hours]]/Nurse[[#This Row],[MDS Census]]</f>
        <v>4.0956109054190515</v>
      </c>
      <c r="H143" s="4">
        <f>Nurse[[#This Row],[Total RN Hours (w/ Admin, DON)]]/Nurse[[#This Row],[MDS Census]]</f>
        <v>0.56184113093234622</v>
      </c>
      <c r="I143" s="4">
        <f>Nurse[[#This Row],[RN Hours (excl. Admin, DON)]]/Nurse[[#This Row],[MDS Census]]</f>
        <v>0.30644900706832717</v>
      </c>
      <c r="J143" s="4">
        <f>SUM(Nurse[[#This Row],[RN Hours (excl. Admin, DON)]],Nurse[[#This Row],[RN Admin Hours]],Nurse[[#This Row],[RN DON Hours]],Nurse[[#This Row],[LPN Hours (excl. Admin)]],Nurse[[#This Row],[LPN Admin Hours]],Nurse[[#This Row],[CNA Hours]],Nurse[[#This Row],[NA TR Hours]],Nurse[[#This Row],[Med Aide/Tech Hours]])</f>
        <v>147.69760869565218</v>
      </c>
      <c r="K143" s="4">
        <f>SUM(Nurse[[#This Row],[RN Hours (excl. Admin, DON)]],Nurse[[#This Row],[LPN Hours (excl. Admin)]],Nurse[[#This Row],[CNA Hours]],Nurse[[#This Row],[NA TR Hours]],Nurse[[#This Row],[Med Aide/Tech Hours]])</f>
        <v>132.26152173913044</v>
      </c>
      <c r="L143" s="4">
        <f>SUM(Nurse[[#This Row],[RN Hours (excl. Admin, DON)]],Nurse[[#This Row],[RN Admin Hours]],Nurse[[#This Row],[RN DON Hours]])</f>
        <v>18.143804347826091</v>
      </c>
      <c r="M143" s="4">
        <v>9.8963043478260868</v>
      </c>
      <c r="N143" s="4">
        <v>8.2475000000000023</v>
      </c>
      <c r="O143" s="4">
        <v>0</v>
      </c>
      <c r="P143" s="4">
        <f>SUM(Nurse[[#This Row],[LPN Hours (excl. Admin)]],Nurse[[#This Row],[LPN Admin Hours]])</f>
        <v>51.225217391304355</v>
      </c>
      <c r="Q143" s="4">
        <v>44.036630434782616</v>
      </c>
      <c r="R143" s="4">
        <v>7.1885869565217408</v>
      </c>
      <c r="S143" s="4">
        <f>SUM(Nurse[[#This Row],[CNA Hours]],Nurse[[#This Row],[NA TR Hours]],Nurse[[#This Row],[Med Aide/Tech Hours]])</f>
        <v>78.328586956521747</v>
      </c>
      <c r="T143" s="4">
        <v>76.895543478260876</v>
      </c>
      <c r="U143" s="4">
        <v>1.4330434782608696</v>
      </c>
      <c r="V143" s="4">
        <v>0</v>
      </c>
      <c r="W1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56.40271739130435</v>
      </c>
      <c r="X143" s="4">
        <v>7.9281521739130429</v>
      </c>
      <c r="Y143" s="4">
        <v>0</v>
      </c>
      <c r="Z143" s="4">
        <v>0</v>
      </c>
      <c r="AA143" s="4">
        <v>9.9775000000000009</v>
      </c>
      <c r="AB143" s="4">
        <v>0</v>
      </c>
      <c r="AC143" s="4">
        <v>38.497065217391302</v>
      </c>
      <c r="AD143" s="4">
        <v>0</v>
      </c>
      <c r="AE143" s="4">
        <v>0</v>
      </c>
      <c r="AF143" s="1">
        <v>175077</v>
      </c>
      <c r="AG143" s="1">
        <v>7</v>
      </c>
      <c r="AH143"/>
    </row>
    <row r="144" spans="1:34" x14ac:dyDescent="0.25">
      <c r="A144" t="s">
        <v>346</v>
      </c>
      <c r="B144" t="s">
        <v>208</v>
      </c>
      <c r="C144" t="s">
        <v>610</v>
      </c>
      <c r="D144" t="s">
        <v>434</v>
      </c>
      <c r="E144" s="4">
        <v>39.989130434782609</v>
      </c>
      <c r="F144" s="4">
        <f>Nurse[[#This Row],[Total Nurse Staff Hours]]/Nurse[[#This Row],[MDS Census]]</f>
        <v>3.2322288665398204</v>
      </c>
      <c r="G144" s="4">
        <f>Nurse[[#This Row],[Total Direct Care Staff Hours]]/Nurse[[#This Row],[MDS Census]]</f>
        <v>2.8332019570535469</v>
      </c>
      <c r="H144" s="4">
        <f>Nurse[[#This Row],[Total RN Hours (w/ Admin, DON)]]/Nurse[[#This Row],[MDS Census]]</f>
        <v>0.64714868170698581</v>
      </c>
      <c r="I144" s="4">
        <f>Nurse[[#This Row],[RN Hours (excl. Admin, DON)]]/Nurse[[#This Row],[MDS Census]]</f>
        <v>0.3568986137537376</v>
      </c>
      <c r="J144" s="4">
        <f>SUM(Nurse[[#This Row],[RN Hours (excl. Admin, DON)]],Nurse[[#This Row],[RN Admin Hours]],Nurse[[#This Row],[RN DON Hours]],Nurse[[#This Row],[LPN Hours (excl. Admin)]],Nurse[[#This Row],[LPN Admin Hours]],Nurse[[#This Row],[CNA Hours]],Nurse[[#This Row],[NA TR Hours]],Nurse[[#This Row],[Med Aide/Tech Hours]])</f>
        <v>129.25402173913042</v>
      </c>
      <c r="K144" s="4">
        <f>SUM(Nurse[[#This Row],[RN Hours (excl. Admin, DON)]],Nurse[[#This Row],[LPN Hours (excl. Admin)]],Nurse[[#This Row],[CNA Hours]],Nurse[[#This Row],[NA TR Hours]],Nurse[[#This Row],[Med Aide/Tech Hours]])</f>
        <v>113.29728260869564</v>
      </c>
      <c r="L144" s="4">
        <f>SUM(Nurse[[#This Row],[RN Hours (excl. Admin, DON)]],Nurse[[#This Row],[RN Admin Hours]],Nurse[[#This Row],[RN DON Hours]])</f>
        <v>25.878913043478271</v>
      </c>
      <c r="M144" s="4">
        <v>14.272065217391312</v>
      </c>
      <c r="N144" s="4">
        <v>7.4465217391304348</v>
      </c>
      <c r="O144" s="4">
        <v>4.1603260869565215</v>
      </c>
      <c r="P144" s="4">
        <f>SUM(Nurse[[#This Row],[LPN Hours (excl. Admin)]],Nurse[[#This Row],[LPN Admin Hours]])</f>
        <v>17.587826086956529</v>
      </c>
      <c r="Q144" s="4">
        <v>13.237934782608702</v>
      </c>
      <c r="R144" s="4">
        <v>4.3498913043478256</v>
      </c>
      <c r="S144" s="4">
        <f>SUM(Nurse[[#This Row],[CNA Hours]],Nurse[[#This Row],[NA TR Hours]],Nurse[[#This Row],[Med Aide/Tech Hours]])</f>
        <v>85.78728260869562</v>
      </c>
      <c r="T144" s="4">
        <v>56.724999999999987</v>
      </c>
      <c r="U144" s="4">
        <v>0</v>
      </c>
      <c r="V144" s="4">
        <v>29.062282608695632</v>
      </c>
      <c r="W1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0.27554347826086956</v>
      </c>
      <c r="X144" s="4">
        <v>8.6956521739130432E-2</v>
      </c>
      <c r="Y144" s="4">
        <v>0</v>
      </c>
      <c r="Z144" s="4">
        <v>0</v>
      </c>
      <c r="AA144" s="4">
        <v>0.18858695652173915</v>
      </c>
      <c r="AB144" s="4">
        <v>0</v>
      </c>
      <c r="AC144" s="4">
        <v>0</v>
      </c>
      <c r="AD144" s="4">
        <v>0</v>
      </c>
      <c r="AE144" s="4">
        <v>0</v>
      </c>
      <c r="AF144" s="1">
        <v>175439</v>
      </c>
      <c r="AG144" s="1">
        <v>7</v>
      </c>
      <c r="AH144"/>
    </row>
    <row r="145" spans="1:34" x14ac:dyDescent="0.25">
      <c r="A145" t="s">
        <v>346</v>
      </c>
      <c r="B145" t="s">
        <v>188</v>
      </c>
      <c r="C145" t="s">
        <v>521</v>
      </c>
      <c r="D145" t="s">
        <v>402</v>
      </c>
      <c r="E145" s="4">
        <v>95.891304347826093</v>
      </c>
      <c r="F145" s="4">
        <f>Nurse[[#This Row],[Total Nurse Staff Hours]]/Nurse[[#This Row],[MDS Census]]</f>
        <v>3.6735819542053947</v>
      </c>
      <c r="G145" s="4">
        <f>Nurse[[#This Row],[Total Direct Care Staff Hours]]/Nurse[[#This Row],[MDS Census]]</f>
        <v>3.3573430061210603</v>
      </c>
      <c r="H145" s="4">
        <f>Nurse[[#This Row],[Total RN Hours (w/ Admin, DON)]]/Nurse[[#This Row],[MDS Census]]</f>
        <v>0.60880525957832698</v>
      </c>
      <c r="I145" s="4">
        <f>Nurse[[#This Row],[RN Hours (excl. Admin, DON)]]/Nurse[[#This Row],[MDS Census]]</f>
        <v>0.41514055769666747</v>
      </c>
      <c r="J145" s="4">
        <f>SUM(Nurse[[#This Row],[RN Hours (excl. Admin, DON)]],Nurse[[#This Row],[RN Admin Hours]],Nurse[[#This Row],[RN DON Hours]],Nurse[[#This Row],[LPN Hours (excl. Admin)]],Nurse[[#This Row],[LPN Admin Hours]],Nurse[[#This Row],[CNA Hours]],Nurse[[#This Row],[NA TR Hours]],Nurse[[#This Row],[Med Aide/Tech Hours]])</f>
        <v>352.26456521739124</v>
      </c>
      <c r="K145" s="4">
        <f>SUM(Nurse[[#This Row],[RN Hours (excl. Admin, DON)]],Nurse[[#This Row],[LPN Hours (excl. Admin)]],Nurse[[#This Row],[CNA Hours]],Nurse[[#This Row],[NA TR Hours]],Nurse[[#This Row],[Med Aide/Tech Hours]])</f>
        <v>321.93999999999994</v>
      </c>
      <c r="L145" s="4">
        <f>SUM(Nurse[[#This Row],[RN Hours (excl. Admin, DON)]],Nurse[[#This Row],[RN Admin Hours]],Nurse[[#This Row],[RN DON Hours]])</f>
        <v>58.379130434782617</v>
      </c>
      <c r="M145" s="4">
        <v>39.808369565217397</v>
      </c>
      <c r="N145" s="4">
        <v>13.962065217391304</v>
      </c>
      <c r="O145" s="4">
        <v>4.6086956521739131</v>
      </c>
      <c r="P145" s="4">
        <f>SUM(Nurse[[#This Row],[LPN Hours (excl. Admin)]],Nurse[[#This Row],[LPN Admin Hours]])</f>
        <v>101.92217391304348</v>
      </c>
      <c r="Q145" s="4">
        <v>90.16836956521739</v>
      </c>
      <c r="R145" s="4">
        <v>11.753804347826083</v>
      </c>
      <c r="S145" s="4">
        <f>SUM(Nurse[[#This Row],[CNA Hours]],Nurse[[#This Row],[NA TR Hours]],Nurse[[#This Row],[Med Aide/Tech Hours]])</f>
        <v>191.96326086956518</v>
      </c>
      <c r="T145" s="4">
        <v>154.25217391304344</v>
      </c>
      <c r="U145" s="4">
        <v>0.61217391304347823</v>
      </c>
      <c r="V145" s="4">
        <v>37.098913043478255</v>
      </c>
      <c r="W1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108.42467391304345</v>
      </c>
      <c r="X145" s="4">
        <v>9.4890217391304326</v>
      </c>
      <c r="Y145" s="4">
        <v>0</v>
      </c>
      <c r="Z145" s="4">
        <v>0</v>
      </c>
      <c r="AA145" s="4">
        <v>12.66054347826087</v>
      </c>
      <c r="AB145" s="4">
        <v>0</v>
      </c>
      <c r="AC145" s="4">
        <v>76.861739130434756</v>
      </c>
      <c r="AD145" s="4">
        <v>0</v>
      </c>
      <c r="AE145" s="4">
        <v>9.4133695652173888</v>
      </c>
      <c r="AF145" s="1">
        <v>175407</v>
      </c>
      <c r="AG145" s="1">
        <v>7</v>
      </c>
      <c r="AH145"/>
    </row>
    <row r="146" spans="1:34" x14ac:dyDescent="0.25">
      <c r="A146" t="s">
        <v>346</v>
      </c>
      <c r="B146" t="s">
        <v>117</v>
      </c>
      <c r="C146" t="s">
        <v>521</v>
      </c>
      <c r="D146" t="s">
        <v>402</v>
      </c>
      <c r="E146" s="4">
        <v>36.804347826086953</v>
      </c>
      <c r="F146" s="4">
        <f>Nurse[[#This Row],[Total Nurse Staff Hours]]/Nurse[[#This Row],[MDS Census]]</f>
        <v>2.9120466627288835</v>
      </c>
      <c r="G146" s="4">
        <f>Nurse[[#This Row],[Total Direct Care Staff Hours]]/Nurse[[#This Row],[MDS Census]]</f>
        <v>2.5920614294152395</v>
      </c>
      <c r="H146" s="4">
        <f>Nurse[[#This Row],[Total RN Hours (w/ Admin, DON)]]/Nurse[[#This Row],[MDS Census]]</f>
        <v>0.50495569994093326</v>
      </c>
      <c r="I146" s="4">
        <f>Nurse[[#This Row],[RN Hours (excl. Admin, DON)]]/Nurse[[#This Row],[MDS Census]]</f>
        <v>0.18497046662728878</v>
      </c>
      <c r="J146" s="4">
        <f>SUM(Nurse[[#This Row],[RN Hours (excl. Admin, DON)]],Nurse[[#This Row],[RN Admin Hours]],Nurse[[#This Row],[RN DON Hours]],Nurse[[#This Row],[LPN Hours (excl. Admin)]],Nurse[[#This Row],[LPN Admin Hours]],Nurse[[#This Row],[CNA Hours]],Nurse[[#This Row],[NA TR Hours]],Nurse[[#This Row],[Med Aide/Tech Hours]])</f>
        <v>107.17597826086956</v>
      </c>
      <c r="K146" s="4">
        <f>SUM(Nurse[[#This Row],[RN Hours (excl. Admin, DON)]],Nurse[[#This Row],[LPN Hours (excl. Admin)]],Nurse[[#This Row],[CNA Hours]],Nurse[[#This Row],[NA TR Hours]],Nurse[[#This Row],[Med Aide/Tech Hours]])</f>
        <v>95.399130434782606</v>
      </c>
      <c r="L146" s="4">
        <f>SUM(Nurse[[#This Row],[RN Hours (excl. Admin, DON)]],Nurse[[#This Row],[RN Admin Hours]],Nurse[[#This Row],[RN DON Hours]])</f>
        <v>18.584565217391301</v>
      </c>
      <c r="M146" s="4">
        <v>6.8077173913043447</v>
      </c>
      <c r="N146" s="4">
        <v>9.3420652173913048</v>
      </c>
      <c r="O146" s="4">
        <v>2.4347826086956523</v>
      </c>
      <c r="P146" s="4">
        <f>SUM(Nurse[[#This Row],[LPN Hours (excl. Admin)]],Nurse[[#This Row],[LPN Admin Hours]])</f>
        <v>18.093478260869563</v>
      </c>
      <c r="Q146" s="4">
        <v>18.093478260869563</v>
      </c>
      <c r="R146" s="4">
        <v>0</v>
      </c>
      <c r="S146" s="4">
        <f>SUM(Nurse[[#This Row],[CNA Hours]],Nurse[[#This Row],[NA TR Hours]],Nurse[[#This Row],[Med Aide/Tech Hours]])</f>
        <v>70.497934782608695</v>
      </c>
      <c r="T146" s="4">
        <v>53.997717391304356</v>
      </c>
      <c r="U146" s="4">
        <v>4.7869565217391301</v>
      </c>
      <c r="V146" s="4">
        <v>11.713260869565215</v>
      </c>
      <c r="W1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27.395108695652173</v>
      </c>
      <c r="X146" s="4">
        <v>3.3682608695652174</v>
      </c>
      <c r="Y146" s="4">
        <v>0</v>
      </c>
      <c r="Z146" s="4">
        <v>0</v>
      </c>
      <c r="AA146" s="4">
        <v>8.8794565217391312</v>
      </c>
      <c r="AB146" s="4">
        <v>0</v>
      </c>
      <c r="AC146" s="4">
        <v>12.255869565217388</v>
      </c>
      <c r="AD146" s="4">
        <v>0</v>
      </c>
      <c r="AE146" s="4">
        <v>2.8915217391304346</v>
      </c>
      <c r="AF146" s="1">
        <v>175273</v>
      </c>
      <c r="AG146" s="1">
        <v>7</v>
      </c>
      <c r="AH146"/>
    </row>
    <row r="147" spans="1:34" x14ac:dyDescent="0.25">
      <c r="A147" t="s">
        <v>346</v>
      </c>
      <c r="B147" t="s">
        <v>197</v>
      </c>
      <c r="C147" t="s">
        <v>490</v>
      </c>
      <c r="D147" t="s">
        <v>400</v>
      </c>
      <c r="E147" s="4">
        <v>35.445652173913047</v>
      </c>
      <c r="F147" s="4">
        <f>Nurse[[#This Row],[Total Nurse Staff Hours]]/Nurse[[#This Row],[MDS Census]]</f>
        <v>3.1217816620668501</v>
      </c>
      <c r="G147" s="4">
        <f>Nurse[[#This Row],[Total Direct Care Staff Hours]]/Nurse[[#This Row],[MDS Census]]</f>
        <v>2.9893069610548908</v>
      </c>
      <c r="H147" s="4">
        <f>Nurse[[#This Row],[Total RN Hours (w/ Admin, DON)]]/Nurse[[#This Row],[MDS Census]]</f>
        <v>0.29471941122355105</v>
      </c>
      <c r="I147" s="4">
        <f>Nurse[[#This Row],[RN Hours (excl. Admin, DON)]]/Nurse[[#This Row],[MDS Census]]</f>
        <v>0.16224471021159154</v>
      </c>
      <c r="J147" s="4">
        <f>SUM(Nurse[[#This Row],[RN Hours (excl. Admin, DON)]],Nurse[[#This Row],[RN Admin Hours]],Nurse[[#This Row],[RN DON Hours]],Nurse[[#This Row],[LPN Hours (excl. Admin)]],Nurse[[#This Row],[LPN Admin Hours]],Nurse[[#This Row],[CNA Hours]],Nurse[[#This Row],[NA TR Hours]],Nurse[[#This Row],[Med Aide/Tech Hours]])</f>
        <v>110.65358695652174</v>
      </c>
      <c r="K147" s="4">
        <f>SUM(Nurse[[#This Row],[RN Hours (excl. Admin, DON)]],Nurse[[#This Row],[LPN Hours (excl. Admin)]],Nurse[[#This Row],[CNA Hours]],Nurse[[#This Row],[NA TR Hours]],Nurse[[#This Row],[Med Aide/Tech Hours]])</f>
        <v>105.95793478260869</v>
      </c>
      <c r="L147" s="4">
        <f>SUM(Nurse[[#This Row],[RN Hours (excl. Admin, DON)]],Nurse[[#This Row],[RN Admin Hours]],Nurse[[#This Row],[RN DON Hours]])</f>
        <v>10.446521739130436</v>
      </c>
      <c r="M147" s="4">
        <v>5.7508695652173918</v>
      </c>
      <c r="N147" s="4">
        <v>0</v>
      </c>
      <c r="O147" s="4">
        <v>4.6956521739130439</v>
      </c>
      <c r="P147" s="4">
        <f>SUM(Nurse[[#This Row],[LPN Hours (excl. Admin)]],Nurse[[#This Row],[LPN Admin Hours]])</f>
        <v>27.282065217391303</v>
      </c>
      <c r="Q147" s="4">
        <v>27.282065217391303</v>
      </c>
      <c r="R147" s="4">
        <v>0</v>
      </c>
      <c r="S147" s="4">
        <f>SUM(Nurse[[#This Row],[CNA Hours]],Nurse[[#This Row],[NA TR Hours]],Nurse[[#This Row],[Med Aide/Tech Hours]])</f>
        <v>72.924999999999997</v>
      </c>
      <c r="T147" s="4">
        <v>67.562608695652173</v>
      </c>
      <c r="U147" s="4">
        <v>0</v>
      </c>
      <c r="V147" s="4">
        <v>5.3623913043478266</v>
      </c>
      <c r="W1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22.419456521739132</v>
      </c>
      <c r="X147" s="4">
        <v>0.93576086956521731</v>
      </c>
      <c r="Y147" s="4">
        <v>0</v>
      </c>
      <c r="Z147" s="4">
        <v>0</v>
      </c>
      <c r="AA147" s="4">
        <v>0.12956521739130436</v>
      </c>
      <c r="AB147" s="4">
        <v>0</v>
      </c>
      <c r="AC147" s="4">
        <v>18.21521739130435</v>
      </c>
      <c r="AD147" s="4">
        <v>0</v>
      </c>
      <c r="AE147" s="4">
        <v>3.1389130434782606</v>
      </c>
      <c r="AF147" s="1">
        <v>175419</v>
      </c>
      <c r="AG147" s="1">
        <v>7</v>
      </c>
      <c r="AH147"/>
    </row>
    <row r="148" spans="1:34" x14ac:dyDescent="0.25">
      <c r="A148" t="s">
        <v>346</v>
      </c>
      <c r="B148" t="s">
        <v>243</v>
      </c>
      <c r="C148" t="s">
        <v>628</v>
      </c>
      <c r="D148" t="s">
        <v>385</v>
      </c>
      <c r="E148" s="4">
        <v>40.347826086956523</v>
      </c>
      <c r="F148" s="4">
        <f>Nurse[[#This Row],[Total Nurse Staff Hours]]/Nurse[[#This Row],[MDS Census]]</f>
        <v>3.29026400862069</v>
      </c>
      <c r="G148" s="4">
        <f>Nurse[[#This Row],[Total Direct Care Staff Hours]]/Nurse[[#This Row],[MDS Census]]</f>
        <v>3.0087742456896556</v>
      </c>
      <c r="H148" s="4">
        <f>Nurse[[#This Row],[Total RN Hours (w/ Admin, DON)]]/Nurse[[#This Row],[MDS Census]]</f>
        <v>0.7356977370689658</v>
      </c>
      <c r="I148" s="4">
        <f>Nurse[[#This Row],[RN Hours (excl. Admin, DON)]]/Nurse[[#This Row],[MDS Census]]</f>
        <v>0.59561153017241397</v>
      </c>
      <c r="J148" s="4">
        <f>SUM(Nurse[[#This Row],[RN Hours (excl. Admin, DON)]],Nurse[[#This Row],[RN Admin Hours]],Nurse[[#This Row],[RN DON Hours]],Nurse[[#This Row],[LPN Hours (excl. Admin)]],Nurse[[#This Row],[LPN Admin Hours]],Nurse[[#This Row],[CNA Hours]],Nurse[[#This Row],[NA TR Hours]],Nurse[[#This Row],[Med Aide/Tech Hours]])</f>
        <v>132.75500000000002</v>
      </c>
      <c r="K148" s="4">
        <f>SUM(Nurse[[#This Row],[RN Hours (excl. Admin, DON)]],Nurse[[#This Row],[LPN Hours (excl. Admin)]],Nurse[[#This Row],[CNA Hours]],Nurse[[#This Row],[NA TR Hours]],Nurse[[#This Row],[Med Aide/Tech Hours]])</f>
        <v>121.39750000000002</v>
      </c>
      <c r="L148" s="4">
        <f>SUM(Nurse[[#This Row],[RN Hours (excl. Admin, DON)]],Nurse[[#This Row],[RN Admin Hours]],Nurse[[#This Row],[RN DON Hours]])</f>
        <v>29.683804347826097</v>
      </c>
      <c r="M148" s="4">
        <v>24.031630434782617</v>
      </c>
      <c r="N148" s="4">
        <v>0</v>
      </c>
      <c r="O148" s="4">
        <v>5.6521739130434785</v>
      </c>
      <c r="P148" s="4">
        <f>SUM(Nurse[[#This Row],[LPN Hours (excl. Admin)]],Nurse[[#This Row],[LPN Admin Hours]])</f>
        <v>20.455543478260878</v>
      </c>
      <c r="Q148" s="4">
        <v>14.750217391304355</v>
      </c>
      <c r="R148" s="4">
        <v>5.7053260869565214</v>
      </c>
      <c r="S148" s="4">
        <f>SUM(Nurse[[#This Row],[CNA Hours]],Nurse[[#This Row],[NA TR Hours]],Nurse[[#This Row],[Med Aide/Tech Hours]])</f>
        <v>82.615652173913048</v>
      </c>
      <c r="T148" s="4">
        <v>64.862499999999997</v>
      </c>
      <c r="U148" s="4">
        <v>6.25E-2</v>
      </c>
      <c r="V148" s="4">
        <v>17.690652173913055</v>
      </c>
      <c r="W1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1.7985869565217392</v>
      </c>
      <c r="X148" s="4">
        <v>0.76847826086956528</v>
      </c>
      <c r="Y148" s="4">
        <v>0</v>
      </c>
      <c r="Z148" s="4">
        <v>0</v>
      </c>
      <c r="AA148" s="4">
        <v>0.85347826086956535</v>
      </c>
      <c r="AB148" s="4">
        <v>0</v>
      </c>
      <c r="AC148" s="4">
        <v>0.1766304347826087</v>
      </c>
      <c r="AD148" s="4">
        <v>0</v>
      </c>
      <c r="AE148" s="4">
        <v>0</v>
      </c>
      <c r="AF148" s="1">
        <v>175494</v>
      </c>
      <c r="AG148" s="1">
        <v>7</v>
      </c>
      <c r="AH148"/>
    </row>
    <row r="149" spans="1:34" x14ac:dyDescent="0.25">
      <c r="A149" t="s">
        <v>346</v>
      </c>
      <c r="B149" t="s">
        <v>173</v>
      </c>
      <c r="C149" t="s">
        <v>594</v>
      </c>
      <c r="D149" t="s">
        <v>411</v>
      </c>
      <c r="E149" s="4">
        <v>33.358695652173914</v>
      </c>
      <c r="F149" s="4">
        <f>Nurse[[#This Row],[Total Nurse Staff Hours]]/Nurse[[#This Row],[MDS Census]]</f>
        <v>3.58832192896709</v>
      </c>
      <c r="G149" s="4">
        <f>Nurse[[#This Row],[Total Direct Care Staff Hours]]/Nurse[[#This Row],[MDS Census]]</f>
        <v>3.4319550342130984</v>
      </c>
      <c r="H149" s="4">
        <f>Nurse[[#This Row],[Total RN Hours (w/ Admin, DON)]]/Nurse[[#This Row],[MDS Census]]</f>
        <v>0.67440534376018257</v>
      </c>
      <c r="I149" s="4">
        <f>Nurse[[#This Row],[RN Hours (excl. Admin, DON)]]/Nurse[[#This Row],[MDS Census]]</f>
        <v>0.51803844900619112</v>
      </c>
      <c r="J149" s="4">
        <f>SUM(Nurse[[#This Row],[RN Hours (excl. Admin, DON)]],Nurse[[#This Row],[RN Admin Hours]],Nurse[[#This Row],[RN DON Hours]],Nurse[[#This Row],[LPN Hours (excl. Admin)]],Nurse[[#This Row],[LPN Admin Hours]],Nurse[[#This Row],[CNA Hours]],Nurse[[#This Row],[NA TR Hours]],Nurse[[#This Row],[Med Aide/Tech Hours]])</f>
        <v>119.70173913043477</v>
      </c>
      <c r="K149" s="4">
        <f>SUM(Nurse[[#This Row],[RN Hours (excl. Admin, DON)]],Nurse[[#This Row],[LPN Hours (excl. Admin)]],Nurse[[#This Row],[CNA Hours]],Nurse[[#This Row],[NA TR Hours]],Nurse[[#This Row],[Med Aide/Tech Hours]])</f>
        <v>114.48554347826087</v>
      </c>
      <c r="L149" s="4">
        <f>SUM(Nurse[[#This Row],[RN Hours (excl. Admin, DON)]],Nurse[[#This Row],[RN Admin Hours]],Nurse[[#This Row],[RN DON Hours]])</f>
        <v>22.497282608695656</v>
      </c>
      <c r="M149" s="4">
        <v>17.281086956521744</v>
      </c>
      <c r="N149" s="4">
        <v>0.42391304347826086</v>
      </c>
      <c r="O149" s="4">
        <v>4.7922826086956523</v>
      </c>
      <c r="P149" s="4">
        <f>SUM(Nurse[[#This Row],[LPN Hours (excl. Admin)]],Nurse[[#This Row],[LPN Admin Hours]])</f>
        <v>10.310434782608695</v>
      </c>
      <c r="Q149" s="4">
        <v>10.310434782608695</v>
      </c>
      <c r="R149" s="4">
        <v>0</v>
      </c>
      <c r="S149" s="4">
        <f>SUM(Nurse[[#This Row],[CNA Hours]],Nurse[[#This Row],[NA TR Hours]],Nurse[[#This Row],[Med Aide/Tech Hours]])</f>
        <v>86.894021739130437</v>
      </c>
      <c r="T149" s="4">
        <v>63.255978260869547</v>
      </c>
      <c r="U149" s="4">
        <v>0</v>
      </c>
      <c r="V149" s="4">
        <v>23.638043478260883</v>
      </c>
      <c r="W1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34.521739130434788</v>
      </c>
      <c r="X149" s="4">
        <v>0.14402173913043478</v>
      </c>
      <c r="Y149" s="4">
        <v>0</v>
      </c>
      <c r="Z149" s="4">
        <v>0</v>
      </c>
      <c r="AA149" s="4">
        <v>0</v>
      </c>
      <c r="AB149" s="4">
        <v>0</v>
      </c>
      <c r="AC149" s="4">
        <v>34.377717391304351</v>
      </c>
      <c r="AD149" s="4">
        <v>0</v>
      </c>
      <c r="AE149" s="4">
        <v>0</v>
      </c>
      <c r="AF149" s="1">
        <v>175369</v>
      </c>
      <c r="AG149" s="1">
        <v>7</v>
      </c>
      <c r="AH149"/>
    </row>
    <row r="150" spans="1:34" x14ac:dyDescent="0.25">
      <c r="A150" t="s">
        <v>346</v>
      </c>
      <c r="B150" t="s">
        <v>299</v>
      </c>
      <c r="C150" t="s">
        <v>642</v>
      </c>
      <c r="D150" t="s">
        <v>399</v>
      </c>
      <c r="E150" s="4">
        <v>28.467391304347824</v>
      </c>
      <c r="F150" s="4">
        <f>Nurse[[#This Row],[Total Nurse Staff Hours]]/Nurse[[#This Row],[MDS Census]]</f>
        <v>3.6313631156930128</v>
      </c>
      <c r="G150" s="4">
        <f>Nurse[[#This Row],[Total Direct Care Staff Hours]]/Nurse[[#This Row],[MDS Census]]</f>
        <v>3.4709965635738831</v>
      </c>
      <c r="H150" s="4">
        <f>Nurse[[#This Row],[Total RN Hours (w/ Admin, DON)]]/Nurse[[#This Row],[MDS Census]]</f>
        <v>0.93604429171439441</v>
      </c>
      <c r="I150" s="4">
        <f>Nurse[[#This Row],[RN Hours (excl. Admin, DON)]]/Nurse[[#This Row],[MDS Census]]</f>
        <v>0.77567773959526498</v>
      </c>
      <c r="J150" s="4">
        <f>SUM(Nurse[[#This Row],[RN Hours (excl. Admin, DON)]],Nurse[[#This Row],[RN Admin Hours]],Nurse[[#This Row],[RN DON Hours]],Nurse[[#This Row],[LPN Hours (excl. Admin)]],Nurse[[#This Row],[LPN Admin Hours]],Nurse[[#This Row],[CNA Hours]],Nurse[[#This Row],[NA TR Hours]],Nurse[[#This Row],[Med Aide/Tech Hours]])</f>
        <v>103.37543478260869</v>
      </c>
      <c r="K150" s="4">
        <f>SUM(Nurse[[#This Row],[RN Hours (excl. Admin, DON)]],Nurse[[#This Row],[LPN Hours (excl. Admin)]],Nurse[[#This Row],[CNA Hours]],Nurse[[#This Row],[NA TR Hours]],Nurse[[#This Row],[Med Aide/Tech Hours]])</f>
        <v>98.810217391304334</v>
      </c>
      <c r="L150" s="4">
        <f>SUM(Nurse[[#This Row],[RN Hours (excl. Admin, DON)]],Nurse[[#This Row],[RN Admin Hours]],Nurse[[#This Row],[RN DON Hours]])</f>
        <v>26.646739130434771</v>
      </c>
      <c r="M150" s="4">
        <v>22.081521739130423</v>
      </c>
      <c r="N150" s="4">
        <v>0</v>
      </c>
      <c r="O150" s="4">
        <v>4.5652173913043477</v>
      </c>
      <c r="P150" s="4">
        <f>SUM(Nurse[[#This Row],[LPN Hours (excl. Admin)]],Nurse[[#This Row],[LPN Admin Hours]])</f>
        <v>1.7436956521739129</v>
      </c>
      <c r="Q150" s="4">
        <v>1.7436956521739129</v>
      </c>
      <c r="R150" s="4">
        <v>0</v>
      </c>
      <c r="S150" s="4">
        <f>SUM(Nurse[[#This Row],[CNA Hours]],Nurse[[#This Row],[NA TR Hours]],Nurse[[#This Row],[Med Aide/Tech Hours]])</f>
        <v>74.985000000000014</v>
      </c>
      <c r="T150" s="4">
        <v>60.212934782608706</v>
      </c>
      <c r="U150" s="4">
        <v>0</v>
      </c>
      <c r="V150" s="4">
        <v>14.772065217391306</v>
      </c>
      <c r="W1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14.632717391304345</v>
      </c>
      <c r="X150" s="4">
        <v>0.13043478260869565</v>
      </c>
      <c r="Y150" s="4">
        <v>0</v>
      </c>
      <c r="Z150" s="4">
        <v>0</v>
      </c>
      <c r="AA150" s="4">
        <v>0.50771739130434779</v>
      </c>
      <c r="AB150" s="4">
        <v>0</v>
      </c>
      <c r="AC150" s="4">
        <v>12.710869565217388</v>
      </c>
      <c r="AD150" s="4">
        <v>0</v>
      </c>
      <c r="AE150" s="4">
        <v>1.2836956521739129</v>
      </c>
      <c r="AF150" s="1">
        <v>175567</v>
      </c>
      <c r="AG150" s="1">
        <v>7</v>
      </c>
      <c r="AH150"/>
    </row>
    <row r="151" spans="1:34" x14ac:dyDescent="0.25">
      <c r="A151" t="s">
        <v>346</v>
      </c>
      <c r="B151" t="s">
        <v>236</v>
      </c>
      <c r="C151" t="s">
        <v>505</v>
      </c>
      <c r="D151" t="s">
        <v>397</v>
      </c>
      <c r="E151" s="4">
        <v>27.913043478260871</v>
      </c>
      <c r="F151" s="4">
        <f>Nurse[[#This Row],[Total Nurse Staff Hours]]/Nurse[[#This Row],[MDS Census]]</f>
        <v>4.4701713395638611</v>
      </c>
      <c r="G151" s="4">
        <f>Nurse[[#This Row],[Total Direct Care Staff Hours]]/Nurse[[#This Row],[MDS Census]]</f>
        <v>4.169509345794391</v>
      </c>
      <c r="H151" s="4">
        <f>Nurse[[#This Row],[Total RN Hours (w/ Admin, DON)]]/Nurse[[#This Row],[MDS Census]]</f>
        <v>0.64361370716510879</v>
      </c>
      <c r="I151" s="4">
        <f>Nurse[[#This Row],[RN Hours (excl. Admin, DON)]]/Nurse[[#This Row],[MDS Census]]</f>
        <v>0.34295171339563846</v>
      </c>
      <c r="J151" s="4">
        <f>SUM(Nurse[[#This Row],[RN Hours (excl. Admin, DON)]],Nurse[[#This Row],[RN Admin Hours]],Nurse[[#This Row],[RN DON Hours]],Nurse[[#This Row],[LPN Hours (excl. Admin)]],Nurse[[#This Row],[LPN Admin Hours]],Nurse[[#This Row],[CNA Hours]],Nurse[[#This Row],[NA TR Hours]],Nurse[[#This Row],[Med Aide/Tech Hours]])</f>
        <v>124.7760869565217</v>
      </c>
      <c r="K151" s="4">
        <f>SUM(Nurse[[#This Row],[RN Hours (excl. Admin, DON)]],Nurse[[#This Row],[LPN Hours (excl. Admin)]],Nurse[[#This Row],[CNA Hours]],Nurse[[#This Row],[NA TR Hours]],Nurse[[#This Row],[Med Aide/Tech Hours]])</f>
        <v>116.38369565217387</v>
      </c>
      <c r="L151" s="4">
        <f>SUM(Nurse[[#This Row],[RN Hours (excl. Admin, DON)]],Nurse[[#This Row],[RN Admin Hours]],Nurse[[#This Row],[RN DON Hours]])</f>
        <v>17.965217391304343</v>
      </c>
      <c r="M151" s="4">
        <v>9.5728260869565176</v>
      </c>
      <c r="N151" s="4">
        <v>0</v>
      </c>
      <c r="O151" s="4">
        <v>8.3923913043478233</v>
      </c>
      <c r="P151" s="4">
        <f>SUM(Nurse[[#This Row],[LPN Hours (excl. Admin)]],Nurse[[#This Row],[LPN Admin Hours]])</f>
        <v>21.876086956521718</v>
      </c>
      <c r="Q151" s="4">
        <v>21.876086956521718</v>
      </c>
      <c r="R151" s="4">
        <v>0</v>
      </c>
      <c r="S151" s="4">
        <f>SUM(Nurse[[#This Row],[CNA Hours]],Nurse[[#This Row],[NA TR Hours]],Nurse[[#This Row],[Med Aide/Tech Hours]])</f>
        <v>84.934782608695642</v>
      </c>
      <c r="T151" s="4">
        <v>78.011956521739108</v>
      </c>
      <c r="U151" s="4">
        <v>4.9108695652173928</v>
      </c>
      <c r="V151" s="4">
        <v>2.0119565217391306</v>
      </c>
      <c r="W1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1" s="4">
        <v>0</v>
      </c>
      <c r="Y151" s="4">
        <v>0</v>
      </c>
      <c r="Z151" s="4">
        <v>0</v>
      </c>
      <c r="AA151" s="4">
        <v>0</v>
      </c>
      <c r="AB151" s="4">
        <v>0</v>
      </c>
      <c r="AC151" s="4">
        <v>0</v>
      </c>
      <c r="AD151" s="4">
        <v>0</v>
      </c>
      <c r="AE151" s="4">
        <v>0</v>
      </c>
      <c r="AF151" s="1">
        <v>175480</v>
      </c>
      <c r="AG151" s="1">
        <v>7</v>
      </c>
      <c r="AH151"/>
    </row>
    <row r="152" spans="1:34" x14ac:dyDescent="0.25">
      <c r="A152" t="s">
        <v>346</v>
      </c>
      <c r="B152" t="s">
        <v>96</v>
      </c>
      <c r="C152" t="s">
        <v>557</v>
      </c>
      <c r="D152" t="s">
        <v>410</v>
      </c>
      <c r="E152" s="4">
        <v>35.315217391304351</v>
      </c>
      <c r="F152" s="4">
        <f>Nurse[[#This Row],[Total Nurse Staff Hours]]/Nurse[[#This Row],[MDS Census]]</f>
        <v>3.6139119729147424</v>
      </c>
      <c r="G152" s="4">
        <f>Nurse[[#This Row],[Total Direct Care Staff Hours]]/Nurse[[#This Row],[MDS Census]]</f>
        <v>2.959295167743921</v>
      </c>
      <c r="H152" s="4">
        <f>Nurse[[#This Row],[Total RN Hours (w/ Admin, DON)]]/Nurse[[#This Row],[MDS Census]]</f>
        <v>1.1234995383194828</v>
      </c>
      <c r="I152" s="4">
        <f>Nurse[[#This Row],[RN Hours (excl. Admin, DON)]]/Nurse[[#This Row],[MDS Census]]</f>
        <v>0.59439827639273624</v>
      </c>
      <c r="J152" s="4">
        <f>SUM(Nurse[[#This Row],[RN Hours (excl. Admin, DON)]],Nurse[[#This Row],[RN Admin Hours]],Nurse[[#This Row],[RN DON Hours]],Nurse[[#This Row],[LPN Hours (excl. Admin)]],Nurse[[#This Row],[LPN Admin Hours]],Nurse[[#This Row],[CNA Hours]],Nurse[[#This Row],[NA TR Hours]],Nurse[[#This Row],[Med Aide/Tech Hours]])</f>
        <v>127.62608695652173</v>
      </c>
      <c r="K152" s="4">
        <f>SUM(Nurse[[#This Row],[RN Hours (excl. Admin, DON)]],Nurse[[#This Row],[LPN Hours (excl. Admin)]],Nurse[[#This Row],[CNA Hours]],Nurse[[#This Row],[NA TR Hours]],Nurse[[#This Row],[Med Aide/Tech Hours]])</f>
        <v>104.50815217391305</v>
      </c>
      <c r="L152" s="4">
        <f>SUM(Nurse[[#This Row],[RN Hours (excl. Admin, DON)]],Nurse[[#This Row],[RN Admin Hours]],Nurse[[#This Row],[RN DON Hours]])</f>
        <v>39.676630434782609</v>
      </c>
      <c r="M152" s="4">
        <v>20.991304347826087</v>
      </c>
      <c r="N152" s="4">
        <v>12.829347826086959</v>
      </c>
      <c r="O152" s="4">
        <v>5.8559782608695654</v>
      </c>
      <c r="P152" s="4">
        <f>SUM(Nurse[[#This Row],[LPN Hours (excl. Admin)]],Nurse[[#This Row],[LPN Admin Hours]])</f>
        <v>21.060869565217391</v>
      </c>
      <c r="Q152" s="4">
        <v>16.628260869565217</v>
      </c>
      <c r="R152" s="4">
        <v>4.4326086956521733</v>
      </c>
      <c r="S152" s="4">
        <f>SUM(Nurse[[#This Row],[CNA Hours]],Nurse[[#This Row],[NA TR Hours]],Nurse[[#This Row],[Med Aide/Tech Hours]])</f>
        <v>66.888586956521735</v>
      </c>
      <c r="T152" s="4">
        <v>51.875</v>
      </c>
      <c r="U152" s="4">
        <v>0.66032608695652173</v>
      </c>
      <c r="V152" s="4">
        <v>14.353260869565217</v>
      </c>
      <c r="W1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1.4809782608695654</v>
      </c>
      <c r="X152" s="4">
        <v>0</v>
      </c>
      <c r="Y152" s="4">
        <v>0</v>
      </c>
      <c r="Z152" s="4">
        <v>0</v>
      </c>
      <c r="AA152" s="4">
        <v>0</v>
      </c>
      <c r="AB152" s="4">
        <v>0</v>
      </c>
      <c r="AC152" s="4">
        <v>0.33423913043478259</v>
      </c>
      <c r="AD152" s="4">
        <v>0</v>
      </c>
      <c r="AE152" s="4">
        <v>1.1467391304347827</v>
      </c>
      <c r="AF152" s="1">
        <v>175238</v>
      </c>
      <c r="AG152" s="1">
        <v>7</v>
      </c>
      <c r="AH152"/>
    </row>
    <row r="153" spans="1:34" x14ac:dyDescent="0.25">
      <c r="A153" t="s">
        <v>346</v>
      </c>
      <c r="B153" t="s">
        <v>138</v>
      </c>
      <c r="C153" t="s">
        <v>543</v>
      </c>
      <c r="D153" t="s">
        <v>407</v>
      </c>
      <c r="E153" s="4">
        <v>31.326086956521738</v>
      </c>
      <c r="F153" s="4">
        <f>Nurse[[#This Row],[Total Nurse Staff Hours]]/Nurse[[#This Row],[MDS Census]]</f>
        <v>4.4885877862595427</v>
      </c>
      <c r="G153" s="4">
        <f>Nurse[[#This Row],[Total Direct Care Staff Hours]]/Nurse[[#This Row],[MDS Census]]</f>
        <v>4.0510513532269279</v>
      </c>
      <c r="H153" s="4">
        <f>Nurse[[#This Row],[Total RN Hours (w/ Admin, DON)]]/Nurse[[#This Row],[MDS Census]]</f>
        <v>1.3180846634281751</v>
      </c>
      <c r="I153" s="4">
        <f>Nurse[[#This Row],[RN Hours (excl. Admin, DON)]]/Nurse[[#This Row],[MDS Census]]</f>
        <v>0.88054823039555874</v>
      </c>
      <c r="J153" s="4">
        <f>SUM(Nurse[[#This Row],[RN Hours (excl. Admin, DON)]],Nurse[[#This Row],[RN Admin Hours]],Nurse[[#This Row],[RN DON Hours]],Nurse[[#This Row],[LPN Hours (excl. Admin)]],Nurse[[#This Row],[LPN Admin Hours]],Nurse[[#This Row],[CNA Hours]],Nurse[[#This Row],[NA TR Hours]],Nurse[[#This Row],[Med Aide/Tech Hours]])</f>
        <v>140.60989130434785</v>
      </c>
      <c r="K153" s="4">
        <f>SUM(Nurse[[#This Row],[RN Hours (excl. Admin, DON)]],Nurse[[#This Row],[LPN Hours (excl. Admin)]],Nurse[[#This Row],[CNA Hours]],Nurse[[#This Row],[NA TR Hours]],Nurse[[#This Row],[Med Aide/Tech Hours]])</f>
        <v>126.90358695652179</v>
      </c>
      <c r="L153" s="4">
        <f>SUM(Nurse[[#This Row],[RN Hours (excl. Admin, DON)]],Nurse[[#This Row],[RN Admin Hours]],Nurse[[#This Row],[RN DON Hours]])</f>
        <v>41.290434782608699</v>
      </c>
      <c r="M153" s="4">
        <v>27.584130434782612</v>
      </c>
      <c r="N153" s="4">
        <v>8.3149999999999995</v>
      </c>
      <c r="O153" s="4">
        <v>5.3913043478260869</v>
      </c>
      <c r="P153" s="4">
        <f>SUM(Nurse[[#This Row],[LPN Hours (excl. Admin)]],Nurse[[#This Row],[LPN Admin Hours]])</f>
        <v>6.6663043478260873</v>
      </c>
      <c r="Q153" s="4">
        <v>6.6663043478260873</v>
      </c>
      <c r="R153" s="4">
        <v>0</v>
      </c>
      <c r="S153" s="4">
        <f>SUM(Nurse[[#This Row],[CNA Hours]],Nurse[[#This Row],[NA TR Hours]],Nurse[[#This Row],[Med Aide/Tech Hours]])</f>
        <v>92.653152173913071</v>
      </c>
      <c r="T153" s="4">
        <v>63.167608695652191</v>
      </c>
      <c r="U153" s="4">
        <v>0</v>
      </c>
      <c r="V153" s="4">
        <v>29.485543478260887</v>
      </c>
      <c r="W1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18.954673913043479</v>
      </c>
      <c r="X153" s="4">
        <v>0.89760869565217394</v>
      </c>
      <c r="Y153" s="4">
        <v>0</v>
      </c>
      <c r="Z153" s="4">
        <v>0</v>
      </c>
      <c r="AA153" s="4">
        <v>1.3913043478260869</v>
      </c>
      <c r="AB153" s="4">
        <v>0</v>
      </c>
      <c r="AC153" s="4">
        <v>15.391304347826088</v>
      </c>
      <c r="AD153" s="4">
        <v>0</v>
      </c>
      <c r="AE153" s="4">
        <v>1.2744565217391304</v>
      </c>
      <c r="AF153" s="1">
        <v>175306</v>
      </c>
      <c r="AG153" s="1">
        <v>7</v>
      </c>
      <c r="AH153"/>
    </row>
    <row r="154" spans="1:34" x14ac:dyDescent="0.25">
      <c r="A154" t="s">
        <v>346</v>
      </c>
      <c r="B154" t="s">
        <v>254</v>
      </c>
      <c r="C154" t="s">
        <v>511</v>
      </c>
      <c r="D154" t="s">
        <v>408</v>
      </c>
      <c r="E154" s="4">
        <v>43.260869565217391</v>
      </c>
      <c r="F154" s="4">
        <f>Nurse[[#This Row],[Total Nurse Staff Hours]]/Nurse[[#This Row],[MDS Census]]</f>
        <v>4.3114321608040198</v>
      </c>
      <c r="G154" s="4">
        <f>Nurse[[#This Row],[Total Direct Care Staff Hours]]/Nurse[[#This Row],[MDS Census]]</f>
        <v>2.9402663316582913</v>
      </c>
      <c r="H154" s="4">
        <f>Nurse[[#This Row],[Total RN Hours (w/ Admin, DON)]]/Nurse[[#This Row],[MDS Census]]</f>
        <v>0.56956030150753756</v>
      </c>
      <c r="I154" s="4">
        <f>Nurse[[#This Row],[RN Hours (excl. Admin, DON)]]/Nurse[[#This Row],[MDS Census]]</f>
        <v>6.6180904522613063E-2</v>
      </c>
      <c r="J154" s="4">
        <f>SUM(Nurse[[#This Row],[RN Hours (excl. Admin, DON)]],Nurse[[#This Row],[RN Admin Hours]],Nurse[[#This Row],[RN DON Hours]],Nurse[[#This Row],[LPN Hours (excl. Admin)]],Nurse[[#This Row],[LPN Admin Hours]],Nurse[[#This Row],[CNA Hours]],Nurse[[#This Row],[NA TR Hours]],Nurse[[#This Row],[Med Aide/Tech Hours]])</f>
        <v>186.51630434782606</v>
      </c>
      <c r="K154" s="4">
        <f>SUM(Nurse[[#This Row],[RN Hours (excl. Admin, DON)]],Nurse[[#This Row],[LPN Hours (excl. Admin)]],Nurse[[#This Row],[CNA Hours]],Nurse[[#This Row],[NA TR Hours]],Nurse[[#This Row],[Med Aide/Tech Hours]])</f>
        <v>127.19847826086955</v>
      </c>
      <c r="L154" s="4">
        <f>SUM(Nurse[[#This Row],[RN Hours (excl. Admin, DON)]],Nurse[[#This Row],[RN Admin Hours]],Nurse[[#This Row],[RN DON Hours]])</f>
        <v>24.63967391304347</v>
      </c>
      <c r="M154" s="4">
        <v>2.8630434782608694</v>
      </c>
      <c r="N154" s="4">
        <v>15.693260869565217</v>
      </c>
      <c r="O154" s="4">
        <v>6.0833695652173843</v>
      </c>
      <c r="P154" s="4">
        <f>SUM(Nurse[[#This Row],[LPN Hours (excl. Admin)]],Nurse[[#This Row],[LPN Admin Hours]])</f>
        <v>43.205760869565232</v>
      </c>
      <c r="Q154" s="4">
        <v>5.6645652173913055</v>
      </c>
      <c r="R154" s="4">
        <v>37.541195652173926</v>
      </c>
      <c r="S154" s="4">
        <f>SUM(Nurse[[#This Row],[CNA Hours]],Nurse[[#This Row],[NA TR Hours]],Nurse[[#This Row],[Med Aide/Tech Hours]])</f>
        <v>118.67086956521737</v>
      </c>
      <c r="T154" s="4">
        <v>107.39184782608693</v>
      </c>
      <c r="U154" s="4">
        <v>0</v>
      </c>
      <c r="V154" s="4">
        <v>11.279021739130439</v>
      </c>
      <c r="W1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4" s="4">
        <v>0</v>
      </c>
      <c r="Y154" s="4">
        <v>0</v>
      </c>
      <c r="Z154" s="4">
        <v>0</v>
      </c>
      <c r="AA154" s="4">
        <v>0</v>
      </c>
      <c r="AB154" s="4">
        <v>0</v>
      </c>
      <c r="AC154" s="4">
        <v>0</v>
      </c>
      <c r="AD154" s="4">
        <v>0</v>
      </c>
      <c r="AE154" s="4">
        <v>0</v>
      </c>
      <c r="AF154" s="1">
        <v>175508</v>
      </c>
      <c r="AG154" s="1">
        <v>7</v>
      </c>
      <c r="AH154"/>
    </row>
    <row r="155" spans="1:34" x14ac:dyDescent="0.25">
      <c r="A155" t="s">
        <v>346</v>
      </c>
      <c r="B155" t="s">
        <v>58</v>
      </c>
      <c r="C155" t="s">
        <v>522</v>
      </c>
      <c r="D155" t="s">
        <v>415</v>
      </c>
      <c r="E155" s="4">
        <v>50.130434782608695</v>
      </c>
      <c r="F155" s="4">
        <f>Nurse[[#This Row],[Total Nurse Staff Hours]]/Nurse[[#This Row],[MDS Census]]</f>
        <v>5.3235472679965303</v>
      </c>
      <c r="G155" s="4">
        <f>Nurse[[#This Row],[Total Direct Care Staff Hours]]/Nurse[[#This Row],[MDS Census]]</f>
        <v>5.010457502168256</v>
      </c>
      <c r="H155" s="4">
        <f>Nurse[[#This Row],[Total RN Hours (w/ Admin, DON)]]/Nurse[[#This Row],[MDS Census]]</f>
        <v>0.8991305290546403</v>
      </c>
      <c r="I155" s="4">
        <f>Nurse[[#This Row],[RN Hours (excl. Admin, DON)]]/Nurse[[#This Row],[MDS Census]]</f>
        <v>0.68171725932350402</v>
      </c>
      <c r="J155" s="4">
        <f>SUM(Nurse[[#This Row],[RN Hours (excl. Admin, DON)]],Nurse[[#This Row],[RN Admin Hours]],Nurse[[#This Row],[RN DON Hours]],Nurse[[#This Row],[LPN Hours (excl. Admin)]],Nurse[[#This Row],[LPN Admin Hours]],Nurse[[#This Row],[CNA Hours]],Nurse[[#This Row],[NA TR Hours]],Nurse[[#This Row],[Med Aide/Tech Hours]])</f>
        <v>266.87173913043478</v>
      </c>
      <c r="K155" s="4">
        <f>SUM(Nurse[[#This Row],[RN Hours (excl. Admin, DON)]],Nurse[[#This Row],[LPN Hours (excl. Admin)]],Nurse[[#This Row],[CNA Hours]],Nurse[[#This Row],[NA TR Hours]],Nurse[[#This Row],[Med Aide/Tech Hours]])</f>
        <v>251.17641304347822</v>
      </c>
      <c r="L155" s="4">
        <f>SUM(Nurse[[#This Row],[RN Hours (excl. Admin, DON)]],Nurse[[#This Row],[RN Admin Hours]],Nurse[[#This Row],[RN DON Hours]])</f>
        <v>45.073804347826098</v>
      </c>
      <c r="M155" s="4">
        <v>34.174782608695658</v>
      </c>
      <c r="N155" s="4">
        <v>5.3011956521739139</v>
      </c>
      <c r="O155" s="4">
        <v>5.5978260869565215</v>
      </c>
      <c r="P155" s="4">
        <f>SUM(Nurse[[#This Row],[LPN Hours (excl. Admin)]],Nurse[[#This Row],[LPN Admin Hours]])</f>
        <v>56.993260869565219</v>
      </c>
      <c r="Q155" s="4">
        <v>52.196956521739132</v>
      </c>
      <c r="R155" s="4">
        <v>4.7963043478260872</v>
      </c>
      <c r="S155" s="4">
        <f>SUM(Nurse[[#This Row],[CNA Hours]],Nurse[[#This Row],[NA TR Hours]],Nurse[[#This Row],[Med Aide/Tech Hours]])</f>
        <v>164.80467391304344</v>
      </c>
      <c r="T155" s="4">
        <v>120.8802173913043</v>
      </c>
      <c r="U155" s="4">
        <v>0</v>
      </c>
      <c r="V155" s="4">
        <v>43.924456521739138</v>
      </c>
      <c r="W1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24.132173913043474</v>
      </c>
      <c r="X155" s="4">
        <v>2.1739130434782608E-2</v>
      </c>
      <c r="Y155" s="4">
        <v>0</v>
      </c>
      <c r="Z155" s="4">
        <v>0</v>
      </c>
      <c r="AA155" s="4">
        <v>0</v>
      </c>
      <c r="AB155" s="4">
        <v>0</v>
      </c>
      <c r="AC155" s="4">
        <v>24.028913043478259</v>
      </c>
      <c r="AD155" s="4">
        <v>0</v>
      </c>
      <c r="AE155" s="4">
        <v>8.1521739130434784E-2</v>
      </c>
      <c r="AF155" s="1">
        <v>175171</v>
      </c>
      <c r="AG155" s="1">
        <v>7</v>
      </c>
      <c r="AH155"/>
    </row>
    <row r="156" spans="1:34" x14ac:dyDescent="0.25">
      <c r="A156" t="s">
        <v>346</v>
      </c>
      <c r="B156" t="s">
        <v>207</v>
      </c>
      <c r="C156" t="s">
        <v>596</v>
      </c>
      <c r="D156" t="s">
        <v>454</v>
      </c>
      <c r="E156" s="4">
        <v>41.152173913043477</v>
      </c>
      <c r="F156" s="4">
        <f>Nurse[[#This Row],[Total Nurse Staff Hours]]/Nurse[[#This Row],[MDS Census]]</f>
        <v>2.68838087691495</v>
      </c>
      <c r="G156" s="4">
        <f>Nurse[[#This Row],[Total Direct Care Staff Hours]]/Nurse[[#This Row],[MDS Census]]</f>
        <v>2.4305890121500267</v>
      </c>
      <c r="H156" s="4">
        <f>Nurse[[#This Row],[Total RN Hours (w/ Admin, DON)]]/Nurse[[#This Row],[MDS Census]]</f>
        <v>0.97067089276281049</v>
      </c>
      <c r="I156" s="4">
        <f>Nurse[[#This Row],[RN Hours (excl. Admin, DON)]]/Nurse[[#This Row],[MDS Census]]</f>
        <v>0.71287902799788705</v>
      </c>
      <c r="J156" s="4">
        <f>SUM(Nurse[[#This Row],[RN Hours (excl. Admin, DON)]],Nurse[[#This Row],[RN Admin Hours]],Nurse[[#This Row],[RN DON Hours]],Nurse[[#This Row],[LPN Hours (excl. Admin)]],Nurse[[#This Row],[LPN Admin Hours]],Nurse[[#This Row],[CNA Hours]],Nurse[[#This Row],[NA TR Hours]],Nurse[[#This Row],[Med Aide/Tech Hours]])</f>
        <v>110.63271739130435</v>
      </c>
      <c r="K156" s="4">
        <f>SUM(Nurse[[#This Row],[RN Hours (excl. Admin, DON)]],Nurse[[#This Row],[LPN Hours (excl. Admin)]],Nurse[[#This Row],[CNA Hours]],Nurse[[#This Row],[NA TR Hours]],Nurse[[#This Row],[Med Aide/Tech Hours]])</f>
        <v>100.02402173913045</v>
      </c>
      <c r="L156" s="4">
        <f>SUM(Nurse[[#This Row],[RN Hours (excl. Admin, DON)]],Nurse[[#This Row],[RN Admin Hours]],Nurse[[#This Row],[RN DON Hours]])</f>
        <v>39.945217391304354</v>
      </c>
      <c r="M156" s="4">
        <v>29.33652173913044</v>
      </c>
      <c r="N156" s="4">
        <v>5.1304347826086953</v>
      </c>
      <c r="O156" s="4">
        <v>5.4782608695652177</v>
      </c>
      <c r="P156" s="4">
        <f>SUM(Nurse[[#This Row],[LPN Hours (excl. Admin)]],Nurse[[#This Row],[LPN Admin Hours]])</f>
        <v>8.0470652173913066</v>
      </c>
      <c r="Q156" s="4">
        <v>8.0470652173913066</v>
      </c>
      <c r="R156" s="4">
        <v>0</v>
      </c>
      <c r="S156" s="4">
        <f>SUM(Nurse[[#This Row],[CNA Hours]],Nurse[[#This Row],[NA TR Hours]],Nurse[[#This Row],[Med Aide/Tech Hours]])</f>
        <v>62.640434782608686</v>
      </c>
      <c r="T156" s="4">
        <v>38.272608695652167</v>
      </c>
      <c r="U156" s="4">
        <v>11.453152173913047</v>
      </c>
      <c r="V156" s="4">
        <v>12.914673913043474</v>
      </c>
      <c r="W1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0.39130434782608697</v>
      </c>
      <c r="X156" s="4">
        <v>0.39130434782608697</v>
      </c>
      <c r="Y156" s="4">
        <v>0</v>
      </c>
      <c r="Z156" s="4">
        <v>0</v>
      </c>
      <c r="AA156" s="4">
        <v>0</v>
      </c>
      <c r="AB156" s="4">
        <v>0</v>
      </c>
      <c r="AC156" s="4">
        <v>0</v>
      </c>
      <c r="AD156" s="4">
        <v>0</v>
      </c>
      <c r="AE156" s="4">
        <v>0</v>
      </c>
      <c r="AF156" s="1">
        <v>175437</v>
      </c>
      <c r="AG156" s="1">
        <v>7</v>
      </c>
      <c r="AH156"/>
    </row>
    <row r="157" spans="1:34" x14ac:dyDescent="0.25">
      <c r="A157" t="s">
        <v>346</v>
      </c>
      <c r="B157" t="s">
        <v>302</v>
      </c>
      <c r="C157" t="s">
        <v>644</v>
      </c>
      <c r="D157" t="s">
        <v>460</v>
      </c>
      <c r="E157" s="4">
        <v>33.434782608695649</v>
      </c>
      <c r="F157" s="4">
        <f>Nurse[[#This Row],[Total Nurse Staff Hours]]/Nurse[[#This Row],[MDS Census]]</f>
        <v>2.7246423927178154</v>
      </c>
      <c r="G157" s="4">
        <f>Nurse[[#This Row],[Total Direct Care Staff Hours]]/Nurse[[#This Row],[MDS Census]]</f>
        <v>2.5573797139141741</v>
      </c>
      <c r="H157" s="4">
        <f>Nurse[[#This Row],[Total RN Hours (w/ Admin, DON)]]/Nurse[[#This Row],[MDS Census]]</f>
        <v>1.0368985695708712</v>
      </c>
      <c r="I157" s="4">
        <f>Nurse[[#This Row],[RN Hours (excl. Admin, DON)]]/Nurse[[#This Row],[MDS Census]]</f>
        <v>0.86963589076723025</v>
      </c>
      <c r="J157" s="4">
        <f>SUM(Nurse[[#This Row],[RN Hours (excl. Admin, DON)]],Nurse[[#This Row],[RN Admin Hours]],Nurse[[#This Row],[RN DON Hours]],Nurse[[#This Row],[LPN Hours (excl. Admin)]],Nurse[[#This Row],[LPN Admin Hours]],Nurse[[#This Row],[CNA Hours]],Nurse[[#This Row],[NA TR Hours]],Nurse[[#This Row],[Med Aide/Tech Hours]])</f>
        <v>91.097826086956516</v>
      </c>
      <c r="K157" s="4">
        <f>SUM(Nurse[[#This Row],[RN Hours (excl. Admin, DON)]],Nurse[[#This Row],[LPN Hours (excl. Admin)]],Nurse[[#This Row],[CNA Hours]],Nurse[[#This Row],[NA TR Hours]],Nurse[[#This Row],[Med Aide/Tech Hours]])</f>
        <v>85.505434782608688</v>
      </c>
      <c r="L157" s="4">
        <f>SUM(Nurse[[#This Row],[RN Hours (excl. Admin, DON)]],Nurse[[#This Row],[RN Admin Hours]],Nurse[[#This Row],[RN DON Hours]])</f>
        <v>34.668478260869563</v>
      </c>
      <c r="M157" s="4">
        <v>29.076086956521738</v>
      </c>
      <c r="N157" s="4">
        <v>0</v>
      </c>
      <c r="O157" s="4">
        <v>5.5923913043478262</v>
      </c>
      <c r="P157" s="4">
        <f>SUM(Nurse[[#This Row],[LPN Hours (excl. Admin)]],Nurse[[#This Row],[LPN Admin Hours]])</f>
        <v>0</v>
      </c>
      <c r="Q157" s="4">
        <v>0</v>
      </c>
      <c r="R157" s="4">
        <v>0</v>
      </c>
      <c r="S157" s="4">
        <f>SUM(Nurse[[#This Row],[CNA Hours]],Nurse[[#This Row],[NA TR Hours]],Nurse[[#This Row],[Med Aide/Tech Hours]])</f>
        <v>56.429347826086953</v>
      </c>
      <c r="T157" s="4">
        <v>56.429347826086953</v>
      </c>
      <c r="U157" s="4">
        <v>0</v>
      </c>
      <c r="V157" s="4">
        <v>0</v>
      </c>
      <c r="W1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27.394021739130437</v>
      </c>
      <c r="X157" s="4">
        <v>14.078804347826088</v>
      </c>
      <c r="Y157" s="4">
        <v>0</v>
      </c>
      <c r="Z157" s="4">
        <v>0</v>
      </c>
      <c r="AA157" s="4">
        <v>0</v>
      </c>
      <c r="AB157" s="4">
        <v>0</v>
      </c>
      <c r="AC157" s="4">
        <v>13.315217391304348</v>
      </c>
      <c r="AD157" s="4">
        <v>0</v>
      </c>
      <c r="AE157" s="4">
        <v>0</v>
      </c>
      <c r="AF157" s="7">
        <v>1.7E+27</v>
      </c>
      <c r="AG157" s="1">
        <v>7</v>
      </c>
      <c r="AH157"/>
    </row>
    <row r="158" spans="1:34" x14ac:dyDescent="0.25">
      <c r="A158" t="s">
        <v>346</v>
      </c>
      <c r="B158" t="s">
        <v>45</v>
      </c>
      <c r="C158" t="s">
        <v>530</v>
      </c>
      <c r="D158" t="s">
        <v>394</v>
      </c>
      <c r="E158" s="4">
        <v>35.282608695652172</v>
      </c>
      <c r="F158" s="4">
        <f>Nurse[[#This Row],[Total Nurse Staff Hours]]/Nurse[[#This Row],[MDS Census]]</f>
        <v>4.6971380160197169</v>
      </c>
      <c r="G158" s="4">
        <f>Nurse[[#This Row],[Total Direct Care Staff Hours]]/Nurse[[#This Row],[MDS Census]]</f>
        <v>4.2980314232902037</v>
      </c>
      <c r="H158" s="4">
        <f>Nurse[[#This Row],[Total RN Hours (w/ Admin, DON)]]/Nurse[[#This Row],[MDS Census]]</f>
        <v>0.8804313000616143</v>
      </c>
      <c r="I158" s="4">
        <f>Nurse[[#This Row],[RN Hours (excl. Admin, DON)]]/Nurse[[#This Row],[MDS Census]]</f>
        <v>0.50597042513863222</v>
      </c>
      <c r="J158" s="4">
        <f>SUM(Nurse[[#This Row],[RN Hours (excl. Admin, DON)]],Nurse[[#This Row],[RN Admin Hours]],Nurse[[#This Row],[RN DON Hours]],Nurse[[#This Row],[LPN Hours (excl. Admin)]],Nurse[[#This Row],[LPN Admin Hours]],Nurse[[#This Row],[CNA Hours]],Nurse[[#This Row],[NA TR Hours]],Nurse[[#This Row],[Med Aide/Tech Hours]])</f>
        <v>165.72728260869565</v>
      </c>
      <c r="K158" s="4">
        <f>SUM(Nurse[[#This Row],[RN Hours (excl. Admin, DON)]],Nurse[[#This Row],[LPN Hours (excl. Admin)]],Nurse[[#This Row],[CNA Hours]],Nurse[[#This Row],[NA TR Hours]],Nurse[[#This Row],[Med Aide/Tech Hours]])</f>
        <v>151.64576086956521</v>
      </c>
      <c r="L158" s="4">
        <f>SUM(Nurse[[#This Row],[RN Hours (excl. Admin, DON)]],Nurse[[#This Row],[RN Admin Hours]],Nurse[[#This Row],[RN DON Hours]])</f>
        <v>31.063913043478259</v>
      </c>
      <c r="M158" s="4">
        <v>17.85195652173913</v>
      </c>
      <c r="N158" s="4">
        <v>6.3369565217391308</v>
      </c>
      <c r="O158" s="4">
        <v>6.875</v>
      </c>
      <c r="P158" s="4">
        <f>SUM(Nurse[[#This Row],[LPN Hours (excl. Admin)]],Nurse[[#This Row],[LPN Admin Hours]])</f>
        <v>63.444456521739134</v>
      </c>
      <c r="Q158" s="4">
        <v>62.57489130434783</v>
      </c>
      <c r="R158" s="4">
        <v>0.86956521739130432</v>
      </c>
      <c r="S158" s="4">
        <f>SUM(Nurse[[#This Row],[CNA Hours]],Nurse[[#This Row],[NA TR Hours]],Nurse[[#This Row],[Med Aide/Tech Hours]])</f>
        <v>71.218913043478267</v>
      </c>
      <c r="T158" s="4">
        <v>57.54717391304348</v>
      </c>
      <c r="U158" s="4">
        <v>4.2021739130434783</v>
      </c>
      <c r="V158" s="4">
        <v>9.4695652173913061</v>
      </c>
      <c r="W1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32.209891304347821</v>
      </c>
      <c r="X158" s="4">
        <v>1.2236956521739131</v>
      </c>
      <c r="Y158" s="4">
        <v>0</v>
      </c>
      <c r="Z158" s="4">
        <v>0</v>
      </c>
      <c r="AA158" s="4">
        <v>10.747717391304347</v>
      </c>
      <c r="AB158" s="4">
        <v>0</v>
      </c>
      <c r="AC158" s="4">
        <v>20.238478260869563</v>
      </c>
      <c r="AD158" s="4">
        <v>0</v>
      </c>
      <c r="AE158" s="4">
        <v>0</v>
      </c>
      <c r="AF158" s="1">
        <v>175130</v>
      </c>
      <c r="AG158" s="1">
        <v>7</v>
      </c>
      <c r="AH158"/>
    </row>
    <row r="159" spans="1:34" x14ac:dyDescent="0.25">
      <c r="A159" t="s">
        <v>346</v>
      </c>
      <c r="B159" t="s">
        <v>61</v>
      </c>
      <c r="C159" t="s">
        <v>524</v>
      </c>
      <c r="D159" t="s">
        <v>416</v>
      </c>
      <c r="E159" s="4">
        <v>120.32608695652173</v>
      </c>
      <c r="F159" s="4">
        <f>Nurse[[#This Row],[Total Nurse Staff Hours]]/Nurse[[#This Row],[MDS Census]]</f>
        <v>4.5875230352303538</v>
      </c>
      <c r="G159" s="4">
        <f>Nurse[[#This Row],[Total Direct Care Staff Hours]]/Nurse[[#This Row],[MDS Census]]</f>
        <v>4.1600614272809411</v>
      </c>
      <c r="H159" s="4">
        <f>Nurse[[#This Row],[Total RN Hours (w/ Admin, DON)]]/Nurse[[#This Row],[MDS Census]]</f>
        <v>1.1418970189701898</v>
      </c>
      <c r="I159" s="4">
        <f>Nurse[[#This Row],[RN Hours (excl. Admin, DON)]]/Nurse[[#This Row],[MDS Census]]</f>
        <v>0.7144354110207769</v>
      </c>
      <c r="J159" s="4">
        <f>SUM(Nurse[[#This Row],[RN Hours (excl. Admin, DON)]],Nurse[[#This Row],[RN Admin Hours]],Nurse[[#This Row],[RN DON Hours]],Nurse[[#This Row],[LPN Hours (excl. Admin)]],Nurse[[#This Row],[LPN Admin Hours]],Nurse[[#This Row],[CNA Hours]],Nurse[[#This Row],[NA TR Hours]],Nurse[[#This Row],[Med Aide/Tech Hours]])</f>
        <v>551.99869565217409</v>
      </c>
      <c r="K159" s="4">
        <f>SUM(Nurse[[#This Row],[RN Hours (excl. Admin, DON)]],Nurse[[#This Row],[LPN Hours (excl. Admin)]],Nurse[[#This Row],[CNA Hours]],Nurse[[#This Row],[NA TR Hours]],Nurse[[#This Row],[Med Aide/Tech Hours]])</f>
        <v>500.56391304347841</v>
      </c>
      <c r="L159" s="4">
        <f>SUM(Nurse[[#This Row],[RN Hours (excl. Admin, DON)]],Nurse[[#This Row],[RN Admin Hours]],Nurse[[#This Row],[RN DON Hours]])</f>
        <v>137.4</v>
      </c>
      <c r="M159" s="4">
        <v>85.96521739130435</v>
      </c>
      <c r="N159" s="4">
        <v>45.782608695652172</v>
      </c>
      <c r="O159" s="4">
        <v>5.6521739130434785</v>
      </c>
      <c r="P159" s="4">
        <f>SUM(Nurse[[#This Row],[LPN Hours (excl. Admin)]],Nurse[[#This Row],[LPN Admin Hours]])</f>
        <v>90.737282608695693</v>
      </c>
      <c r="Q159" s="4">
        <v>90.737282608695693</v>
      </c>
      <c r="R159" s="4">
        <v>0</v>
      </c>
      <c r="S159" s="4">
        <f>SUM(Nurse[[#This Row],[CNA Hours]],Nurse[[#This Row],[NA TR Hours]],Nurse[[#This Row],[Med Aide/Tech Hours]])</f>
        <v>323.86141304347836</v>
      </c>
      <c r="T159" s="4">
        <v>229.59076086956529</v>
      </c>
      <c r="U159" s="4">
        <v>0.52173913043478259</v>
      </c>
      <c r="V159" s="4">
        <v>93.748913043478311</v>
      </c>
      <c r="W1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9" s="4">
        <v>0</v>
      </c>
      <c r="Y159" s="4">
        <v>0</v>
      </c>
      <c r="Z159" s="4">
        <v>0</v>
      </c>
      <c r="AA159" s="4">
        <v>0</v>
      </c>
      <c r="AB159" s="4">
        <v>0</v>
      </c>
      <c r="AC159" s="4">
        <v>0</v>
      </c>
      <c r="AD159" s="4">
        <v>0</v>
      </c>
      <c r="AE159" s="4">
        <v>0</v>
      </c>
      <c r="AF159" s="1">
        <v>175174</v>
      </c>
      <c r="AG159" s="1">
        <v>7</v>
      </c>
      <c r="AH159"/>
    </row>
    <row r="160" spans="1:34" x14ac:dyDescent="0.25">
      <c r="A160" t="s">
        <v>346</v>
      </c>
      <c r="B160" t="s">
        <v>141</v>
      </c>
      <c r="C160" t="s">
        <v>574</v>
      </c>
      <c r="D160" t="s">
        <v>444</v>
      </c>
      <c r="E160" s="4">
        <v>31.369565217391305</v>
      </c>
      <c r="F160" s="4">
        <f>Nurse[[#This Row],[Total Nurse Staff Hours]]/Nurse[[#This Row],[MDS Census]]</f>
        <v>3.5033645183645179</v>
      </c>
      <c r="G160" s="4">
        <f>Nurse[[#This Row],[Total Direct Care Staff Hours]]/Nurse[[#This Row],[MDS Census]]</f>
        <v>3.1998891198891193</v>
      </c>
      <c r="H160" s="4">
        <f>Nurse[[#This Row],[Total RN Hours (w/ Admin, DON)]]/Nurse[[#This Row],[MDS Census]]</f>
        <v>0.56227650727650724</v>
      </c>
      <c r="I160" s="4">
        <f>Nurse[[#This Row],[RN Hours (excl. Admin, DON)]]/Nurse[[#This Row],[MDS Census]]</f>
        <v>0.39820859320859325</v>
      </c>
      <c r="J160" s="4">
        <f>SUM(Nurse[[#This Row],[RN Hours (excl. Admin, DON)]],Nurse[[#This Row],[RN Admin Hours]],Nurse[[#This Row],[RN DON Hours]],Nurse[[#This Row],[LPN Hours (excl. Admin)]],Nurse[[#This Row],[LPN Admin Hours]],Nurse[[#This Row],[CNA Hours]],Nurse[[#This Row],[NA TR Hours]],Nurse[[#This Row],[Med Aide/Tech Hours]])</f>
        <v>109.89902173913042</v>
      </c>
      <c r="K160" s="4">
        <f>SUM(Nurse[[#This Row],[RN Hours (excl. Admin, DON)]],Nurse[[#This Row],[LPN Hours (excl. Admin)]],Nurse[[#This Row],[CNA Hours]],Nurse[[#This Row],[NA TR Hours]],Nurse[[#This Row],[Med Aide/Tech Hours]])</f>
        <v>100.3791304347826</v>
      </c>
      <c r="L160" s="4">
        <f>SUM(Nurse[[#This Row],[RN Hours (excl. Admin, DON)]],Nurse[[#This Row],[RN Admin Hours]],Nurse[[#This Row],[RN DON Hours]])</f>
        <v>17.638369565217392</v>
      </c>
      <c r="M160" s="4">
        <v>12.491630434782611</v>
      </c>
      <c r="N160" s="4">
        <v>0</v>
      </c>
      <c r="O160" s="4">
        <v>5.1467391304347823</v>
      </c>
      <c r="P160" s="4">
        <f>SUM(Nurse[[#This Row],[LPN Hours (excl. Admin)]],Nurse[[#This Row],[LPN Admin Hours]])</f>
        <v>14.340543478260873</v>
      </c>
      <c r="Q160" s="4">
        <v>9.9673913043478315</v>
      </c>
      <c r="R160" s="4">
        <v>4.3731521739130423</v>
      </c>
      <c r="S160" s="4">
        <f>SUM(Nurse[[#This Row],[CNA Hours]],Nurse[[#This Row],[NA TR Hours]],Nurse[[#This Row],[Med Aide/Tech Hours]])</f>
        <v>77.920108695652146</v>
      </c>
      <c r="T160" s="4">
        <v>66.304891304347805</v>
      </c>
      <c r="U160" s="4">
        <v>0</v>
      </c>
      <c r="V160" s="4">
        <v>11.615217391304341</v>
      </c>
      <c r="W1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5.7989130434782608</v>
      </c>
      <c r="X160" s="4">
        <v>0.12771739130434784</v>
      </c>
      <c r="Y160" s="4">
        <v>0</v>
      </c>
      <c r="Z160" s="4">
        <v>0</v>
      </c>
      <c r="AA160" s="4">
        <v>0.12771739130434784</v>
      </c>
      <c r="AB160" s="4">
        <v>0.10869565217391304</v>
      </c>
      <c r="AC160" s="4">
        <v>5.4347826086956523</v>
      </c>
      <c r="AD160" s="4">
        <v>0</v>
      </c>
      <c r="AE160" s="4">
        <v>0</v>
      </c>
      <c r="AF160" s="1">
        <v>175313</v>
      </c>
      <c r="AG160" s="1">
        <v>7</v>
      </c>
      <c r="AH160"/>
    </row>
    <row r="161" spans="1:34" x14ac:dyDescent="0.25">
      <c r="A161" t="s">
        <v>346</v>
      </c>
      <c r="B161" t="s">
        <v>48</v>
      </c>
      <c r="C161" t="s">
        <v>533</v>
      </c>
      <c r="D161" t="s">
        <v>420</v>
      </c>
      <c r="E161" s="4">
        <v>38.347826086956523</v>
      </c>
      <c r="F161" s="4">
        <f>Nurse[[#This Row],[Total Nurse Staff Hours]]/Nurse[[#This Row],[MDS Census]]</f>
        <v>3.1139880952380956</v>
      </c>
      <c r="G161" s="4">
        <f>Nurse[[#This Row],[Total Direct Care Staff Hours]]/Nurse[[#This Row],[MDS Census]]</f>
        <v>2.7235402494331069</v>
      </c>
      <c r="H161" s="4">
        <f>Nurse[[#This Row],[Total RN Hours (w/ Admin, DON)]]/Nurse[[#This Row],[MDS Census]]</f>
        <v>0.45708616780045352</v>
      </c>
      <c r="I161" s="4">
        <f>Nurse[[#This Row],[RN Hours (excl. Admin, DON)]]/Nurse[[#This Row],[MDS Census]]</f>
        <v>0.19889455782312929</v>
      </c>
      <c r="J161" s="4">
        <f>SUM(Nurse[[#This Row],[RN Hours (excl. Admin, DON)]],Nurse[[#This Row],[RN Admin Hours]],Nurse[[#This Row],[RN DON Hours]],Nurse[[#This Row],[LPN Hours (excl. Admin)]],Nurse[[#This Row],[LPN Admin Hours]],Nurse[[#This Row],[CNA Hours]],Nurse[[#This Row],[NA TR Hours]],Nurse[[#This Row],[Med Aide/Tech Hours]])</f>
        <v>119.4146739130435</v>
      </c>
      <c r="K161" s="4">
        <f>SUM(Nurse[[#This Row],[RN Hours (excl. Admin, DON)]],Nurse[[#This Row],[LPN Hours (excl. Admin)]],Nurse[[#This Row],[CNA Hours]],Nurse[[#This Row],[NA TR Hours]],Nurse[[#This Row],[Med Aide/Tech Hours]])</f>
        <v>104.44184782608697</v>
      </c>
      <c r="L161" s="4">
        <f>SUM(Nurse[[#This Row],[RN Hours (excl. Admin, DON)]],Nurse[[#This Row],[RN Admin Hours]],Nurse[[#This Row],[RN DON Hours]])</f>
        <v>17.528260869565219</v>
      </c>
      <c r="M161" s="4">
        <v>7.6271739130434799</v>
      </c>
      <c r="N161" s="4">
        <v>4.6836956521739133</v>
      </c>
      <c r="O161" s="4">
        <v>5.2173913043478262</v>
      </c>
      <c r="P161" s="4">
        <f>SUM(Nurse[[#This Row],[LPN Hours (excl. Admin)]],Nurse[[#This Row],[LPN Admin Hours]])</f>
        <v>27.579891304347836</v>
      </c>
      <c r="Q161" s="4">
        <v>22.508152173913054</v>
      </c>
      <c r="R161" s="4">
        <v>5.071739130434783</v>
      </c>
      <c r="S161" s="4">
        <f>SUM(Nurse[[#This Row],[CNA Hours]],Nurse[[#This Row],[NA TR Hours]],Nurse[[#This Row],[Med Aide/Tech Hours]])</f>
        <v>74.306521739130432</v>
      </c>
      <c r="T161" s="4">
        <v>62.286956521739128</v>
      </c>
      <c r="U161" s="4">
        <v>0</v>
      </c>
      <c r="V161" s="4">
        <v>12.019565217391303</v>
      </c>
      <c r="W1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3.2038043478260869</v>
      </c>
      <c r="X161" s="4">
        <v>0</v>
      </c>
      <c r="Y161" s="4">
        <v>0</v>
      </c>
      <c r="Z161" s="4">
        <v>0</v>
      </c>
      <c r="AA161" s="4">
        <v>3.2038043478260869</v>
      </c>
      <c r="AB161" s="4">
        <v>0</v>
      </c>
      <c r="AC161" s="4">
        <v>0</v>
      </c>
      <c r="AD161" s="4">
        <v>0</v>
      </c>
      <c r="AE161" s="4">
        <v>0</v>
      </c>
      <c r="AF161" s="1">
        <v>175141</v>
      </c>
      <c r="AG161" s="1">
        <v>7</v>
      </c>
      <c r="AH161"/>
    </row>
    <row r="162" spans="1:34" x14ac:dyDescent="0.25">
      <c r="A162" t="s">
        <v>346</v>
      </c>
      <c r="B162" t="s">
        <v>95</v>
      </c>
      <c r="C162" t="s">
        <v>556</v>
      </c>
      <c r="D162" t="s">
        <v>383</v>
      </c>
      <c r="E162" s="4">
        <v>22.413043478260871</v>
      </c>
      <c r="F162" s="4">
        <f>Nurse[[#This Row],[Total Nurse Staff Hours]]/Nurse[[#This Row],[MDS Census]]</f>
        <v>3.9566925315227932</v>
      </c>
      <c r="G162" s="4">
        <f>Nurse[[#This Row],[Total Direct Care Staff Hours]]/Nurse[[#This Row],[MDS Census]]</f>
        <v>3.5181619786614933</v>
      </c>
      <c r="H162" s="4">
        <f>Nurse[[#This Row],[Total RN Hours (w/ Admin, DON)]]/Nurse[[#This Row],[MDS Census]]</f>
        <v>0.95448593598448095</v>
      </c>
      <c r="I162" s="4">
        <f>Nurse[[#This Row],[RN Hours (excl. Admin, DON)]]/Nurse[[#This Row],[MDS Census]]</f>
        <v>0.51595538312318123</v>
      </c>
      <c r="J162" s="4">
        <f>SUM(Nurse[[#This Row],[RN Hours (excl. Admin, DON)]],Nurse[[#This Row],[RN Admin Hours]],Nurse[[#This Row],[RN DON Hours]],Nurse[[#This Row],[LPN Hours (excl. Admin)]],Nurse[[#This Row],[LPN Admin Hours]],Nurse[[#This Row],[CNA Hours]],Nurse[[#This Row],[NA TR Hours]],Nurse[[#This Row],[Med Aide/Tech Hours]])</f>
        <v>88.681521739130432</v>
      </c>
      <c r="K162" s="4">
        <f>SUM(Nurse[[#This Row],[RN Hours (excl. Admin, DON)]],Nurse[[#This Row],[LPN Hours (excl. Admin)]],Nurse[[#This Row],[CNA Hours]],Nurse[[#This Row],[NA TR Hours]],Nurse[[#This Row],[Med Aide/Tech Hours]])</f>
        <v>78.852717391304338</v>
      </c>
      <c r="L162" s="4">
        <f>SUM(Nurse[[#This Row],[RN Hours (excl. Admin, DON)]],Nurse[[#This Row],[RN Admin Hours]],Nurse[[#This Row],[RN DON Hours]])</f>
        <v>21.392934782608695</v>
      </c>
      <c r="M162" s="4">
        <v>11.564130434782607</v>
      </c>
      <c r="N162" s="4">
        <v>4.350543478260871</v>
      </c>
      <c r="O162" s="4">
        <v>5.4782608695652177</v>
      </c>
      <c r="P162" s="4">
        <f>SUM(Nurse[[#This Row],[LPN Hours (excl. Admin)]],Nurse[[#This Row],[LPN Admin Hours]])</f>
        <v>14.759782608695659</v>
      </c>
      <c r="Q162" s="4">
        <v>14.759782608695659</v>
      </c>
      <c r="R162" s="4">
        <v>0</v>
      </c>
      <c r="S162" s="4">
        <f>SUM(Nurse[[#This Row],[CNA Hours]],Nurse[[#This Row],[NA TR Hours]],Nurse[[#This Row],[Med Aide/Tech Hours]])</f>
        <v>52.528804347826082</v>
      </c>
      <c r="T162" s="4">
        <v>30.869021739130428</v>
      </c>
      <c r="U162" s="4">
        <v>4.2456521739130437</v>
      </c>
      <c r="V162" s="4">
        <v>17.414130434782606</v>
      </c>
      <c r="W1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2" s="4">
        <v>0</v>
      </c>
      <c r="Y162" s="4">
        <v>0</v>
      </c>
      <c r="Z162" s="4">
        <v>0</v>
      </c>
      <c r="AA162" s="4">
        <v>0</v>
      </c>
      <c r="AB162" s="4">
        <v>0</v>
      </c>
      <c r="AC162" s="4">
        <v>0</v>
      </c>
      <c r="AD162" s="4">
        <v>0</v>
      </c>
      <c r="AE162" s="4">
        <v>0</v>
      </c>
      <c r="AF162" s="1">
        <v>175237</v>
      </c>
      <c r="AG162" s="1">
        <v>7</v>
      </c>
      <c r="AH162"/>
    </row>
    <row r="163" spans="1:34" x14ac:dyDescent="0.25">
      <c r="A163" t="s">
        <v>346</v>
      </c>
      <c r="B163" t="s">
        <v>114</v>
      </c>
      <c r="C163" t="s">
        <v>501</v>
      </c>
      <c r="D163" t="s">
        <v>391</v>
      </c>
      <c r="E163" s="4">
        <v>26.858695652173914</v>
      </c>
      <c r="F163" s="4">
        <f>Nurse[[#This Row],[Total Nurse Staff Hours]]/Nurse[[#This Row],[MDS Census]]</f>
        <v>3.6801983002832865</v>
      </c>
      <c r="G163" s="4">
        <f>Nurse[[#This Row],[Total Direct Care Staff Hours]]/Nurse[[#This Row],[MDS Census]]</f>
        <v>3.3134560906515587</v>
      </c>
      <c r="H163" s="4">
        <f>Nurse[[#This Row],[Total RN Hours (w/ Admin, DON)]]/Nurse[[#This Row],[MDS Census]]</f>
        <v>0.63009712666936457</v>
      </c>
      <c r="I163" s="4">
        <f>Nurse[[#This Row],[RN Hours (excl. Admin, DON)]]/Nurse[[#This Row],[MDS Census]]</f>
        <v>0.26335491703763653</v>
      </c>
      <c r="J163" s="4">
        <f>SUM(Nurse[[#This Row],[RN Hours (excl. Admin, DON)]],Nurse[[#This Row],[RN Admin Hours]],Nurse[[#This Row],[RN DON Hours]],Nurse[[#This Row],[LPN Hours (excl. Admin)]],Nurse[[#This Row],[LPN Admin Hours]],Nurse[[#This Row],[CNA Hours]],Nurse[[#This Row],[NA TR Hours]],Nurse[[#This Row],[Med Aide/Tech Hours]])</f>
        <v>98.845326086956533</v>
      </c>
      <c r="K163" s="4">
        <f>SUM(Nurse[[#This Row],[RN Hours (excl. Admin, DON)]],Nurse[[#This Row],[LPN Hours (excl. Admin)]],Nurse[[#This Row],[CNA Hours]],Nurse[[#This Row],[NA TR Hours]],Nurse[[#This Row],[Med Aide/Tech Hours]])</f>
        <v>88.995108695652192</v>
      </c>
      <c r="L163" s="4">
        <f>SUM(Nurse[[#This Row],[RN Hours (excl. Admin, DON)]],Nurse[[#This Row],[RN Admin Hours]],Nurse[[#This Row],[RN DON Hours]])</f>
        <v>16.923586956521739</v>
      </c>
      <c r="M163" s="4">
        <v>7.0733695652173898</v>
      </c>
      <c r="N163" s="4">
        <v>5.9371739130434786</v>
      </c>
      <c r="O163" s="4">
        <v>3.9130434782608696</v>
      </c>
      <c r="P163" s="4">
        <f>SUM(Nurse[[#This Row],[LPN Hours (excl. Admin)]],Nurse[[#This Row],[LPN Admin Hours]])</f>
        <v>23.529891304347831</v>
      </c>
      <c r="Q163" s="4">
        <v>23.529891304347831</v>
      </c>
      <c r="R163" s="4">
        <v>0</v>
      </c>
      <c r="S163" s="4">
        <f>SUM(Nurse[[#This Row],[CNA Hours]],Nurse[[#This Row],[NA TR Hours]],Nurse[[#This Row],[Med Aide/Tech Hours]])</f>
        <v>58.391847826086966</v>
      </c>
      <c r="T163" s="4">
        <v>43.984239130434787</v>
      </c>
      <c r="U163" s="4">
        <v>0</v>
      </c>
      <c r="V163" s="4">
        <v>14.407608695652179</v>
      </c>
      <c r="W1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25.426086956521736</v>
      </c>
      <c r="X163" s="4">
        <v>2.6548913043478266</v>
      </c>
      <c r="Y163" s="4">
        <v>0</v>
      </c>
      <c r="Z163" s="4">
        <v>0</v>
      </c>
      <c r="AA163" s="4">
        <v>5.9777173913043482</v>
      </c>
      <c r="AB163" s="4">
        <v>0</v>
      </c>
      <c r="AC163" s="4">
        <v>16.793478260869563</v>
      </c>
      <c r="AD163" s="4">
        <v>0</v>
      </c>
      <c r="AE163" s="4">
        <v>0</v>
      </c>
      <c r="AF163" s="1">
        <v>175264</v>
      </c>
      <c r="AG163" s="1">
        <v>7</v>
      </c>
      <c r="AH163"/>
    </row>
    <row r="164" spans="1:34" x14ac:dyDescent="0.25">
      <c r="A164" t="s">
        <v>346</v>
      </c>
      <c r="B164" t="s">
        <v>248</v>
      </c>
      <c r="C164" t="s">
        <v>630</v>
      </c>
      <c r="D164" t="s">
        <v>401</v>
      </c>
      <c r="E164" s="4">
        <v>48.347826086956523</v>
      </c>
      <c r="F164" s="4">
        <f>Nurse[[#This Row],[Total Nurse Staff Hours]]/Nurse[[#This Row],[MDS Census]]</f>
        <v>3.8356564748201429</v>
      </c>
      <c r="G164" s="4">
        <f>Nurse[[#This Row],[Total Direct Care Staff Hours]]/Nurse[[#This Row],[MDS Census]]</f>
        <v>3.3272257194244594</v>
      </c>
      <c r="H164" s="4">
        <f>Nurse[[#This Row],[Total RN Hours (w/ Admin, DON)]]/Nurse[[#This Row],[MDS Census]]</f>
        <v>0.42920863309352514</v>
      </c>
      <c r="I164" s="4">
        <f>Nurse[[#This Row],[RN Hours (excl. Admin, DON)]]/Nurse[[#This Row],[MDS Census]]</f>
        <v>0.19595773381294967</v>
      </c>
      <c r="J164" s="4">
        <f>SUM(Nurse[[#This Row],[RN Hours (excl. Admin, DON)]],Nurse[[#This Row],[RN Admin Hours]],Nurse[[#This Row],[RN DON Hours]],Nurse[[#This Row],[LPN Hours (excl. Admin)]],Nurse[[#This Row],[LPN Admin Hours]],Nurse[[#This Row],[CNA Hours]],Nurse[[#This Row],[NA TR Hours]],Nurse[[#This Row],[Med Aide/Tech Hours]])</f>
        <v>185.445652173913</v>
      </c>
      <c r="K164" s="4">
        <f>SUM(Nurse[[#This Row],[RN Hours (excl. Admin, DON)]],Nurse[[#This Row],[LPN Hours (excl. Admin)]],Nurse[[#This Row],[CNA Hours]],Nurse[[#This Row],[NA TR Hours]],Nurse[[#This Row],[Med Aide/Tech Hours]])</f>
        <v>160.86413043478257</v>
      </c>
      <c r="L164" s="4">
        <f>SUM(Nurse[[#This Row],[RN Hours (excl. Admin, DON)]],Nurse[[#This Row],[RN Admin Hours]],Nurse[[#This Row],[RN DON Hours]])</f>
        <v>20.751304347826085</v>
      </c>
      <c r="M164" s="4">
        <v>9.4741304347826105</v>
      </c>
      <c r="N164" s="4">
        <v>6.1467391304347805</v>
      </c>
      <c r="O164" s="4">
        <v>5.1304347826086953</v>
      </c>
      <c r="P164" s="4">
        <f>SUM(Nurse[[#This Row],[LPN Hours (excl. Admin)]],Nurse[[#This Row],[LPN Admin Hours]])</f>
        <v>47.622499999999981</v>
      </c>
      <c r="Q164" s="4">
        <v>34.318152173913028</v>
      </c>
      <c r="R164" s="4">
        <v>13.304347826086953</v>
      </c>
      <c r="S164" s="4">
        <f>SUM(Nurse[[#This Row],[CNA Hours]],Nurse[[#This Row],[NA TR Hours]],Nurse[[#This Row],[Med Aide/Tech Hours]])</f>
        <v>117.07184782608695</v>
      </c>
      <c r="T164" s="4">
        <v>104.6591304347826</v>
      </c>
      <c r="U164" s="4">
        <v>0</v>
      </c>
      <c r="V164" s="4">
        <v>12.412717391304351</v>
      </c>
      <c r="W1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61.517173913043486</v>
      </c>
      <c r="X164" s="4">
        <v>3.890434782608696</v>
      </c>
      <c r="Y164" s="4">
        <v>0</v>
      </c>
      <c r="Z164" s="4">
        <v>0</v>
      </c>
      <c r="AA164" s="4">
        <v>10.588804347826089</v>
      </c>
      <c r="AB164" s="4">
        <v>0</v>
      </c>
      <c r="AC164" s="4">
        <v>40.943695652173915</v>
      </c>
      <c r="AD164" s="4">
        <v>0</v>
      </c>
      <c r="AE164" s="4">
        <v>6.0942391304347838</v>
      </c>
      <c r="AF164" s="1">
        <v>175502</v>
      </c>
      <c r="AG164" s="1">
        <v>7</v>
      </c>
      <c r="AH164"/>
    </row>
    <row r="165" spans="1:34" x14ac:dyDescent="0.25">
      <c r="A165" t="s">
        <v>346</v>
      </c>
      <c r="B165" t="s">
        <v>111</v>
      </c>
      <c r="C165" t="s">
        <v>565</v>
      </c>
      <c r="D165" t="s">
        <v>437</v>
      </c>
      <c r="E165" s="4">
        <v>36.206521739130437</v>
      </c>
      <c r="F165" s="4">
        <f>Nurse[[#This Row],[Total Nurse Staff Hours]]/Nurse[[#This Row],[MDS Census]]</f>
        <v>3.2141218853197238</v>
      </c>
      <c r="G165" s="4">
        <f>Nurse[[#This Row],[Total Direct Care Staff Hours]]/Nurse[[#This Row],[MDS Census]]</f>
        <v>3.2101891323926748</v>
      </c>
      <c r="H165" s="4">
        <f>Nurse[[#This Row],[Total RN Hours (w/ Admin, DON)]]/Nurse[[#This Row],[MDS Census]]</f>
        <v>0.63389972981086773</v>
      </c>
      <c r="I165" s="4">
        <f>Nurse[[#This Row],[RN Hours (excl. Admin, DON)]]/Nurse[[#This Row],[MDS Census]]</f>
        <v>0.62996697688381875</v>
      </c>
      <c r="J165" s="4">
        <f>SUM(Nurse[[#This Row],[RN Hours (excl. Admin, DON)]],Nurse[[#This Row],[RN Admin Hours]],Nurse[[#This Row],[RN DON Hours]],Nurse[[#This Row],[LPN Hours (excl. Admin)]],Nurse[[#This Row],[LPN Admin Hours]],Nurse[[#This Row],[CNA Hours]],Nurse[[#This Row],[NA TR Hours]],Nurse[[#This Row],[Med Aide/Tech Hours]])</f>
        <v>116.37217391304348</v>
      </c>
      <c r="K165" s="4">
        <f>SUM(Nurse[[#This Row],[RN Hours (excl. Admin, DON)]],Nurse[[#This Row],[LPN Hours (excl. Admin)]],Nurse[[#This Row],[CNA Hours]],Nurse[[#This Row],[NA TR Hours]],Nurse[[#This Row],[Med Aide/Tech Hours]])</f>
        <v>116.22978260869566</v>
      </c>
      <c r="L165" s="4">
        <f>SUM(Nurse[[#This Row],[RN Hours (excl. Admin, DON)]],Nurse[[#This Row],[RN Admin Hours]],Nurse[[#This Row],[RN DON Hours]])</f>
        <v>22.951304347826092</v>
      </c>
      <c r="M165" s="4">
        <v>22.808913043478267</v>
      </c>
      <c r="N165" s="4">
        <v>0.14239130434782607</v>
      </c>
      <c r="O165" s="4">
        <v>0</v>
      </c>
      <c r="P165" s="4">
        <f>SUM(Nurse[[#This Row],[LPN Hours (excl. Admin)]],Nurse[[#This Row],[LPN Admin Hours]])</f>
        <v>5.6589130434782593</v>
      </c>
      <c r="Q165" s="4">
        <v>5.6589130434782593</v>
      </c>
      <c r="R165" s="4">
        <v>0</v>
      </c>
      <c r="S165" s="4">
        <f>SUM(Nurse[[#This Row],[CNA Hours]],Nurse[[#This Row],[NA TR Hours]],Nurse[[#This Row],[Med Aide/Tech Hours]])</f>
        <v>87.761956521739123</v>
      </c>
      <c r="T165" s="4">
        <v>63.973913043478255</v>
      </c>
      <c r="U165" s="4">
        <v>0</v>
      </c>
      <c r="V165" s="4">
        <v>23.788043478260871</v>
      </c>
      <c r="W1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0.35891304347826081</v>
      </c>
      <c r="X165" s="4">
        <v>0.35891304347826081</v>
      </c>
      <c r="Y165" s="4">
        <v>0</v>
      </c>
      <c r="Z165" s="4">
        <v>0</v>
      </c>
      <c r="AA165" s="4">
        <v>0</v>
      </c>
      <c r="AB165" s="4">
        <v>0</v>
      </c>
      <c r="AC165" s="4">
        <v>0</v>
      </c>
      <c r="AD165" s="4">
        <v>0</v>
      </c>
      <c r="AE165" s="4">
        <v>0</v>
      </c>
      <c r="AF165" s="1">
        <v>175258</v>
      </c>
      <c r="AG165" s="1">
        <v>7</v>
      </c>
      <c r="AH165"/>
    </row>
    <row r="166" spans="1:34" x14ac:dyDescent="0.25">
      <c r="A166" t="s">
        <v>346</v>
      </c>
      <c r="B166" t="s">
        <v>171</v>
      </c>
      <c r="C166" t="s">
        <v>592</v>
      </c>
      <c r="D166" t="s">
        <v>393</v>
      </c>
      <c r="E166" s="4">
        <v>55.880434782608695</v>
      </c>
      <c r="F166" s="4">
        <f>Nurse[[#This Row],[Total Nurse Staff Hours]]/Nurse[[#This Row],[MDS Census]]</f>
        <v>3.1163800816961684</v>
      </c>
      <c r="G166" s="4">
        <f>Nurse[[#This Row],[Total Direct Care Staff Hours]]/Nurse[[#This Row],[MDS Census]]</f>
        <v>2.7894281268235761</v>
      </c>
      <c r="H166" s="4">
        <f>Nurse[[#This Row],[Total RN Hours (w/ Admin, DON)]]/Nurse[[#This Row],[MDS Census]]</f>
        <v>0.95736627115347228</v>
      </c>
      <c r="I166" s="4">
        <f>Nurse[[#This Row],[RN Hours (excl. Admin, DON)]]/Nurse[[#This Row],[MDS Census]]</f>
        <v>0.7080509628476952</v>
      </c>
      <c r="J166" s="4">
        <f>SUM(Nurse[[#This Row],[RN Hours (excl. Admin, DON)]],Nurse[[#This Row],[RN Admin Hours]],Nurse[[#This Row],[RN DON Hours]],Nurse[[#This Row],[LPN Hours (excl. Admin)]],Nurse[[#This Row],[LPN Admin Hours]],Nurse[[#This Row],[CNA Hours]],Nurse[[#This Row],[NA TR Hours]],Nurse[[#This Row],[Med Aide/Tech Hours]])</f>
        <v>174.1446739130435</v>
      </c>
      <c r="K166" s="4">
        <f>SUM(Nurse[[#This Row],[RN Hours (excl. Admin, DON)]],Nurse[[#This Row],[LPN Hours (excl. Admin)]],Nurse[[#This Row],[CNA Hours]],Nurse[[#This Row],[NA TR Hours]],Nurse[[#This Row],[Med Aide/Tech Hours]])</f>
        <v>155.87445652173918</v>
      </c>
      <c r="L166" s="4">
        <f>SUM(Nurse[[#This Row],[RN Hours (excl. Admin, DON)]],Nurse[[#This Row],[RN Admin Hours]],Nurse[[#This Row],[RN DON Hours]])</f>
        <v>53.498043478260882</v>
      </c>
      <c r="M166" s="4">
        <v>39.566195652173924</v>
      </c>
      <c r="N166" s="4">
        <v>6.3992391304347827</v>
      </c>
      <c r="O166" s="4">
        <v>7.5326086956521738</v>
      </c>
      <c r="P166" s="4">
        <f>SUM(Nurse[[#This Row],[LPN Hours (excl. Admin)]],Nurse[[#This Row],[LPN Admin Hours]])</f>
        <v>21.063369565217403</v>
      </c>
      <c r="Q166" s="4">
        <v>16.725000000000012</v>
      </c>
      <c r="R166" s="4">
        <v>4.3383695652173921</v>
      </c>
      <c r="S166" s="4">
        <f>SUM(Nurse[[#This Row],[CNA Hours]],Nurse[[#This Row],[NA TR Hours]],Nurse[[#This Row],[Med Aide/Tech Hours]])</f>
        <v>99.583260869565223</v>
      </c>
      <c r="T166" s="4">
        <v>77.262282608695656</v>
      </c>
      <c r="U166" s="4">
        <v>0.30543478260869567</v>
      </c>
      <c r="V166" s="4">
        <v>22.015543478260867</v>
      </c>
      <c r="W1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22.296195652173914</v>
      </c>
      <c r="X166" s="4">
        <v>0</v>
      </c>
      <c r="Y166" s="4">
        <v>0</v>
      </c>
      <c r="Z166" s="4">
        <v>0</v>
      </c>
      <c r="AA166" s="4">
        <v>0</v>
      </c>
      <c r="AB166" s="4">
        <v>0</v>
      </c>
      <c r="AC166" s="4">
        <v>19.165760869565219</v>
      </c>
      <c r="AD166" s="4">
        <v>0</v>
      </c>
      <c r="AE166" s="4">
        <v>3.1304347826086958</v>
      </c>
      <c r="AF166" s="1">
        <v>175363</v>
      </c>
      <c r="AG166" s="1">
        <v>7</v>
      </c>
      <c r="AH166"/>
    </row>
    <row r="167" spans="1:34" x14ac:dyDescent="0.25">
      <c r="A167" t="s">
        <v>346</v>
      </c>
      <c r="B167" t="s">
        <v>101</v>
      </c>
      <c r="C167" t="s">
        <v>530</v>
      </c>
      <c r="D167" t="s">
        <v>394</v>
      </c>
      <c r="E167" s="4">
        <v>54.771739130434781</v>
      </c>
      <c r="F167" s="4">
        <f>Nurse[[#This Row],[Total Nurse Staff Hours]]/Nurse[[#This Row],[MDS Census]]</f>
        <v>2.2459237944036516</v>
      </c>
      <c r="G167" s="4">
        <f>Nurse[[#This Row],[Total Direct Care Staff Hours]]/Nurse[[#This Row],[MDS Census]]</f>
        <v>2.171653105774956</v>
      </c>
      <c r="H167" s="4">
        <f>Nurse[[#This Row],[Total RN Hours (w/ Admin, DON)]]/Nurse[[#This Row],[MDS Census]]</f>
        <v>0.53837467751538004</v>
      </c>
      <c r="I167" s="4">
        <f>Nurse[[#This Row],[RN Hours (excl. Admin, DON)]]/Nurse[[#This Row],[MDS Census]]</f>
        <v>0.52845207382417148</v>
      </c>
      <c r="J167" s="4">
        <f>SUM(Nurse[[#This Row],[RN Hours (excl. Admin, DON)]],Nurse[[#This Row],[RN Admin Hours]],Nurse[[#This Row],[RN DON Hours]],Nurse[[#This Row],[LPN Hours (excl. Admin)]],Nurse[[#This Row],[LPN Admin Hours]],Nurse[[#This Row],[CNA Hours]],Nurse[[#This Row],[NA TR Hours]],Nurse[[#This Row],[Med Aide/Tech Hours]])</f>
        <v>123.01315217391306</v>
      </c>
      <c r="K167" s="4">
        <f>SUM(Nurse[[#This Row],[RN Hours (excl. Admin, DON)]],Nurse[[#This Row],[LPN Hours (excl. Admin)]],Nurse[[#This Row],[CNA Hours]],Nurse[[#This Row],[NA TR Hours]],Nurse[[#This Row],[Med Aide/Tech Hours]])</f>
        <v>118.94521739130437</v>
      </c>
      <c r="L167" s="4">
        <f>SUM(Nurse[[#This Row],[RN Hours (excl. Admin, DON)]],Nurse[[#This Row],[RN Admin Hours]],Nurse[[#This Row],[RN DON Hours]])</f>
        <v>29.487717391304347</v>
      </c>
      <c r="M167" s="4">
        <v>28.944239130434781</v>
      </c>
      <c r="N167" s="4">
        <v>0.19565217391304349</v>
      </c>
      <c r="O167" s="4">
        <v>0.34782608695652173</v>
      </c>
      <c r="P167" s="4">
        <f>SUM(Nurse[[#This Row],[LPN Hours (excl. Admin)]],Nurse[[#This Row],[LPN Admin Hours]])</f>
        <v>31.514891304347831</v>
      </c>
      <c r="Q167" s="4">
        <v>27.990434782608698</v>
      </c>
      <c r="R167" s="4">
        <v>3.5244565217391313</v>
      </c>
      <c r="S167" s="4">
        <f>SUM(Nurse[[#This Row],[CNA Hours]],Nurse[[#This Row],[NA TR Hours]],Nurse[[#This Row],[Med Aide/Tech Hours]])</f>
        <v>62.010543478260871</v>
      </c>
      <c r="T167" s="4">
        <v>42.981413043478263</v>
      </c>
      <c r="U167" s="4">
        <v>0</v>
      </c>
      <c r="V167" s="4">
        <v>19.029130434782608</v>
      </c>
      <c r="W1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19.545869565217394</v>
      </c>
      <c r="X167" s="4">
        <v>6.0461956521739131</v>
      </c>
      <c r="Y167" s="4">
        <v>0</v>
      </c>
      <c r="Z167" s="4">
        <v>0</v>
      </c>
      <c r="AA167" s="4">
        <v>4.9163043478260882</v>
      </c>
      <c r="AB167" s="4">
        <v>0</v>
      </c>
      <c r="AC167" s="4">
        <v>8.0335869565217397</v>
      </c>
      <c r="AD167" s="4">
        <v>0</v>
      </c>
      <c r="AE167" s="4">
        <v>0.54978260869565221</v>
      </c>
      <c r="AF167" s="1">
        <v>175243</v>
      </c>
      <c r="AG167" s="1">
        <v>7</v>
      </c>
      <c r="AH167"/>
    </row>
    <row r="168" spans="1:34" x14ac:dyDescent="0.25">
      <c r="A168" t="s">
        <v>346</v>
      </c>
      <c r="B168" t="s">
        <v>127</v>
      </c>
      <c r="C168" t="s">
        <v>572</v>
      </c>
      <c r="D168" t="s">
        <v>402</v>
      </c>
      <c r="E168" s="4">
        <v>46.608695652173914</v>
      </c>
      <c r="F168" s="4">
        <f>Nurse[[#This Row],[Total Nurse Staff Hours]]/Nurse[[#This Row],[MDS Census]]</f>
        <v>3.4235004664179098</v>
      </c>
      <c r="G168" s="4">
        <f>Nurse[[#This Row],[Total Direct Care Staff Hours]]/Nurse[[#This Row],[MDS Census]]</f>
        <v>3.1109771455223871</v>
      </c>
      <c r="H168" s="4">
        <f>Nurse[[#This Row],[Total RN Hours (w/ Admin, DON)]]/Nurse[[#This Row],[MDS Census]]</f>
        <v>0.71251865671641779</v>
      </c>
      <c r="I168" s="4">
        <f>Nurse[[#This Row],[RN Hours (excl. Admin, DON)]]/Nurse[[#This Row],[MDS Census]]</f>
        <v>0.39999533582089547</v>
      </c>
      <c r="J168" s="4">
        <f>SUM(Nurse[[#This Row],[RN Hours (excl. Admin, DON)]],Nurse[[#This Row],[RN Admin Hours]],Nurse[[#This Row],[RN DON Hours]],Nurse[[#This Row],[LPN Hours (excl. Admin)]],Nurse[[#This Row],[LPN Admin Hours]],Nurse[[#This Row],[CNA Hours]],Nurse[[#This Row],[NA TR Hours]],Nurse[[#This Row],[Med Aide/Tech Hours]])</f>
        <v>159.56489130434781</v>
      </c>
      <c r="K168" s="4">
        <f>SUM(Nurse[[#This Row],[RN Hours (excl. Admin, DON)]],Nurse[[#This Row],[LPN Hours (excl. Admin)]],Nurse[[#This Row],[CNA Hours]],Nurse[[#This Row],[NA TR Hours]],Nurse[[#This Row],[Med Aide/Tech Hours]])</f>
        <v>144.99858695652171</v>
      </c>
      <c r="L168" s="4">
        <f>SUM(Nurse[[#This Row],[RN Hours (excl. Admin, DON)]],Nurse[[#This Row],[RN Admin Hours]],Nurse[[#This Row],[RN DON Hours]])</f>
        <v>33.209565217391301</v>
      </c>
      <c r="M168" s="4">
        <v>18.643260869565214</v>
      </c>
      <c r="N168" s="4">
        <v>9.0880434782608699</v>
      </c>
      <c r="O168" s="4">
        <v>5.4782608695652177</v>
      </c>
      <c r="P168" s="4">
        <f>SUM(Nurse[[#This Row],[LPN Hours (excl. Admin)]],Nurse[[#This Row],[LPN Admin Hours]])</f>
        <v>27.078913043478249</v>
      </c>
      <c r="Q168" s="4">
        <v>27.078913043478249</v>
      </c>
      <c r="R168" s="4">
        <v>0</v>
      </c>
      <c r="S168" s="4">
        <f>SUM(Nurse[[#This Row],[CNA Hours]],Nurse[[#This Row],[NA TR Hours]],Nurse[[#This Row],[Med Aide/Tech Hours]])</f>
        <v>99.276413043478243</v>
      </c>
      <c r="T168" s="4">
        <v>74.060217391304334</v>
      </c>
      <c r="U168" s="4">
        <v>0</v>
      </c>
      <c r="V168" s="4">
        <v>25.216195652173912</v>
      </c>
      <c r="W1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73.819239130434781</v>
      </c>
      <c r="X168" s="4">
        <v>6.6573913043478266</v>
      </c>
      <c r="Y168" s="4">
        <v>0</v>
      </c>
      <c r="Z168" s="4">
        <v>0</v>
      </c>
      <c r="AA168" s="4">
        <v>11.386521739130433</v>
      </c>
      <c r="AB168" s="4">
        <v>0</v>
      </c>
      <c r="AC168" s="4">
        <v>42.995543478260863</v>
      </c>
      <c r="AD168" s="4">
        <v>0</v>
      </c>
      <c r="AE168" s="4">
        <v>12.779782608695653</v>
      </c>
      <c r="AF168" s="1">
        <v>175294</v>
      </c>
      <c r="AG168" s="1">
        <v>7</v>
      </c>
      <c r="AH168"/>
    </row>
    <row r="169" spans="1:34" x14ac:dyDescent="0.25">
      <c r="A169" t="s">
        <v>346</v>
      </c>
      <c r="B169" t="s">
        <v>263</v>
      </c>
      <c r="C169" t="s">
        <v>571</v>
      </c>
      <c r="D169" t="s">
        <v>441</v>
      </c>
      <c r="E169" s="4">
        <v>49.141304347826086</v>
      </c>
      <c r="F169" s="4">
        <f>Nurse[[#This Row],[Total Nurse Staff Hours]]/Nurse[[#This Row],[MDS Census]]</f>
        <v>3.1987038265870389</v>
      </c>
      <c r="G169" s="4">
        <f>Nurse[[#This Row],[Total Direct Care Staff Hours]]/Nurse[[#This Row],[MDS Census]]</f>
        <v>3.0347135589471366</v>
      </c>
      <c r="H169" s="4">
        <f>Nurse[[#This Row],[Total RN Hours (w/ Admin, DON)]]/Nurse[[#This Row],[MDS Census]]</f>
        <v>0.57243087812430882</v>
      </c>
      <c r="I169" s="4">
        <f>Nurse[[#This Row],[RN Hours (excl. Admin, DON)]]/Nurse[[#This Row],[MDS Census]]</f>
        <v>0.40844061048440616</v>
      </c>
      <c r="J169" s="4">
        <f>SUM(Nurse[[#This Row],[RN Hours (excl. Admin, DON)]],Nurse[[#This Row],[RN Admin Hours]],Nurse[[#This Row],[RN DON Hours]],Nurse[[#This Row],[LPN Hours (excl. Admin)]],Nurse[[#This Row],[LPN Admin Hours]],Nurse[[#This Row],[CNA Hours]],Nurse[[#This Row],[NA TR Hours]],Nurse[[#This Row],[Med Aide/Tech Hours]])</f>
        <v>157.1884782608696</v>
      </c>
      <c r="K169" s="4">
        <f>SUM(Nurse[[#This Row],[RN Hours (excl. Admin, DON)]],Nurse[[#This Row],[LPN Hours (excl. Admin)]],Nurse[[#This Row],[CNA Hours]],Nurse[[#This Row],[NA TR Hours]],Nurse[[#This Row],[Med Aide/Tech Hours]])</f>
        <v>149.12978260869571</v>
      </c>
      <c r="L169" s="4">
        <f>SUM(Nurse[[#This Row],[RN Hours (excl. Admin, DON)]],Nurse[[#This Row],[RN Admin Hours]],Nurse[[#This Row],[RN DON Hours]])</f>
        <v>28.130000000000003</v>
      </c>
      <c r="M169" s="4">
        <v>20.071304347826089</v>
      </c>
      <c r="N169" s="4">
        <v>3.6239130434782605</v>
      </c>
      <c r="O169" s="4">
        <v>4.4347826086956523</v>
      </c>
      <c r="P169" s="4">
        <f>SUM(Nurse[[#This Row],[LPN Hours (excl. Admin)]],Nurse[[#This Row],[LPN Admin Hours]])</f>
        <v>24.1679347826087</v>
      </c>
      <c r="Q169" s="4">
        <v>24.1679347826087</v>
      </c>
      <c r="R169" s="4">
        <v>0</v>
      </c>
      <c r="S169" s="4">
        <f>SUM(Nurse[[#This Row],[CNA Hours]],Nurse[[#This Row],[NA TR Hours]],Nurse[[#This Row],[Med Aide/Tech Hours]])</f>
        <v>104.89054347826089</v>
      </c>
      <c r="T169" s="4">
        <v>82.13815217391307</v>
      </c>
      <c r="U169" s="4">
        <v>0.11521739130434783</v>
      </c>
      <c r="V169" s="4">
        <v>22.637173913043487</v>
      </c>
      <c r="W1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96.054239130434794</v>
      </c>
      <c r="X169" s="4">
        <v>13.298478260869564</v>
      </c>
      <c r="Y169" s="4">
        <v>0</v>
      </c>
      <c r="Z169" s="4">
        <v>0</v>
      </c>
      <c r="AA169" s="4">
        <v>19.92608695652174</v>
      </c>
      <c r="AB169" s="4">
        <v>0</v>
      </c>
      <c r="AC169" s="4">
        <v>41.979456521739131</v>
      </c>
      <c r="AD169" s="4">
        <v>0</v>
      </c>
      <c r="AE169" s="4">
        <v>20.850217391304351</v>
      </c>
      <c r="AF169" s="1">
        <v>175522</v>
      </c>
      <c r="AG169" s="1">
        <v>7</v>
      </c>
      <c r="AH169"/>
    </row>
    <row r="170" spans="1:34" x14ac:dyDescent="0.25">
      <c r="A170" t="s">
        <v>346</v>
      </c>
      <c r="B170" t="s">
        <v>223</v>
      </c>
      <c r="C170" t="s">
        <v>508</v>
      </c>
      <c r="D170" t="s">
        <v>383</v>
      </c>
      <c r="E170" s="4">
        <v>30.956521739130434</v>
      </c>
      <c r="F170" s="4">
        <f>Nurse[[#This Row],[Total Nurse Staff Hours]]/Nurse[[#This Row],[MDS Census]]</f>
        <v>3.2529494382022475</v>
      </c>
      <c r="G170" s="4">
        <f>Nurse[[#This Row],[Total Direct Care Staff Hours]]/Nurse[[#This Row],[MDS Census]]</f>
        <v>2.8130617977528094</v>
      </c>
      <c r="H170" s="4">
        <f>Nurse[[#This Row],[Total RN Hours (w/ Admin, DON)]]/Nurse[[#This Row],[MDS Census]]</f>
        <v>0.80540730337078648</v>
      </c>
      <c r="I170" s="4">
        <f>Nurse[[#This Row],[RN Hours (excl. Admin, DON)]]/Nurse[[#This Row],[MDS Census]]</f>
        <v>0.36551966292134835</v>
      </c>
      <c r="J170" s="4">
        <f>SUM(Nurse[[#This Row],[RN Hours (excl. Admin, DON)]],Nurse[[#This Row],[RN Admin Hours]],Nurse[[#This Row],[RN DON Hours]],Nurse[[#This Row],[LPN Hours (excl. Admin)]],Nurse[[#This Row],[LPN Admin Hours]],Nurse[[#This Row],[CNA Hours]],Nurse[[#This Row],[NA TR Hours]],Nurse[[#This Row],[Med Aide/Tech Hours]])</f>
        <v>100.7</v>
      </c>
      <c r="K170" s="4">
        <f>SUM(Nurse[[#This Row],[RN Hours (excl. Admin, DON)]],Nurse[[#This Row],[LPN Hours (excl. Admin)]],Nurse[[#This Row],[CNA Hours]],Nurse[[#This Row],[NA TR Hours]],Nurse[[#This Row],[Med Aide/Tech Hours]])</f>
        <v>87.082608695652183</v>
      </c>
      <c r="L170" s="4">
        <f>SUM(Nurse[[#This Row],[RN Hours (excl. Admin, DON)]],Nurse[[#This Row],[RN Admin Hours]],Nurse[[#This Row],[RN DON Hours]])</f>
        <v>24.932608695652171</v>
      </c>
      <c r="M170" s="4">
        <v>11.315217391304349</v>
      </c>
      <c r="N170" s="4">
        <v>8.8347826086956474</v>
      </c>
      <c r="O170" s="4">
        <v>4.7826086956521738</v>
      </c>
      <c r="P170" s="4">
        <f>SUM(Nurse[[#This Row],[LPN Hours (excl. Admin)]],Nurse[[#This Row],[LPN Admin Hours]])</f>
        <v>20.189130434782616</v>
      </c>
      <c r="Q170" s="4">
        <v>20.189130434782616</v>
      </c>
      <c r="R170" s="4">
        <v>0</v>
      </c>
      <c r="S170" s="4">
        <f>SUM(Nurse[[#This Row],[CNA Hours]],Nurse[[#This Row],[NA TR Hours]],Nurse[[#This Row],[Med Aide/Tech Hours]])</f>
        <v>55.578260869565213</v>
      </c>
      <c r="T170" s="4">
        <v>43.660869565217396</v>
      </c>
      <c r="U170" s="4">
        <v>1.683695652173913</v>
      </c>
      <c r="V170" s="4">
        <v>10.233695652173909</v>
      </c>
      <c r="W1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8.1521739130434784E-2</v>
      </c>
      <c r="X170" s="4">
        <v>0</v>
      </c>
      <c r="Y170" s="4">
        <v>0</v>
      </c>
      <c r="Z170" s="4">
        <v>0</v>
      </c>
      <c r="AA170" s="4">
        <v>0</v>
      </c>
      <c r="AB170" s="4">
        <v>0</v>
      </c>
      <c r="AC170" s="4">
        <v>0</v>
      </c>
      <c r="AD170" s="4">
        <v>0</v>
      </c>
      <c r="AE170" s="4">
        <v>8.1521739130434784E-2</v>
      </c>
      <c r="AF170" s="1">
        <v>175464</v>
      </c>
      <c r="AG170" s="1">
        <v>7</v>
      </c>
      <c r="AH170"/>
    </row>
    <row r="171" spans="1:34" x14ac:dyDescent="0.25">
      <c r="A171" t="s">
        <v>346</v>
      </c>
      <c r="B171" t="s">
        <v>206</v>
      </c>
      <c r="C171" t="s">
        <v>612</v>
      </c>
      <c r="D171" t="s">
        <v>390</v>
      </c>
      <c r="E171" s="4">
        <v>35.010869565217391</v>
      </c>
      <c r="F171" s="4">
        <f>Nurse[[#This Row],[Total Nurse Staff Hours]]/Nurse[[#This Row],[MDS Census]]</f>
        <v>2.4245917416951261</v>
      </c>
      <c r="G171" s="4">
        <f>Nurse[[#This Row],[Total Direct Care Staff Hours]]/Nurse[[#This Row],[MDS Census]]</f>
        <v>2.0713939770257688</v>
      </c>
      <c r="H171" s="4">
        <f>Nurse[[#This Row],[Total RN Hours (w/ Admin, DON)]]/Nurse[[#This Row],[MDS Census]]</f>
        <v>0.40713132567525617</v>
      </c>
      <c r="I171" s="4">
        <f>Nurse[[#This Row],[RN Hours (excl. Admin, DON)]]/Nurse[[#This Row],[MDS Census]]</f>
        <v>0.14059919279726793</v>
      </c>
      <c r="J171" s="4">
        <f>SUM(Nurse[[#This Row],[RN Hours (excl. Admin, DON)]],Nurse[[#This Row],[RN Admin Hours]],Nurse[[#This Row],[RN DON Hours]],Nurse[[#This Row],[LPN Hours (excl. Admin)]],Nurse[[#This Row],[LPN Admin Hours]],Nurse[[#This Row],[CNA Hours]],Nurse[[#This Row],[NA TR Hours]],Nurse[[#This Row],[Med Aide/Tech Hours]])</f>
        <v>84.887065217391324</v>
      </c>
      <c r="K171" s="4">
        <f>SUM(Nurse[[#This Row],[RN Hours (excl. Admin, DON)]],Nurse[[#This Row],[LPN Hours (excl. Admin)]],Nurse[[#This Row],[CNA Hours]],Nurse[[#This Row],[NA TR Hours]],Nurse[[#This Row],[Med Aide/Tech Hours]])</f>
        <v>72.521304347826103</v>
      </c>
      <c r="L171" s="4">
        <f>SUM(Nurse[[#This Row],[RN Hours (excl. Admin, DON)]],Nurse[[#This Row],[RN Admin Hours]],Nurse[[#This Row],[RN DON Hours]])</f>
        <v>14.254021739130437</v>
      </c>
      <c r="M171" s="4">
        <v>4.9225000000000003</v>
      </c>
      <c r="N171" s="4">
        <v>4.4619565217391308</v>
      </c>
      <c r="O171" s="4">
        <v>4.8695652173913047</v>
      </c>
      <c r="P171" s="4">
        <f>SUM(Nurse[[#This Row],[LPN Hours (excl. Admin)]],Nurse[[#This Row],[LPN Admin Hours]])</f>
        <v>32.990217391304355</v>
      </c>
      <c r="Q171" s="4">
        <v>29.955978260869575</v>
      </c>
      <c r="R171" s="4">
        <v>3.0342391304347829</v>
      </c>
      <c r="S171" s="4">
        <f>SUM(Nurse[[#This Row],[CNA Hours]],Nurse[[#This Row],[NA TR Hours]],Nurse[[#This Row],[Med Aide/Tech Hours]])</f>
        <v>37.642826086956525</v>
      </c>
      <c r="T171" s="4">
        <v>31.770108695652176</v>
      </c>
      <c r="U171" s="4">
        <v>0</v>
      </c>
      <c r="V171" s="4">
        <v>5.872717391304346</v>
      </c>
      <c r="W1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8.0818478260869568</v>
      </c>
      <c r="X171" s="4">
        <v>1.1005434782608696</v>
      </c>
      <c r="Y171" s="4">
        <v>0</v>
      </c>
      <c r="Z171" s="4">
        <v>0</v>
      </c>
      <c r="AA171" s="4">
        <v>0.1766304347826087</v>
      </c>
      <c r="AB171" s="4">
        <v>0</v>
      </c>
      <c r="AC171" s="4">
        <v>6.5949999999999998</v>
      </c>
      <c r="AD171" s="4">
        <v>0</v>
      </c>
      <c r="AE171" s="4">
        <v>0.20967391304347824</v>
      </c>
      <c r="AF171" s="1">
        <v>175435</v>
      </c>
      <c r="AG171" s="1">
        <v>7</v>
      </c>
      <c r="AH171"/>
    </row>
    <row r="172" spans="1:34" x14ac:dyDescent="0.25">
      <c r="A172" t="s">
        <v>346</v>
      </c>
      <c r="B172" t="s">
        <v>118</v>
      </c>
      <c r="C172" t="s">
        <v>567</v>
      </c>
      <c r="D172" t="s">
        <v>438</v>
      </c>
      <c r="E172" s="4">
        <v>23.130434782608695</v>
      </c>
      <c r="F172" s="4">
        <f>Nurse[[#This Row],[Total Nurse Staff Hours]]/Nurse[[#This Row],[MDS Census]]</f>
        <v>3.8534210526315795</v>
      </c>
      <c r="G172" s="4">
        <f>Nurse[[#This Row],[Total Direct Care Staff Hours]]/Nurse[[#This Row],[MDS Census]]</f>
        <v>3.6316165413533841</v>
      </c>
      <c r="H172" s="4">
        <f>Nurse[[#This Row],[Total RN Hours (w/ Admin, DON)]]/Nurse[[#This Row],[MDS Census]]</f>
        <v>0.73590695488721813</v>
      </c>
      <c r="I172" s="4">
        <f>Nurse[[#This Row],[RN Hours (excl. Admin, DON)]]/Nurse[[#This Row],[MDS Census]]</f>
        <v>0.5178618421052632</v>
      </c>
      <c r="J172" s="4">
        <f>SUM(Nurse[[#This Row],[RN Hours (excl. Admin, DON)]],Nurse[[#This Row],[RN Admin Hours]],Nurse[[#This Row],[RN DON Hours]],Nurse[[#This Row],[LPN Hours (excl. Admin)]],Nurse[[#This Row],[LPN Admin Hours]],Nurse[[#This Row],[CNA Hours]],Nurse[[#This Row],[NA TR Hours]],Nurse[[#This Row],[Med Aide/Tech Hours]])</f>
        <v>89.131304347826102</v>
      </c>
      <c r="K172" s="4">
        <f>SUM(Nurse[[#This Row],[RN Hours (excl. Admin, DON)]],Nurse[[#This Row],[LPN Hours (excl. Admin)]],Nurse[[#This Row],[CNA Hours]],Nurse[[#This Row],[NA TR Hours]],Nurse[[#This Row],[Med Aide/Tech Hours]])</f>
        <v>84.0008695652174</v>
      </c>
      <c r="L172" s="4">
        <f>SUM(Nurse[[#This Row],[RN Hours (excl. Admin, DON)]],Nurse[[#This Row],[RN Admin Hours]],Nurse[[#This Row],[RN DON Hours]])</f>
        <v>17.021847826086958</v>
      </c>
      <c r="M172" s="4">
        <v>11.978369565217392</v>
      </c>
      <c r="N172" s="4">
        <v>0</v>
      </c>
      <c r="O172" s="4">
        <v>5.0434782608695654</v>
      </c>
      <c r="P172" s="4">
        <f>SUM(Nurse[[#This Row],[LPN Hours (excl. Admin)]],Nurse[[#This Row],[LPN Admin Hours]])</f>
        <v>14.081521739130435</v>
      </c>
      <c r="Q172" s="4">
        <v>13.994565217391305</v>
      </c>
      <c r="R172" s="4">
        <v>8.6956521739130432E-2</v>
      </c>
      <c r="S172" s="4">
        <f>SUM(Nurse[[#This Row],[CNA Hours]],Nurse[[#This Row],[NA TR Hours]],Nurse[[#This Row],[Med Aide/Tech Hours]])</f>
        <v>58.027934782608703</v>
      </c>
      <c r="T172" s="4">
        <v>46.646304347826096</v>
      </c>
      <c r="U172" s="4">
        <v>0</v>
      </c>
      <c r="V172" s="4">
        <v>11.381630434782609</v>
      </c>
      <c r="W1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13.841630434782608</v>
      </c>
      <c r="X172" s="4">
        <v>4.5533695652173911</v>
      </c>
      <c r="Y172" s="4">
        <v>0</v>
      </c>
      <c r="Z172" s="4">
        <v>0</v>
      </c>
      <c r="AA172" s="4">
        <v>0</v>
      </c>
      <c r="AB172" s="4">
        <v>8.6956521739130432E-2</v>
      </c>
      <c r="AC172" s="4">
        <v>8.9441304347826076</v>
      </c>
      <c r="AD172" s="4">
        <v>0</v>
      </c>
      <c r="AE172" s="4">
        <v>0.25717391304347825</v>
      </c>
      <c r="AF172" s="1">
        <v>175275</v>
      </c>
      <c r="AG172" s="1">
        <v>7</v>
      </c>
      <c r="AH172"/>
    </row>
    <row r="173" spans="1:34" x14ac:dyDescent="0.25">
      <c r="A173" t="s">
        <v>346</v>
      </c>
      <c r="B173" t="s">
        <v>55</v>
      </c>
      <c r="C173" t="s">
        <v>520</v>
      </c>
      <c r="D173" t="s">
        <v>422</v>
      </c>
      <c r="E173" s="4">
        <v>44.195652173913047</v>
      </c>
      <c r="F173" s="4">
        <f>Nurse[[#This Row],[Total Nurse Staff Hours]]/Nurse[[#This Row],[MDS Census]]</f>
        <v>3.4053935071323176</v>
      </c>
      <c r="G173" s="4">
        <f>Nurse[[#This Row],[Total Direct Care Staff Hours]]/Nurse[[#This Row],[MDS Census]]</f>
        <v>3.0562051155927206</v>
      </c>
      <c r="H173" s="4">
        <f>Nurse[[#This Row],[Total RN Hours (w/ Admin, DON)]]/Nurse[[#This Row],[MDS Census]]</f>
        <v>0.40507132316773248</v>
      </c>
      <c r="I173" s="4">
        <f>Nurse[[#This Row],[RN Hours (excl. Admin, DON)]]/Nurse[[#This Row],[MDS Census]]</f>
        <v>0.21003935071323168</v>
      </c>
      <c r="J173" s="4">
        <f>SUM(Nurse[[#This Row],[RN Hours (excl. Admin, DON)]],Nurse[[#This Row],[RN Admin Hours]],Nurse[[#This Row],[RN DON Hours]],Nurse[[#This Row],[LPN Hours (excl. Admin)]],Nurse[[#This Row],[LPN Admin Hours]],Nurse[[#This Row],[CNA Hours]],Nurse[[#This Row],[NA TR Hours]],Nurse[[#This Row],[Med Aide/Tech Hours]])</f>
        <v>150.50358695652179</v>
      </c>
      <c r="K173" s="4">
        <f>SUM(Nurse[[#This Row],[RN Hours (excl. Admin, DON)]],Nurse[[#This Row],[LPN Hours (excl. Admin)]],Nurse[[#This Row],[CNA Hours]],Nurse[[#This Row],[NA TR Hours]],Nurse[[#This Row],[Med Aide/Tech Hours]])</f>
        <v>135.07097826086959</v>
      </c>
      <c r="L173" s="4">
        <f>SUM(Nurse[[#This Row],[RN Hours (excl. Admin, DON)]],Nurse[[#This Row],[RN Admin Hours]],Nurse[[#This Row],[RN DON Hours]])</f>
        <v>17.90239130434783</v>
      </c>
      <c r="M173" s="4">
        <v>9.282826086956522</v>
      </c>
      <c r="N173" s="4">
        <v>3.1413043478260887</v>
      </c>
      <c r="O173" s="4">
        <v>5.4782608695652177</v>
      </c>
      <c r="P173" s="4">
        <f>SUM(Nurse[[#This Row],[LPN Hours (excl. Admin)]],Nurse[[#This Row],[LPN Admin Hours]])</f>
        <v>33.077717391304361</v>
      </c>
      <c r="Q173" s="4">
        <v>26.264673913043488</v>
      </c>
      <c r="R173" s="4">
        <v>6.8130434782608704</v>
      </c>
      <c r="S173" s="4">
        <f>SUM(Nurse[[#This Row],[CNA Hours]],Nurse[[#This Row],[NA TR Hours]],Nurse[[#This Row],[Med Aide/Tech Hours]])</f>
        <v>99.523478260869581</v>
      </c>
      <c r="T173" s="4">
        <v>76.422934782608706</v>
      </c>
      <c r="U173" s="4">
        <v>8.3673913043478265</v>
      </c>
      <c r="V173" s="4">
        <v>14.73315217391305</v>
      </c>
      <c r="W1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10.57641304347826</v>
      </c>
      <c r="X173" s="4">
        <v>0.16217391304347825</v>
      </c>
      <c r="Y173" s="4">
        <v>0</v>
      </c>
      <c r="Z173" s="4">
        <v>0</v>
      </c>
      <c r="AA173" s="4">
        <v>0.29619565217391303</v>
      </c>
      <c r="AB173" s="4">
        <v>0</v>
      </c>
      <c r="AC173" s="4">
        <v>6.2403260869565207</v>
      </c>
      <c r="AD173" s="4">
        <v>0</v>
      </c>
      <c r="AE173" s="4">
        <v>3.8777173913043477</v>
      </c>
      <c r="AF173" s="1">
        <v>175162</v>
      </c>
      <c r="AG173" s="1">
        <v>7</v>
      </c>
      <c r="AH173"/>
    </row>
    <row r="174" spans="1:34" x14ac:dyDescent="0.25">
      <c r="A174" t="s">
        <v>346</v>
      </c>
      <c r="B174" t="s">
        <v>192</v>
      </c>
      <c r="C174" t="s">
        <v>568</v>
      </c>
      <c r="D174" t="s">
        <v>410</v>
      </c>
      <c r="E174" s="4">
        <v>63.989130434782609</v>
      </c>
      <c r="F174" s="4">
        <f>Nurse[[#This Row],[Total Nurse Staff Hours]]/Nurse[[#This Row],[MDS Census]]</f>
        <v>1.4904076779344317</v>
      </c>
      <c r="G174" s="4">
        <f>Nurse[[#This Row],[Total Direct Care Staff Hours]]/Nurse[[#This Row],[MDS Census]]</f>
        <v>1.2870103618141666</v>
      </c>
      <c r="H174" s="4">
        <f>Nurse[[#This Row],[Total RN Hours (w/ Admin, DON)]]/Nurse[[#This Row],[MDS Census]]</f>
        <v>0.39424664515033114</v>
      </c>
      <c r="I174" s="4">
        <f>Nurse[[#This Row],[RN Hours (excl. Admin, DON)]]/Nurse[[#This Row],[MDS Census]]</f>
        <v>0.25234075080686247</v>
      </c>
      <c r="J174" s="4">
        <f>SUM(Nurse[[#This Row],[RN Hours (excl. Admin, DON)]],Nurse[[#This Row],[RN Admin Hours]],Nurse[[#This Row],[RN DON Hours]],Nurse[[#This Row],[LPN Hours (excl. Admin)]],Nurse[[#This Row],[LPN Admin Hours]],Nurse[[#This Row],[CNA Hours]],Nurse[[#This Row],[NA TR Hours]],Nurse[[#This Row],[Med Aide/Tech Hours]])</f>
        <v>95.369891304347817</v>
      </c>
      <c r="K174" s="4">
        <f>SUM(Nurse[[#This Row],[RN Hours (excl. Admin, DON)]],Nurse[[#This Row],[LPN Hours (excl. Admin)]],Nurse[[#This Row],[CNA Hours]],Nurse[[#This Row],[NA TR Hours]],Nurse[[#This Row],[Med Aide/Tech Hours]])</f>
        <v>82.35467391304347</v>
      </c>
      <c r="L174" s="4">
        <f>SUM(Nurse[[#This Row],[RN Hours (excl. Admin, DON)]],Nurse[[#This Row],[RN Admin Hours]],Nurse[[#This Row],[RN DON Hours]])</f>
        <v>25.227499999999996</v>
      </c>
      <c r="M174" s="4">
        <v>16.147065217391297</v>
      </c>
      <c r="N174" s="4">
        <v>3.7760869565217394</v>
      </c>
      <c r="O174" s="4">
        <v>5.3043478260869561</v>
      </c>
      <c r="P174" s="4">
        <f>SUM(Nurse[[#This Row],[LPN Hours (excl. Admin)]],Nurse[[#This Row],[LPN Admin Hours]])</f>
        <v>32.272826086956528</v>
      </c>
      <c r="Q174" s="4">
        <v>28.338043478260875</v>
      </c>
      <c r="R174" s="4">
        <v>3.934782608695651</v>
      </c>
      <c r="S174" s="4">
        <f>SUM(Nurse[[#This Row],[CNA Hours]],Nurse[[#This Row],[NA TR Hours]],Nurse[[#This Row],[Med Aide/Tech Hours]])</f>
        <v>37.869565217391298</v>
      </c>
      <c r="T174" s="4">
        <v>26.166847826086947</v>
      </c>
      <c r="U174" s="4">
        <v>0</v>
      </c>
      <c r="V174" s="4">
        <v>11.702717391304347</v>
      </c>
      <c r="W1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4.8342391304347823</v>
      </c>
      <c r="X174" s="4">
        <v>0.16304347826086957</v>
      </c>
      <c r="Y174" s="4">
        <v>0</v>
      </c>
      <c r="Z174" s="4">
        <v>0</v>
      </c>
      <c r="AA174" s="4">
        <v>7.880434782608696E-2</v>
      </c>
      <c r="AB174" s="4">
        <v>0</v>
      </c>
      <c r="AC174" s="4">
        <v>2.9864130434782608</v>
      </c>
      <c r="AD174" s="4">
        <v>0</v>
      </c>
      <c r="AE174" s="4">
        <v>1.6059782608695652</v>
      </c>
      <c r="AF174" s="1">
        <v>175413</v>
      </c>
      <c r="AG174" s="1">
        <v>7</v>
      </c>
      <c r="AH174"/>
    </row>
    <row r="175" spans="1:34" x14ac:dyDescent="0.25">
      <c r="A175" t="s">
        <v>346</v>
      </c>
      <c r="B175" t="s">
        <v>33</v>
      </c>
      <c r="C175" t="s">
        <v>488</v>
      </c>
      <c r="D175" t="s">
        <v>393</v>
      </c>
      <c r="E175" s="4">
        <v>22.5</v>
      </c>
      <c r="F175" s="4">
        <f>Nurse[[#This Row],[Total Nurse Staff Hours]]/Nurse[[#This Row],[MDS Census]]</f>
        <v>3.4727198067632847</v>
      </c>
      <c r="G175" s="4">
        <f>Nurse[[#This Row],[Total Direct Care Staff Hours]]/Nurse[[#This Row],[MDS Census]]</f>
        <v>3.2020434782608693</v>
      </c>
      <c r="H175" s="4">
        <f>Nurse[[#This Row],[Total RN Hours (w/ Admin, DON)]]/Nurse[[#This Row],[MDS Census]]</f>
        <v>0.42651207729468599</v>
      </c>
      <c r="I175" s="4">
        <f>Nurse[[#This Row],[RN Hours (excl. Admin, DON)]]/Nurse[[#This Row],[MDS Census]]</f>
        <v>0.15583574879227052</v>
      </c>
      <c r="J175" s="4">
        <f>SUM(Nurse[[#This Row],[RN Hours (excl. Admin, DON)]],Nurse[[#This Row],[RN Admin Hours]],Nurse[[#This Row],[RN DON Hours]],Nurse[[#This Row],[LPN Hours (excl. Admin)]],Nurse[[#This Row],[LPN Admin Hours]],Nurse[[#This Row],[CNA Hours]],Nurse[[#This Row],[NA TR Hours]],Nurse[[#This Row],[Med Aide/Tech Hours]])</f>
        <v>78.13619565217391</v>
      </c>
      <c r="K175" s="4">
        <f>SUM(Nurse[[#This Row],[RN Hours (excl. Admin, DON)]],Nurse[[#This Row],[LPN Hours (excl. Admin)]],Nurse[[#This Row],[CNA Hours]],Nurse[[#This Row],[NA TR Hours]],Nurse[[#This Row],[Med Aide/Tech Hours]])</f>
        <v>72.04597826086956</v>
      </c>
      <c r="L175" s="4">
        <f>SUM(Nurse[[#This Row],[RN Hours (excl. Admin, DON)]],Nurse[[#This Row],[RN Admin Hours]],Nurse[[#This Row],[RN DON Hours]])</f>
        <v>9.5965217391304343</v>
      </c>
      <c r="M175" s="4">
        <v>3.5063043478260867</v>
      </c>
      <c r="N175" s="4">
        <v>4.0032608695652172</v>
      </c>
      <c r="O175" s="4">
        <v>2.0869565217391304</v>
      </c>
      <c r="P175" s="4">
        <f>SUM(Nurse[[#This Row],[LPN Hours (excl. Admin)]],Nurse[[#This Row],[LPN Admin Hours]])</f>
        <v>20.344565217391303</v>
      </c>
      <c r="Q175" s="4">
        <v>20.344565217391303</v>
      </c>
      <c r="R175" s="4">
        <v>0</v>
      </c>
      <c r="S175" s="4">
        <f>SUM(Nurse[[#This Row],[CNA Hours]],Nurse[[#This Row],[NA TR Hours]],Nurse[[#This Row],[Med Aide/Tech Hours]])</f>
        <v>48.195108695652181</v>
      </c>
      <c r="T175" s="4">
        <v>30.463586956521741</v>
      </c>
      <c r="U175" s="4">
        <v>0</v>
      </c>
      <c r="V175" s="4">
        <v>17.731521739130436</v>
      </c>
      <c r="W1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20.342391304347828</v>
      </c>
      <c r="X175" s="4">
        <v>0</v>
      </c>
      <c r="Y175" s="4">
        <v>0</v>
      </c>
      <c r="Z175" s="4">
        <v>0</v>
      </c>
      <c r="AA175" s="4">
        <v>0</v>
      </c>
      <c r="AB175" s="4">
        <v>0</v>
      </c>
      <c r="AC175" s="4">
        <v>12.423913043478262</v>
      </c>
      <c r="AD175" s="4">
        <v>0</v>
      </c>
      <c r="AE175" s="4">
        <v>7.9184782608695654</v>
      </c>
      <c r="AF175" s="1">
        <v>175070</v>
      </c>
      <c r="AG175" s="1">
        <v>7</v>
      </c>
      <c r="AH175"/>
    </row>
    <row r="176" spans="1:34" x14ac:dyDescent="0.25">
      <c r="A176" t="s">
        <v>346</v>
      </c>
      <c r="B176" t="s">
        <v>47</v>
      </c>
      <c r="C176" t="s">
        <v>532</v>
      </c>
      <c r="D176" t="s">
        <v>419</v>
      </c>
      <c r="E176" s="4">
        <v>53.673913043478258</v>
      </c>
      <c r="F176" s="4">
        <f>Nurse[[#This Row],[Total Nurse Staff Hours]]/Nurse[[#This Row],[MDS Census]]</f>
        <v>3.0126751721344678</v>
      </c>
      <c r="G176" s="4">
        <f>Nurse[[#This Row],[Total Direct Care Staff Hours]]/Nurse[[#This Row],[MDS Census]]</f>
        <v>2.9220716889428924</v>
      </c>
      <c r="H176" s="4">
        <f>Nurse[[#This Row],[Total RN Hours (w/ Admin, DON)]]/Nurse[[#This Row],[MDS Census]]</f>
        <v>0.53292223572296471</v>
      </c>
      <c r="I176" s="4">
        <f>Nurse[[#This Row],[RN Hours (excl. Admin, DON)]]/Nurse[[#This Row],[MDS Census]]</f>
        <v>0.44231875253138919</v>
      </c>
      <c r="J176" s="4">
        <f>SUM(Nurse[[#This Row],[RN Hours (excl. Admin, DON)]],Nurse[[#This Row],[RN Admin Hours]],Nurse[[#This Row],[RN DON Hours]],Nurse[[#This Row],[LPN Hours (excl. Admin)]],Nurse[[#This Row],[LPN Admin Hours]],Nurse[[#This Row],[CNA Hours]],Nurse[[#This Row],[NA TR Hours]],Nurse[[#This Row],[Med Aide/Tech Hours]])</f>
        <v>161.70206521739132</v>
      </c>
      <c r="K176" s="4">
        <f>SUM(Nurse[[#This Row],[RN Hours (excl. Admin, DON)]],Nurse[[#This Row],[LPN Hours (excl. Admin)]],Nurse[[#This Row],[CNA Hours]],Nurse[[#This Row],[NA TR Hours]],Nurse[[#This Row],[Med Aide/Tech Hours]])</f>
        <v>156.83902173913046</v>
      </c>
      <c r="L176" s="4">
        <f>SUM(Nurse[[#This Row],[RN Hours (excl. Admin, DON)]],Nurse[[#This Row],[RN Admin Hours]],Nurse[[#This Row],[RN DON Hours]])</f>
        <v>28.604021739130431</v>
      </c>
      <c r="M176" s="4">
        <v>23.740978260869561</v>
      </c>
      <c r="N176" s="4">
        <v>3.8630434782608698</v>
      </c>
      <c r="O176" s="4">
        <v>1</v>
      </c>
      <c r="P176" s="4">
        <f>SUM(Nurse[[#This Row],[LPN Hours (excl. Admin)]],Nurse[[#This Row],[LPN Admin Hours]])</f>
        <v>29.328043478260867</v>
      </c>
      <c r="Q176" s="4">
        <v>29.328043478260867</v>
      </c>
      <c r="R176" s="4">
        <v>0</v>
      </c>
      <c r="S176" s="4">
        <f>SUM(Nurse[[#This Row],[CNA Hours]],Nurse[[#This Row],[NA TR Hours]],Nurse[[#This Row],[Med Aide/Tech Hours]])</f>
        <v>103.77000000000002</v>
      </c>
      <c r="T176" s="4">
        <v>82.723478260869584</v>
      </c>
      <c r="U176" s="4">
        <v>0</v>
      </c>
      <c r="V176" s="4">
        <v>21.046521739130437</v>
      </c>
      <c r="W1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75.266847826086959</v>
      </c>
      <c r="X176" s="4">
        <v>1.1566304347826086</v>
      </c>
      <c r="Y176" s="4">
        <v>0</v>
      </c>
      <c r="Z176" s="4">
        <v>0</v>
      </c>
      <c r="AA176" s="4">
        <v>27.221521739130431</v>
      </c>
      <c r="AB176" s="4">
        <v>0</v>
      </c>
      <c r="AC176" s="4">
        <v>41.257173913043488</v>
      </c>
      <c r="AD176" s="4">
        <v>0</v>
      </c>
      <c r="AE176" s="4">
        <v>5.6315217391304335</v>
      </c>
      <c r="AF176" s="1">
        <v>175135</v>
      </c>
      <c r="AG176" s="1">
        <v>7</v>
      </c>
      <c r="AH176"/>
    </row>
    <row r="177" spans="1:34" x14ac:dyDescent="0.25">
      <c r="A177" t="s">
        <v>346</v>
      </c>
      <c r="B177" t="s">
        <v>31</v>
      </c>
      <c r="C177" t="s">
        <v>521</v>
      </c>
      <c r="D177" t="s">
        <v>402</v>
      </c>
      <c r="E177" s="4">
        <v>44.489130434782609</v>
      </c>
      <c r="F177" s="4">
        <f>Nurse[[#This Row],[Total Nurse Staff Hours]]/Nurse[[#This Row],[MDS Census]]</f>
        <v>3.4171610065966278</v>
      </c>
      <c r="G177" s="4">
        <f>Nurse[[#This Row],[Total Direct Care Staff Hours]]/Nurse[[#This Row],[MDS Census]]</f>
        <v>3.0205008551184944</v>
      </c>
      <c r="H177" s="4">
        <f>Nurse[[#This Row],[Total RN Hours (w/ Admin, DON)]]/Nurse[[#This Row],[MDS Census]]</f>
        <v>0.90504275592474959</v>
      </c>
      <c r="I177" s="4">
        <f>Nurse[[#This Row],[RN Hours (excl. Admin, DON)]]/Nurse[[#This Row],[MDS Census]]</f>
        <v>0.64037136574639641</v>
      </c>
      <c r="J177" s="4">
        <f>SUM(Nurse[[#This Row],[RN Hours (excl. Admin, DON)]],Nurse[[#This Row],[RN Admin Hours]],Nurse[[#This Row],[RN DON Hours]],Nurse[[#This Row],[LPN Hours (excl. Admin)]],Nurse[[#This Row],[LPN Admin Hours]],Nurse[[#This Row],[CNA Hours]],Nurse[[#This Row],[NA TR Hours]],Nurse[[#This Row],[Med Aide/Tech Hours]])</f>
        <v>152.0265217391304</v>
      </c>
      <c r="K177" s="4">
        <f>SUM(Nurse[[#This Row],[RN Hours (excl. Admin, DON)]],Nurse[[#This Row],[LPN Hours (excl. Admin)]],Nurse[[#This Row],[CNA Hours]],Nurse[[#This Row],[NA TR Hours]],Nurse[[#This Row],[Med Aide/Tech Hours]])</f>
        <v>134.37945652173912</v>
      </c>
      <c r="L177" s="4">
        <f>SUM(Nurse[[#This Row],[RN Hours (excl. Admin, DON)]],Nurse[[#This Row],[RN Admin Hours]],Nurse[[#This Row],[RN DON Hours]])</f>
        <v>40.264565217391308</v>
      </c>
      <c r="M177" s="4">
        <v>28.489565217391309</v>
      </c>
      <c r="N177" s="4">
        <v>6.6445652173913023</v>
      </c>
      <c r="O177" s="4">
        <v>5.1304347826086953</v>
      </c>
      <c r="P177" s="4">
        <f>SUM(Nurse[[#This Row],[LPN Hours (excl. Admin)]],Nurse[[#This Row],[LPN Admin Hours]])</f>
        <v>28.208043478260876</v>
      </c>
      <c r="Q177" s="4">
        <v>22.33597826086957</v>
      </c>
      <c r="R177" s="4">
        <v>5.8720652173913042</v>
      </c>
      <c r="S177" s="4">
        <f>SUM(Nurse[[#This Row],[CNA Hours]],Nurse[[#This Row],[NA TR Hours]],Nurse[[#This Row],[Med Aide/Tech Hours]])</f>
        <v>83.553913043478218</v>
      </c>
      <c r="T177" s="4">
        <v>70.77076086956518</v>
      </c>
      <c r="U177" s="4">
        <v>0</v>
      </c>
      <c r="V177" s="4">
        <v>12.78315217391304</v>
      </c>
      <c r="W1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39.771521739130435</v>
      </c>
      <c r="X177" s="4">
        <v>18.936521739130434</v>
      </c>
      <c r="Y177" s="4">
        <v>0</v>
      </c>
      <c r="Z177" s="4">
        <v>0</v>
      </c>
      <c r="AA177" s="4">
        <v>2.4245652173913048</v>
      </c>
      <c r="AB177" s="4">
        <v>0.11413043478260869</v>
      </c>
      <c r="AC177" s="4">
        <v>16.869673913043478</v>
      </c>
      <c r="AD177" s="4">
        <v>0</v>
      </c>
      <c r="AE177" s="4">
        <v>1.4266304347826086</v>
      </c>
      <c r="AF177" s="1">
        <v>175008</v>
      </c>
      <c r="AG177" s="1">
        <v>7</v>
      </c>
      <c r="AH177"/>
    </row>
    <row r="178" spans="1:34" x14ac:dyDescent="0.25">
      <c r="A178" t="s">
        <v>346</v>
      </c>
      <c r="B178" t="s">
        <v>102</v>
      </c>
      <c r="C178" t="s">
        <v>560</v>
      </c>
      <c r="D178" t="s">
        <v>414</v>
      </c>
      <c r="E178" s="4">
        <v>71</v>
      </c>
      <c r="F178" s="4">
        <f>Nurse[[#This Row],[Total Nurse Staff Hours]]/Nurse[[#This Row],[MDS Census]]</f>
        <v>3.2633665033680352</v>
      </c>
      <c r="G178" s="4">
        <f>Nurse[[#This Row],[Total Direct Care Staff Hours]]/Nurse[[#This Row],[MDS Census]]</f>
        <v>3.1192085119412134</v>
      </c>
      <c r="H178" s="4">
        <f>Nurse[[#This Row],[Total RN Hours (w/ Admin, DON)]]/Nurse[[#This Row],[MDS Census]]</f>
        <v>0.67832363747703639</v>
      </c>
      <c r="I178" s="4">
        <f>Nurse[[#This Row],[RN Hours (excl. Admin, DON)]]/Nurse[[#This Row],[MDS Census]]</f>
        <v>0.53416564605021455</v>
      </c>
      <c r="J178" s="4">
        <f>SUM(Nurse[[#This Row],[RN Hours (excl. Admin, DON)]],Nurse[[#This Row],[RN Admin Hours]],Nurse[[#This Row],[RN DON Hours]],Nurse[[#This Row],[LPN Hours (excl. Admin)]],Nurse[[#This Row],[LPN Admin Hours]],Nurse[[#This Row],[CNA Hours]],Nurse[[#This Row],[NA TR Hours]],Nurse[[#This Row],[Med Aide/Tech Hours]])</f>
        <v>231.6990217391305</v>
      </c>
      <c r="K178" s="4">
        <f>SUM(Nurse[[#This Row],[RN Hours (excl. Admin, DON)]],Nurse[[#This Row],[LPN Hours (excl. Admin)]],Nurse[[#This Row],[CNA Hours]],Nurse[[#This Row],[NA TR Hours]],Nurse[[#This Row],[Med Aide/Tech Hours]])</f>
        <v>221.46380434782614</v>
      </c>
      <c r="L178" s="4">
        <f>SUM(Nurse[[#This Row],[RN Hours (excl. Admin, DON)]],Nurse[[#This Row],[RN Admin Hours]],Nurse[[#This Row],[RN DON Hours]])</f>
        <v>48.160978260869584</v>
      </c>
      <c r="M178" s="4">
        <v>37.925760869565231</v>
      </c>
      <c r="N178" s="4">
        <v>7.2786956521739139</v>
      </c>
      <c r="O178" s="4">
        <v>2.9565217391304346</v>
      </c>
      <c r="P178" s="4">
        <f>SUM(Nurse[[#This Row],[LPN Hours (excl. Admin)]],Nurse[[#This Row],[LPN Admin Hours]])</f>
        <v>9.6231521739130432</v>
      </c>
      <c r="Q178" s="4">
        <v>9.6231521739130432</v>
      </c>
      <c r="R178" s="4">
        <v>0</v>
      </c>
      <c r="S178" s="4">
        <f>SUM(Nurse[[#This Row],[CNA Hours]],Nurse[[#This Row],[NA TR Hours]],Nurse[[#This Row],[Med Aide/Tech Hours]])</f>
        <v>173.91489130434786</v>
      </c>
      <c r="T178" s="4">
        <v>149.6980434782609</v>
      </c>
      <c r="U178" s="4">
        <v>0</v>
      </c>
      <c r="V178" s="4">
        <v>24.216847826086955</v>
      </c>
      <c r="W1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8" s="4">
        <v>0</v>
      </c>
      <c r="Y178" s="4">
        <v>0</v>
      </c>
      <c r="Z178" s="4">
        <v>0</v>
      </c>
      <c r="AA178" s="4">
        <v>0</v>
      </c>
      <c r="AB178" s="4">
        <v>0</v>
      </c>
      <c r="AC178" s="4">
        <v>0</v>
      </c>
      <c r="AD178" s="4">
        <v>0</v>
      </c>
      <c r="AE178" s="4">
        <v>0</v>
      </c>
      <c r="AF178" s="1">
        <v>175244</v>
      </c>
      <c r="AG178" s="1">
        <v>7</v>
      </c>
      <c r="AH178"/>
    </row>
    <row r="179" spans="1:34" x14ac:dyDescent="0.25">
      <c r="A179" t="s">
        <v>346</v>
      </c>
      <c r="B179" t="s">
        <v>177</v>
      </c>
      <c r="C179" t="s">
        <v>595</v>
      </c>
      <c r="D179" t="s">
        <v>417</v>
      </c>
      <c r="E179" s="4">
        <v>68</v>
      </c>
      <c r="F179" s="4">
        <f>Nurse[[#This Row],[Total Nurse Staff Hours]]/Nurse[[#This Row],[MDS Census]]</f>
        <v>4.1205051150895153</v>
      </c>
      <c r="G179" s="4">
        <f>Nurse[[#This Row],[Total Direct Care Staff Hours]]/Nurse[[#This Row],[MDS Census]]</f>
        <v>3.3558503836317151</v>
      </c>
      <c r="H179" s="4">
        <f>Nurse[[#This Row],[Total RN Hours (w/ Admin, DON)]]/Nurse[[#This Row],[MDS Census]]</f>
        <v>0.71525255754475725</v>
      </c>
      <c r="I179" s="4">
        <f>Nurse[[#This Row],[RN Hours (excl. Admin, DON)]]/Nurse[[#This Row],[MDS Census]]</f>
        <v>0.54645460358056286</v>
      </c>
      <c r="J179" s="4">
        <f>SUM(Nurse[[#This Row],[RN Hours (excl. Admin, DON)]],Nurse[[#This Row],[RN Admin Hours]],Nurse[[#This Row],[RN DON Hours]],Nurse[[#This Row],[LPN Hours (excl. Admin)]],Nurse[[#This Row],[LPN Admin Hours]],Nurse[[#This Row],[CNA Hours]],Nurse[[#This Row],[NA TR Hours]],Nurse[[#This Row],[Med Aide/Tech Hours]])</f>
        <v>280.19434782608704</v>
      </c>
      <c r="K179" s="4">
        <f>SUM(Nurse[[#This Row],[RN Hours (excl. Admin, DON)]],Nurse[[#This Row],[LPN Hours (excl. Admin)]],Nurse[[#This Row],[CNA Hours]],Nurse[[#This Row],[NA TR Hours]],Nurse[[#This Row],[Med Aide/Tech Hours]])</f>
        <v>228.19782608695664</v>
      </c>
      <c r="L179" s="4">
        <f>SUM(Nurse[[#This Row],[RN Hours (excl. Admin, DON)]],Nurse[[#This Row],[RN Admin Hours]],Nurse[[#This Row],[RN DON Hours]])</f>
        <v>48.63717391304349</v>
      </c>
      <c r="M179" s="4">
        <v>37.158913043478272</v>
      </c>
      <c r="N179" s="4">
        <v>5.7391304347826084</v>
      </c>
      <c r="O179" s="4">
        <v>5.7391304347826084</v>
      </c>
      <c r="P179" s="4">
        <f>SUM(Nurse[[#This Row],[LPN Hours (excl. Admin)]],Nurse[[#This Row],[LPN Admin Hours]])</f>
        <v>45.379347826086956</v>
      </c>
      <c r="Q179" s="4">
        <v>4.8610869565217394</v>
      </c>
      <c r="R179" s="4">
        <v>40.518260869565218</v>
      </c>
      <c r="S179" s="4">
        <f>SUM(Nurse[[#This Row],[CNA Hours]],Nurse[[#This Row],[NA TR Hours]],Nurse[[#This Row],[Med Aide/Tech Hours]])</f>
        <v>186.17782608695663</v>
      </c>
      <c r="T179" s="4">
        <v>155.97217391304358</v>
      </c>
      <c r="U179" s="4">
        <v>6.5217391304347824E-2</v>
      </c>
      <c r="V179" s="4">
        <v>30.140434782608697</v>
      </c>
      <c r="W1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70.928260869565207</v>
      </c>
      <c r="X179" s="4">
        <v>7.5263043478260849</v>
      </c>
      <c r="Y179" s="4">
        <v>0</v>
      </c>
      <c r="Z179" s="4">
        <v>0</v>
      </c>
      <c r="AA179" s="4">
        <v>4.8610869565217394</v>
      </c>
      <c r="AB179" s="4">
        <v>0</v>
      </c>
      <c r="AC179" s="4">
        <v>40.197173913043471</v>
      </c>
      <c r="AD179" s="4">
        <v>0</v>
      </c>
      <c r="AE179" s="4">
        <v>18.34369565217391</v>
      </c>
      <c r="AF179" s="1">
        <v>175379</v>
      </c>
      <c r="AG179" s="1">
        <v>7</v>
      </c>
      <c r="AH179"/>
    </row>
    <row r="180" spans="1:34" x14ac:dyDescent="0.25">
      <c r="A180" t="s">
        <v>346</v>
      </c>
      <c r="B180" t="s">
        <v>41</v>
      </c>
      <c r="C180" t="s">
        <v>527</v>
      </c>
      <c r="D180" t="s">
        <v>394</v>
      </c>
      <c r="E180" s="4">
        <v>78.282608695652172</v>
      </c>
      <c r="F180" s="4">
        <f>Nurse[[#This Row],[Total Nurse Staff Hours]]/Nurse[[#This Row],[MDS Census]]</f>
        <v>3.221298250485976</v>
      </c>
      <c r="G180" s="4">
        <f>Nurse[[#This Row],[Total Direct Care Staff Hours]]/Nurse[[#This Row],[MDS Census]]</f>
        <v>3.0063024159955565</v>
      </c>
      <c r="H180" s="4">
        <f>Nurse[[#This Row],[Total RN Hours (w/ Admin, DON)]]/Nurse[[#This Row],[MDS Census]]</f>
        <v>0.47169119688975292</v>
      </c>
      <c r="I180" s="4">
        <f>Nurse[[#This Row],[RN Hours (excl. Admin, DON)]]/Nurse[[#This Row],[MDS Census]]</f>
        <v>0.31148569841710638</v>
      </c>
      <c r="J180" s="4">
        <f>SUM(Nurse[[#This Row],[RN Hours (excl. Admin, DON)]],Nurse[[#This Row],[RN Admin Hours]],Nurse[[#This Row],[RN DON Hours]],Nurse[[#This Row],[LPN Hours (excl. Admin)]],Nurse[[#This Row],[LPN Admin Hours]],Nurse[[#This Row],[CNA Hours]],Nurse[[#This Row],[NA TR Hours]],Nurse[[#This Row],[Med Aide/Tech Hours]])</f>
        <v>252.1716304347826</v>
      </c>
      <c r="K180" s="4">
        <f>SUM(Nurse[[#This Row],[RN Hours (excl. Admin, DON)]],Nurse[[#This Row],[LPN Hours (excl. Admin)]],Nurse[[#This Row],[CNA Hours]],Nurse[[#This Row],[NA TR Hours]],Nurse[[#This Row],[Med Aide/Tech Hours]])</f>
        <v>235.34119565217389</v>
      </c>
      <c r="L180" s="4">
        <f>SUM(Nurse[[#This Row],[RN Hours (excl. Admin, DON)]],Nurse[[#This Row],[RN Admin Hours]],Nurse[[#This Row],[RN DON Hours]])</f>
        <v>36.925217391304351</v>
      </c>
      <c r="M180" s="4">
        <v>24.383913043478262</v>
      </c>
      <c r="N180" s="4">
        <v>7.1826086956521733</v>
      </c>
      <c r="O180" s="4">
        <v>5.3586956521739131</v>
      </c>
      <c r="P180" s="4">
        <f>SUM(Nurse[[#This Row],[LPN Hours (excl. Admin)]],Nurse[[#This Row],[LPN Admin Hours]])</f>
        <v>64.435760869565215</v>
      </c>
      <c r="Q180" s="4">
        <v>60.146630434782608</v>
      </c>
      <c r="R180" s="4">
        <v>4.2891304347826082</v>
      </c>
      <c r="S180" s="4">
        <f>SUM(Nurse[[#This Row],[CNA Hours]],Nurse[[#This Row],[NA TR Hours]],Nurse[[#This Row],[Med Aide/Tech Hours]])</f>
        <v>150.81065217391304</v>
      </c>
      <c r="T180" s="4">
        <v>132.77586956521739</v>
      </c>
      <c r="U180" s="4">
        <v>1.0978260869565217</v>
      </c>
      <c r="V180" s="4">
        <v>16.93695652173913</v>
      </c>
      <c r="W1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79.914021739130433</v>
      </c>
      <c r="X180" s="4">
        <v>9.1105434782608707</v>
      </c>
      <c r="Y180" s="4">
        <v>0</v>
      </c>
      <c r="Z180" s="4">
        <v>0</v>
      </c>
      <c r="AA180" s="4">
        <v>17.359130434782607</v>
      </c>
      <c r="AB180" s="4">
        <v>0</v>
      </c>
      <c r="AC180" s="4">
        <v>52.751413043478259</v>
      </c>
      <c r="AD180" s="4">
        <v>0</v>
      </c>
      <c r="AE180" s="4">
        <v>0.69293478260869568</v>
      </c>
      <c r="AF180" s="1">
        <v>175123</v>
      </c>
      <c r="AG180" s="1">
        <v>7</v>
      </c>
      <c r="AH180"/>
    </row>
    <row r="181" spans="1:34" x14ac:dyDescent="0.25">
      <c r="A181" t="s">
        <v>346</v>
      </c>
      <c r="B181" t="s">
        <v>122</v>
      </c>
      <c r="C181" t="s">
        <v>569</v>
      </c>
      <c r="D181" t="s">
        <v>439</v>
      </c>
      <c r="E181" s="4">
        <v>44.065217391304351</v>
      </c>
      <c r="F181" s="4">
        <f>Nurse[[#This Row],[Total Nurse Staff Hours]]/Nurse[[#This Row],[MDS Census]]</f>
        <v>3.4368031573754307</v>
      </c>
      <c r="G181" s="4">
        <f>Nurse[[#This Row],[Total Direct Care Staff Hours]]/Nurse[[#This Row],[MDS Census]]</f>
        <v>3.1677355698075971</v>
      </c>
      <c r="H181" s="4">
        <f>Nurse[[#This Row],[Total RN Hours (w/ Admin, DON)]]/Nurse[[#This Row],[MDS Census]]</f>
        <v>0.41287863838184496</v>
      </c>
      <c r="I181" s="4">
        <f>Nurse[[#This Row],[RN Hours (excl. Admin, DON)]]/Nurse[[#This Row],[MDS Census]]</f>
        <v>0.26191662555500733</v>
      </c>
      <c r="J181" s="4">
        <f>SUM(Nurse[[#This Row],[RN Hours (excl. Admin, DON)]],Nurse[[#This Row],[RN Admin Hours]],Nurse[[#This Row],[RN DON Hours]],Nurse[[#This Row],[LPN Hours (excl. Admin)]],Nurse[[#This Row],[LPN Admin Hours]],Nurse[[#This Row],[CNA Hours]],Nurse[[#This Row],[NA TR Hours]],Nurse[[#This Row],[Med Aide/Tech Hours]])</f>
        <v>151.44347826086954</v>
      </c>
      <c r="K181" s="4">
        <f>SUM(Nurse[[#This Row],[RN Hours (excl. Admin, DON)]],Nurse[[#This Row],[LPN Hours (excl. Admin)]],Nurse[[#This Row],[CNA Hours]],Nurse[[#This Row],[NA TR Hours]],Nurse[[#This Row],[Med Aide/Tech Hours]])</f>
        <v>139.58695652173913</v>
      </c>
      <c r="L181" s="4">
        <f>SUM(Nurse[[#This Row],[RN Hours (excl. Admin, DON)]],Nurse[[#This Row],[RN Admin Hours]],Nurse[[#This Row],[RN DON Hours]])</f>
        <v>18.193586956521735</v>
      </c>
      <c r="M181" s="4">
        <v>11.541413043478258</v>
      </c>
      <c r="N181" s="4">
        <v>0.86956521739130432</v>
      </c>
      <c r="O181" s="4">
        <v>5.7826086956521738</v>
      </c>
      <c r="P181" s="4">
        <f>SUM(Nurse[[#This Row],[LPN Hours (excl. Admin)]],Nurse[[#This Row],[LPN Admin Hours]])</f>
        <v>38.073804347826091</v>
      </c>
      <c r="Q181" s="4">
        <v>32.869456521739131</v>
      </c>
      <c r="R181" s="4">
        <v>5.2043478260869565</v>
      </c>
      <c r="S181" s="4">
        <f>SUM(Nurse[[#This Row],[CNA Hours]],Nurse[[#This Row],[NA TR Hours]],Nurse[[#This Row],[Med Aide/Tech Hours]])</f>
        <v>95.176086956521729</v>
      </c>
      <c r="T181" s="4">
        <v>93.915760869565204</v>
      </c>
      <c r="U181" s="4">
        <v>0</v>
      </c>
      <c r="V181" s="4">
        <v>1.2603260869565218</v>
      </c>
      <c r="W1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0.85402173913043478</v>
      </c>
      <c r="X181" s="4">
        <v>0</v>
      </c>
      <c r="Y181" s="4">
        <v>0</v>
      </c>
      <c r="Z181" s="4">
        <v>0</v>
      </c>
      <c r="AA181" s="4">
        <v>0.19369565217391305</v>
      </c>
      <c r="AB181" s="4">
        <v>0</v>
      </c>
      <c r="AC181" s="4">
        <v>0.66032608695652173</v>
      </c>
      <c r="AD181" s="4">
        <v>0</v>
      </c>
      <c r="AE181" s="4">
        <v>0</v>
      </c>
      <c r="AF181" s="1">
        <v>175282</v>
      </c>
      <c r="AG181" s="1">
        <v>7</v>
      </c>
      <c r="AH181"/>
    </row>
    <row r="182" spans="1:34" x14ac:dyDescent="0.25">
      <c r="A182" t="s">
        <v>346</v>
      </c>
      <c r="B182" t="s">
        <v>314</v>
      </c>
      <c r="C182" t="s">
        <v>654</v>
      </c>
      <c r="D182" t="s">
        <v>396</v>
      </c>
      <c r="E182" s="4">
        <v>27.086956521739129</v>
      </c>
      <c r="F182" s="4">
        <f>Nurse[[#This Row],[Total Nurse Staff Hours]]/Nurse[[#This Row],[MDS Census]]</f>
        <v>4.9112319422150881</v>
      </c>
      <c r="G182" s="4">
        <f>Nurse[[#This Row],[Total Direct Care Staff Hours]]/Nurse[[#This Row],[MDS Census]]</f>
        <v>4.5183667736757611</v>
      </c>
      <c r="H182" s="4">
        <f>Nurse[[#This Row],[Total RN Hours (w/ Admin, DON)]]/Nurse[[#This Row],[MDS Census]]</f>
        <v>0.84156099518459071</v>
      </c>
      <c r="I182" s="4">
        <f>Nurse[[#This Row],[RN Hours (excl. Admin, DON)]]/Nurse[[#This Row],[MDS Census]]</f>
        <v>0.56335473515248791</v>
      </c>
      <c r="J182" s="4">
        <f>SUM(Nurse[[#This Row],[RN Hours (excl. Admin, DON)]],Nurse[[#This Row],[RN Admin Hours]],Nurse[[#This Row],[RN DON Hours]],Nurse[[#This Row],[LPN Hours (excl. Admin)]],Nurse[[#This Row],[LPN Admin Hours]],Nurse[[#This Row],[CNA Hours]],Nurse[[#This Row],[NA TR Hours]],Nurse[[#This Row],[Med Aide/Tech Hours]])</f>
        <v>133.03032608695651</v>
      </c>
      <c r="K182" s="4">
        <f>SUM(Nurse[[#This Row],[RN Hours (excl. Admin, DON)]],Nurse[[#This Row],[LPN Hours (excl. Admin)]],Nurse[[#This Row],[CNA Hours]],Nurse[[#This Row],[NA TR Hours]],Nurse[[#This Row],[Med Aide/Tech Hours]])</f>
        <v>122.38880434782605</v>
      </c>
      <c r="L182" s="4">
        <f>SUM(Nurse[[#This Row],[RN Hours (excl. Admin, DON)]],Nurse[[#This Row],[RN Admin Hours]],Nurse[[#This Row],[RN DON Hours]])</f>
        <v>22.795326086956521</v>
      </c>
      <c r="M182" s="4">
        <v>15.259565217391303</v>
      </c>
      <c r="N182" s="4">
        <v>3.6553260869565221</v>
      </c>
      <c r="O182" s="4">
        <v>3.8804347826086958</v>
      </c>
      <c r="P182" s="4">
        <f>SUM(Nurse[[#This Row],[LPN Hours (excl. Admin)]],Nurse[[#This Row],[LPN Admin Hours]])</f>
        <v>13.909891304347822</v>
      </c>
      <c r="Q182" s="4">
        <v>10.804130434782603</v>
      </c>
      <c r="R182" s="4">
        <v>3.1057608695652181</v>
      </c>
      <c r="S182" s="4">
        <f>SUM(Nurse[[#This Row],[CNA Hours]],Nurse[[#This Row],[NA TR Hours]],Nurse[[#This Row],[Med Aide/Tech Hours]])</f>
        <v>96.325108695652148</v>
      </c>
      <c r="T182" s="4">
        <v>67.897717391304326</v>
      </c>
      <c r="U182" s="4">
        <v>0</v>
      </c>
      <c r="V182" s="4">
        <v>28.427391304347822</v>
      </c>
      <c r="W1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27.915108695652162</v>
      </c>
      <c r="X182" s="4">
        <v>0.71750000000000003</v>
      </c>
      <c r="Y182" s="4">
        <v>0</v>
      </c>
      <c r="Z182" s="4">
        <v>0</v>
      </c>
      <c r="AA182" s="4">
        <v>3.9564130434782609</v>
      </c>
      <c r="AB182" s="4">
        <v>0</v>
      </c>
      <c r="AC182" s="4">
        <v>21.862934782608683</v>
      </c>
      <c r="AD182" s="4">
        <v>0</v>
      </c>
      <c r="AE182" s="4">
        <v>1.3782608695652172</v>
      </c>
      <c r="AF182" t="s">
        <v>6</v>
      </c>
      <c r="AG182" s="1">
        <v>7</v>
      </c>
      <c r="AH182"/>
    </row>
    <row r="183" spans="1:34" x14ac:dyDescent="0.25">
      <c r="A183" t="s">
        <v>346</v>
      </c>
      <c r="B183" t="s">
        <v>251</v>
      </c>
      <c r="C183" t="s">
        <v>586</v>
      </c>
      <c r="D183" t="s">
        <v>404</v>
      </c>
      <c r="E183" s="4">
        <v>27.923913043478262</v>
      </c>
      <c r="F183" s="4">
        <f>Nurse[[#This Row],[Total Nurse Staff Hours]]/Nurse[[#This Row],[MDS Census]]</f>
        <v>5.3561852861035417</v>
      </c>
      <c r="G183" s="4">
        <f>Nurse[[#This Row],[Total Direct Care Staff Hours]]/Nurse[[#This Row],[MDS Census]]</f>
        <v>4.9782561307901894</v>
      </c>
      <c r="H183" s="4">
        <f>Nurse[[#This Row],[Total RN Hours (w/ Admin, DON)]]/Nurse[[#This Row],[MDS Census]]</f>
        <v>1.0500194628260022</v>
      </c>
      <c r="I183" s="4">
        <f>Nurse[[#This Row],[RN Hours (excl. Admin, DON)]]/Nurse[[#This Row],[MDS Census]]</f>
        <v>0.67209030751265086</v>
      </c>
      <c r="J183" s="4">
        <f>SUM(Nurse[[#This Row],[RN Hours (excl. Admin, DON)]],Nurse[[#This Row],[RN Admin Hours]],Nurse[[#This Row],[RN DON Hours]],Nurse[[#This Row],[LPN Hours (excl. Admin)]],Nurse[[#This Row],[LPN Admin Hours]],Nurse[[#This Row],[CNA Hours]],Nurse[[#This Row],[NA TR Hours]],Nurse[[#This Row],[Med Aide/Tech Hours]])</f>
        <v>149.56565217391304</v>
      </c>
      <c r="K183" s="4">
        <f>SUM(Nurse[[#This Row],[RN Hours (excl. Admin, DON)]],Nurse[[#This Row],[LPN Hours (excl. Admin)]],Nurse[[#This Row],[CNA Hours]],Nurse[[#This Row],[NA TR Hours]],Nurse[[#This Row],[Med Aide/Tech Hours]])</f>
        <v>139.0123913043478</v>
      </c>
      <c r="L183" s="4">
        <f>SUM(Nurse[[#This Row],[RN Hours (excl. Admin, DON)]],Nurse[[#This Row],[RN Admin Hours]],Nurse[[#This Row],[RN DON Hours]])</f>
        <v>29.320652173913043</v>
      </c>
      <c r="M183" s="4">
        <v>18.767391304347829</v>
      </c>
      <c r="N183" s="4">
        <v>5.0923913043478253</v>
      </c>
      <c r="O183" s="4">
        <v>5.4608695652173909</v>
      </c>
      <c r="P183" s="4">
        <f>SUM(Nurse[[#This Row],[LPN Hours (excl. Admin)]],Nurse[[#This Row],[LPN Admin Hours]])</f>
        <v>23.188478260869566</v>
      </c>
      <c r="Q183" s="4">
        <v>23.188478260869566</v>
      </c>
      <c r="R183" s="4">
        <v>0</v>
      </c>
      <c r="S183" s="4">
        <f>SUM(Nurse[[#This Row],[CNA Hours]],Nurse[[#This Row],[NA TR Hours]],Nurse[[#This Row],[Med Aide/Tech Hours]])</f>
        <v>97.056521739130417</v>
      </c>
      <c r="T183" s="4">
        <v>81.904347826086948</v>
      </c>
      <c r="U183" s="4">
        <v>5.2847826086956502</v>
      </c>
      <c r="V183" s="4">
        <v>9.8673913043478212</v>
      </c>
      <c r="W1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15.966304347826089</v>
      </c>
      <c r="X183" s="4">
        <v>4.4228260869565217</v>
      </c>
      <c r="Y183" s="4">
        <v>0</v>
      </c>
      <c r="Z183" s="4">
        <v>0</v>
      </c>
      <c r="AA183" s="4">
        <v>0.34239130434782611</v>
      </c>
      <c r="AB183" s="4">
        <v>0</v>
      </c>
      <c r="AC183" s="4">
        <v>6.2336956521739131</v>
      </c>
      <c r="AD183" s="4">
        <v>0</v>
      </c>
      <c r="AE183" s="4">
        <v>4.9673913043478271</v>
      </c>
      <c r="AF183" s="1">
        <v>175505</v>
      </c>
      <c r="AG183" s="1">
        <v>7</v>
      </c>
      <c r="AH183"/>
    </row>
    <row r="184" spans="1:34" x14ac:dyDescent="0.25">
      <c r="A184" t="s">
        <v>346</v>
      </c>
      <c r="B184" t="s">
        <v>214</v>
      </c>
      <c r="C184" t="s">
        <v>478</v>
      </c>
      <c r="D184" t="s">
        <v>449</v>
      </c>
      <c r="E184" s="4">
        <v>23.619565217391305</v>
      </c>
      <c r="F184" s="4">
        <f>Nurse[[#This Row],[Total Nurse Staff Hours]]/Nurse[[#This Row],[MDS Census]]</f>
        <v>3.5365209387942937</v>
      </c>
      <c r="G184" s="4">
        <f>Nurse[[#This Row],[Total Direct Care Staff Hours]]/Nurse[[#This Row],[MDS Census]]</f>
        <v>3.1277312471237924</v>
      </c>
      <c r="H184" s="4">
        <f>Nurse[[#This Row],[Total RN Hours (w/ Admin, DON)]]/Nurse[[#This Row],[MDS Census]]</f>
        <v>0.71569719282098487</v>
      </c>
      <c r="I184" s="4">
        <f>Nurse[[#This Row],[RN Hours (excl. Admin, DON)]]/Nurse[[#This Row],[MDS Census]]</f>
        <v>0.48375977910722501</v>
      </c>
      <c r="J184" s="4">
        <f>SUM(Nurse[[#This Row],[RN Hours (excl. Admin, DON)]],Nurse[[#This Row],[RN Admin Hours]],Nurse[[#This Row],[RN DON Hours]],Nurse[[#This Row],[LPN Hours (excl. Admin)]],Nurse[[#This Row],[LPN Admin Hours]],Nurse[[#This Row],[CNA Hours]],Nurse[[#This Row],[NA TR Hours]],Nurse[[#This Row],[Med Aide/Tech Hours]])</f>
        <v>83.531086956521747</v>
      </c>
      <c r="K184" s="4">
        <f>SUM(Nurse[[#This Row],[RN Hours (excl. Admin, DON)]],Nurse[[#This Row],[LPN Hours (excl. Admin)]],Nurse[[#This Row],[CNA Hours]],Nurse[[#This Row],[NA TR Hours]],Nurse[[#This Row],[Med Aide/Tech Hours]])</f>
        <v>73.875652173913053</v>
      </c>
      <c r="L184" s="4">
        <f>SUM(Nurse[[#This Row],[RN Hours (excl. Admin, DON)]],Nurse[[#This Row],[RN Admin Hours]],Nurse[[#This Row],[RN DON Hours]])</f>
        <v>16.904456521739132</v>
      </c>
      <c r="M184" s="4">
        <v>11.426195652173913</v>
      </c>
      <c r="N184" s="4">
        <v>0</v>
      </c>
      <c r="O184" s="4">
        <v>5.4782608695652177</v>
      </c>
      <c r="P184" s="4">
        <f>SUM(Nurse[[#This Row],[LPN Hours (excl. Admin)]],Nurse[[#This Row],[LPN Admin Hours]])</f>
        <v>18.333152173913042</v>
      </c>
      <c r="Q184" s="4">
        <v>14.155978260869563</v>
      </c>
      <c r="R184" s="4">
        <v>4.1771739130434788</v>
      </c>
      <c r="S184" s="4">
        <f>SUM(Nurse[[#This Row],[CNA Hours]],Nurse[[#This Row],[NA TR Hours]],Nurse[[#This Row],[Med Aide/Tech Hours]])</f>
        <v>48.293478260869577</v>
      </c>
      <c r="T184" s="4">
        <v>32.358152173913055</v>
      </c>
      <c r="U184" s="4">
        <v>0</v>
      </c>
      <c r="V184" s="4">
        <v>15.935326086956524</v>
      </c>
      <c r="W1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2.0788043478260869</v>
      </c>
      <c r="X184" s="4">
        <v>0</v>
      </c>
      <c r="Y184" s="4">
        <v>0</v>
      </c>
      <c r="Z184" s="4">
        <v>0</v>
      </c>
      <c r="AA184" s="4">
        <v>0.38858695652173914</v>
      </c>
      <c r="AB184" s="4">
        <v>0.10869565217391304</v>
      </c>
      <c r="AC184" s="4">
        <v>0.83967391304347827</v>
      </c>
      <c r="AD184" s="4">
        <v>0</v>
      </c>
      <c r="AE184" s="4">
        <v>0.74184782608695654</v>
      </c>
      <c r="AF184" s="1">
        <v>175450</v>
      </c>
      <c r="AG184" s="1">
        <v>7</v>
      </c>
      <c r="AH184"/>
    </row>
    <row r="185" spans="1:34" x14ac:dyDescent="0.25">
      <c r="A185" t="s">
        <v>346</v>
      </c>
      <c r="B185" t="s">
        <v>256</v>
      </c>
      <c r="C185" t="s">
        <v>508</v>
      </c>
      <c r="D185" t="s">
        <v>383</v>
      </c>
      <c r="E185" s="4">
        <v>26.217391304347824</v>
      </c>
      <c r="F185" s="4">
        <f>Nurse[[#This Row],[Total Nurse Staff Hours]]/Nurse[[#This Row],[MDS Census]]</f>
        <v>3.2391376451077947</v>
      </c>
      <c r="G185" s="4">
        <f>Nurse[[#This Row],[Total Direct Care Staff Hours]]/Nurse[[#This Row],[MDS Census]]</f>
        <v>2.8164593698175788</v>
      </c>
      <c r="H185" s="4">
        <f>Nurse[[#This Row],[Total RN Hours (w/ Admin, DON)]]/Nurse[[#This Row],[MDS Census]]</f>
        <v>0.83615257048092873</v>
      </c>
      <c r="I185" s="4">
        <f>Nurse[[#This Row],[RN Hours (excl. Admin, DON)]]/Nurse[[#This Row],[MDS Census]]</f>
        <v>0.64494195688225553</v>
      </c>
      <c r="J185" s="4">
        <f>SUM(Nurse[[#This Row],[RN Hours (excl. Admin, DON)]],Nurse[[#This Row],[RN Admin Hours]],Nurse[[#This Row],[RN DON Hours]],Nurse[[#This Row],[LPN Hours (excl. Admin)]],Nurse[[#This Row],[LPN Admin Hours]],Nurse[[#This Row],[CNA Hours]],Nurse[[#This Row],[NA TR Hours]],Nurse[[#This Row],[Med Aide/Tech Hours]])</f>
        <v>84.921739130434787</v>
      </c>
      <c r="K185" s="4">
        <f>SUM(Nurse[[#This Row],[RN Hours (excl. Admin, DON)]],Nurse[[#This Row],[LPN Hours (excl. Admin)]],Nurse[[#This Row],[CNA Hours]],Nurse[[#This Row],[NA TR Hours]],Nurse[[#This Row],[Med Aide/Tech Hours]])</f>
        <v>73.84021739130435</v>
      </c>
      <c r="L185" s="4">
        <f>SUM(Nurse[[#This Row],[RN Hours (excl. Admin, DON)]],Nurse[[#This Row],[RN Admin Hours]],Nurse[[#This Row],[RN DON Hours]])</f>
        <v>21.921739130434784</v>
      </c>
      <c r="M185" s="4">
        <v>16.908695652173915</v>
      </c>
      <c r="N185" s="4">
        <v>0</v>
      </c>
      <c r="O185" s="4">
        <v>5.0130434782608679</v>
      </c>
      <c r="P185" s="4">
        <f>SUM(Nurse[[#This Row],[LPN Hours (excl. Admin)]],Nurse[[#This Row],[LPN Admin Hours]])</f>
        <v>13.14130434782609</v>
      </c>
      <c r="Q185" s="4">
        <v>7.072826086956522</v>
      </c>
      <c r="R185" s="4">
        <v>6.0684782608695675</v>
      </c>
      <c r="S185" s="4">
        <f>SUM(Nurse[[#This Row],[CNA Hours]],Nurse[[#This Row],[NA TR Hours]],Nurse[[#This Row],[Med Aide/Tech Hours]])</f>
        <v>49.858695652173914</v>
      </c>
      <c r="T185" s="4">
        <v>42.438043478260873</v>
      </c>
      <c r="U185" s="4">
        <v>0</v>
      </c>
      <c r="V185" s="4">
        <v>7.4206521739130435</v>
      </c>
      <c r="W1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0.47173913043478255</v>
      </c>
      <c r="X185" s="4">
        <v>0.26956521739130429</v>
      </c>
      <c r="Y185" s="4">
        <v>0</v>
      </c>
      <c r="Z185" s="4">
        <v>0</v>
      </c>
      <c r="AA185" s="4">
        <v>0</v>
      </c>
      <c r="AB185" s="4">
        <v>0</v>
      </c>
      <c r="AC185" s="4">
        <v>0.20217391304347829</v>
      </c>
      <c r="AD185" s="4">
        <v>0</v>
      </c>
      <c r="AE185" s="4">
        <v>0</v>
      </c>
      <c r="AF185" s="1">
        <v>175511</v>
      </c>
      <c r="AG185" s="1">
        <v>7</v>
      </c>
      <c r="AH185"/>
    </row>
    <row r="186" spans="1:34" x14ac:dyDescent="0.25">
      <c r="A186" t="s">
        <v>346</v>
      </c>
      <c r="B186" t="s">
        <v>86</v>
      </c>
      <c r="C186" t="s">
        <v>551</v>
      </c>
      <c r="D186" t="s">
        <v>412</v>
      </c>
      <c r="E186" s="4">
        <v>25.489130434782609</v>
      </c>
      <c r="F186" s="4">
        <f>Nurse[[#This Row],[Total Nurse Staff Hours]]/Nurse[[#This Row],[MDS Census]]</f>
        <v>3.3723880597014926</v>
      </c>
      <c r="G186" s="4">
        <f>Nurse[[#This Row],[Total Direct Care Staff Hours]]/Nurse[[#This Row],[MDS Census]]</f>
        <v>3.2090618336886996</v>
      </c>
      <c r="H186" s="4">
        <f>Nurse[[#This Row],[Total RN Hours (w/ Admin, DON)]]/Nurse[[#This Row],[MDS Census]]</f>
        <v>1.3043710021321964</v>
      </c>
      <c r="I186" s="4">
        <f>Nurse[[#This Row],[RN Hours (excl. Admin, DON)]]/Nurse[[#This Row],[MDS Census]]</f>
        <v>1.1410447761194031</v>
      </c>
      <c r="J186" s="4">
        <f>SUM(Nurse[[#This Row],[RN Hours (excl. Admin, DON)]],Nurse[[#This Row],[RN Admin Hours]],Nurse[[#This Row],[RN DON Hours]],Nurse[[#This Row],[LPN Hours (excl. Admin)]],Nurse[[#This Row],[LPN Admin Hours]],Nurse[[#This Row],[CNA Hours]],Nurse[[#This Row],[NA TR Hours]],Nurse[[#This Row],[Med Aide/Tech Hours]])</f>
        <v>85.959239130434781</v>
      </c>
      <c r="K186" s="4">
        <f>SUM(Nurse[[#This Row],[RN Hours (excl. Admin, DON)]],Nurse[[#This Row],[LPN Hours (excl. Admin)]],Nurse[[#This Row],[CNA Hours]],Nurse[[#This Row],[NA TR Hours]],Nurse[[#This Row],[Med Aide/Tech Hours]])</f>
        <v>81.796195652173921</v>
      </c>
      <c r="L186" s="4">
        <f>SUM(Nurse[[#This Row],[RN Hours (excl. Admin, DON)]],Nurse[[#This Row],[RN Admin Hours]],Nurse[[#This Row],[RN DON Hours]])</f>
        <v>33.247282608695656</v>
      </c>
      <c r="M186" s="4">
        <v>29.084239130434788</v>
      </c>
      <c r="N186" s="4">
        <v>0</v>
      </c>
      <c r="O186" s="4">
        <v>4.1630434782608692</v>
      </c>
      <c r="P186" s="4">
        <f>SUM(Nurse[[#This Row],[LPN Hours (excl. Admin)]],Nurse[[#This Row],[LPN Admin Hours]])</f>
        <v>1.7217391304347827</v>
      </c>
      <c r="Q186" s="4">
        <v>1.7217391304347827</v>
      </c>
      <c r="R186" s="4">
        <v>0</v>
      </c>
      <c r="S186" s="4">
        <f>SUM(Nurse[[#This Row],[CNA Hours]],Nurse[[#This Row],[NA TR Hours]],Nurse[[#This Row],[Med Aide/Tech Hours]])</f>
        <v>50.990217391304348</v>
      </c>
      <c r="T186" s="4">
        <v>50.990217391304348</v>
      </c>
      <c r="U186" s="4">
        <v>0</v>
      </c>
      <c r="V186" s="4">
        <v>0</v>
      </c>
      <c r="W1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6.3184782608695649</v>
      </c>
      <c r="X186" s="4">
        <v>3.8945652173913046</v>
      </c>
      <c r="Y186" s="4">
        <v>0</v>
      </c>
      <c r="Z186" s="4">
        <v>0</v>
      </c>
      <c r="AA186" s="4">
        <v>0.65217391304347827</v>
      </c>
      <c r="AB186" s="4">
        <v>0</v>
      </c>
      <c r="AC186" s="4">
        <v>1.7717391304347827</v>
      </c>
      <c r="AD186" s="4">
        <v>0</v>
      </c>
      <c r="AE186" s="4">
        <v>0</v>
      </c>
      <c r="AF186" s="1">
        <v>175224</v>
      </c>
      <c r="AG186" s="1">
        <v>7</v>
      </c>
      <c r="AH186"/>
    </row>
    <row r="187" spans="1:34" x14ac:dyDescent="0.25">
      <c r="A187" t="s">
        <v>346</v>
      </c>
      <c r="B187" t="s">
        <v>286</v>
      </c>
      <c r="C187" t="s">
        <v>608</v>
      </c>
      <c r="D187" t="s">
        <v>454</v>
      </c>
      <c r="E187" s="4">
        <v>74.826086956521735</v>
      </c>
      <c r="F187" s="4">
        <f>Nurse[[#This Row],[Total Nurse Staff Hours]]/Nurse[[#This Row],[MDS Census]]</f>
        <v>4.6639758861127252</v>
      </c>
      <c r="G187" s="4">
        <f>Nurse[[#This Row],[Total Direct Care Staff Hours]]/Nurse[[#This Row],[MDS Census]]</f>
        <v>4.1121963974433466</v>
      </c>
      <c r="H187" s="4">
        <f>Nurse[[#This Row],[Total RN Hours (w/ Admin, DON)]]/Nurse[[#This Row],[MDS Census]]</f>
        <v>0.80594567112144111</v>
      </c>
      <c r="I187" s="4">
        <f>Nurse[[#This Row],[RN Hours (excl. Admin, DON)]]/Nurse[[#This Row],[MDS Census]]</f>
        <v>0.25885095874491576</v>
      </c>
      <c r="J187" s="4">
        <f>SUM(Nurse[[#This Row],[RN Hours (excl. Admin, DON)]],Nurse[[#This Row],[RN Admin Hours]],Nurse[[#This Row],[RN DON Hours]],Nurse[[#This Row],[LPN Hours (excl. Admin)]],Nurse[[#This Row],[LPN Admin Hours]],Nurse[[#This Row],[CNA Hours]],Nurse[[#This Row],[NA TR Hours]],Nurse[[#This Row],[Med Aide/Tech Hours]])</f>
        <v>348.98706521739126</v>
      </c>
      <c r="K187" s="4">
        <f>SUM(Nurse[[#This Row],[RN Hours (excl. Admin, DON)]],Nurse[[#This Row],[LPN Hours (excl. Admin)]],Nurse[[#This Row],[CNA Hours]],Nurse[[#This Row],[NA TR Hours]],Nurse[[#This Row],[Med Aide/Tech Hours]])</f>
        <v>307.6995652173913</v>
      </c>
      <c r="L187" s="4">
        <f>SUM(Nurse[[#This Row],[RN Hours (excl. Admin, DON)]],Nurse[[#This Row],[RN Admin Hours]],Nurse[[#This Row],[RN DON Hours]])</f>
        <v>60.305760869565219</v>
      </c>
      <c r="M187" s="4">
        <v>19.368804347826089</v>
      </c>
      <c r="N187" s="4">
        <v>35.719565217391299</v>
      </c>
      <c r="O187" s="4">
        <v>5.2173913043478262</v>
      </c>
      <c r="P187" s="4">
        <f>SUM(Nurse[[#This Row],[LPN Hours (excl. Admin)]],Nurse[[#This Row],[LPN Admin Hours]])</f>
        <v>39.002717391304344</v>
      </c>
      <c r="Q187" s="4">
        <v>38.652173913043477</v>
      </c>
      <c r="R187" s="4">
        <v>0.35054347826086957</v>
      </c>
      <c r="S187" s="4">
        <f>SUM(Nurse[[#This Row],[CNA Hours]],Nurse[[#This Row],[NA TR Hours]],Nurse[[#This Row],[Med Aide/Tech Hours]])</f>
        <v>249.67858695652171</v>
      </c>
      <c r="T187" s="4">
        <v>185.62630434782608</v>
      </c>
      <c r="U187" s="4">
        <v>9.1875</v>
      </c>
      <c r="V187" s="4">
        <v>54.864782608695648</v>
      </c>
      <c r="W1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50.855978260869563</v>
      </c>
      <c r="X187" s="4">
        <v>9.5108695652173919E-2</v>
      </c>
      <c r="Y187" s="4">
        <v>0</v>
      </c>
      <c r="Z187" s="4">
        <v>0</v>
      </c>
      <c r="AA187" s="4">
        <v>0</v>
      </c>
      <c r="AB187" s="4">
        <v>0</v>
      </c>
      <c r="AC187" s="4">
        <v>50.760869565217391</v>
      </c>
      <c r="AD187" s="4">
        <v>0</v>
      </c>
      <c r="AE187" s="4">
        <v>0</v>
      </c>
      <c r="AF187" s="1">
        <v>175553</v>
      </c>
      <c r="AG187" s="1">
        <v>7</v>
      </c>
      <c r="AH187"/>
    </row>
    <row r="188" spans="1:34" x14ac:dyDescent="0.25">
      <c r="A188" t="s">
        <v>346</v>
      </c>
      <c r="B188" t="s">
        <v>198</v>
      </c>
      <c r="C188" t="s">
        <v>609</v>
      </c>
      <c r="D188" t="s">
        <v>456</v>
      </c>
      <c r="E188" s="4">
        <v>34.054347826086953</v>
      </c>
      <c r="F188" s="4">
        <f>Nurse[[#This Row],[Total Nurse Staff Hours]]/Nurse[[#This Row],[MDS Census]]</f>
        <v>3.0157197574210031</v>
      </c>
      <c r="G188" s="4">
        <f>Nurse[[#This Row],[Total Direct Care Staff Hours]]/Nurse[[#This Row],[MDS Census]]</f>
        <v>2.6786626236833713</v>
      </c>
      <c r="H188" s="4">
        <f>Nurse[[#This Row],[Total RN Hours (w/ Admin, DON)]]/Nurse[[#This Row],[MDS Census]]</f>
        <v>0.92084264283434414</v>
      </c>
      <c r="I188" s="4">
        <f>Nurse[[#This Row],[RN Hours (excl. Admin, DON)]]/Nurse[[#This Row],[MDS Census]]</f>
        <v>0.58378550909671245</v>
      </c>
      <c r="J188" s="4">
        <f>SUM(Nurse[[#This Row],[RN Hours (excl. Admin, DON)]],Nurse[[#This Row],[RN Admin Hours]],Nurse[[#This Row],[RN DON Hours]],Nurse[[#This Row],[LPN Hours (excl. Admin)]],Nurse[[#This Row],[LPN Admin Hours]],Nurse[[#This Row],[CNA Hours]],Nurse[[#This Row],[NA TR Hours]],Nurse[[#This Row],[Med Aide/Tech Hours]])</f>
        <v>102.6983695652174</v>
      </c>
      <c r="K188" s="4">
        <f>SUM(Nurse[[#This Row],[RN Hours (excl. Admin, DON)]],Nurse[[#This Row],[LPN Hours (excl. Admin)]],Nurse[[#This Row],[CNA Hours]],Nurse[[#This Row],[NA TR Hours]],Nurse[[#This Row],[Med Aide/Tech Hours]])</f>
        <v>91.220108695652186</v>
      </c>
      <c r="L188" s="4">
        <f>SUM(Nurse[[#This Row],[RN Hours (excl. Admin, DON)]],Nurse[[#This Row],[RN Admin Hours]],Nurse[[#This Row],[RN DON Hours]])</f>
        <v>31.358695652173914</v>
      </c>
      <c r="M188" s="4">
        <v>19.880434782608695</v>
      </c>
      <c r="N188" s="4">
        <v>5.7391304347826084</v>
      </c>
      <c r="O188" s="4">
        <v>5.7391304347826084</v>
      </c>
      <c r="P188" s="4">
        <f>SUM(Nurse[[#This Row],[LPN Hours (excl. Admin)]],Nurse[[#This Row],[LPN Admin Hours]])</f>
        <v>5.0896739130434785</v>
      </c>
      <c r="Q188" s="4">
        <v>5.0896739130434785</v>
      </c>
      <c r="R188" s="4">
        <v>0</v>
      </c>
      <c r="S188" s="4">
        <f>SUM(Nurse[[#This Row],[CNA Hours]],Nurse[[#This Row],[NA TR Hours]],Nurse[[#This Row],[Med Aide/Tech Hours]])</f>
        <v>66.25</v>
      </c>
      <c r="T188" s="4">
        <v>50.086956521739133</v>
      </c>
      <c r="U188" s="4">
        <v>0</v>
      </c>
      <c r="V188" s="4">
        <v>16.163043478260871</v>
      </c>
      <c r="W1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8" s="4">
        <v>0</v>
      </c>
      <c r="Y188" s="4">
        <v>0</v>
      </c>
      <c r="Z188" s="4">
        <v>0</v>
      </c>
      <c r="AA188" s="4">
        <v>0</v>
      </c>
      <c r="AB188" s="4">
        <v>0</v>
      </c>
      <c r="AC188" s="4">
        <v>0</v>
      </c>
      <c r="AD188" s="4">
        <v>0</v>
      </c>
      <c r="AE188" s="4">
        <v>0</v>
      </c>
      <c r="AF188" s="1">
        <v>175420</v>
      </c>
      <c r="AG188" s="1">
        <v>7</v>
      </c>
      <c r="AH188"/>
    </row>
    <row r="189" spans="1:34" x14ac:dyDescent="0.25">
      <c r="A189" t="s">
        <v>346</v>
      </c>
      <c r="B189" t="s">
        <v>293</v>
      </c>
      <c r="C189" t="s">
        <v>521</v>
      </c>
      <c r="D189" t="s">
        <v>402</v>
      </c>
      <c r="E189" s="4">
        <v>18.586956521739129</v>
      </c>
      <c r="F189" s="4">
        <f>Nurse[[#This Row],[Total Nurse Staff Hours]]/Nurse[[#This Row],[MDS Census]]</f>
        <v>5.0460526315789478</v>
      </c>
      <c r="G189" s="4">
        <f>Nurse[[#This Row],[Total Direct Care Staff Hours]]/Nurse[[#This Row],[MDS Census]]</f>
        <v>4.4942982456140355</v>
      </c>
      <c r="H189" s="4">
        <f>Nurse[[#This Row],[Total RN Hours (w/ Admin, DON)]]/Nurse[[#This Row],[MDS Census]]</f>
        <v>1.0165204678362574</v>
      </c>
      <c r="I189" s="4">
        <f>Nurse[[#This Row],[RN Hours (excl. Admin, DON)]]/Nurse[[#This Row],[MDS Census]]</f>
        <v>0.46476608187134505</v>
      </c>
      <c r="J189" s="4">
        <f>SUM(Nurse[[#This Row],[RN Hours (excl. Admin, DON)]],Nurse[[#This Row],[RN Admin Hours]],Nurse[[#This Row],[RN DON Hours]],Nurse[[#This Row],[LPN Hours (excl. Admin)]],Nurse[[#This Row],[LPN Admin Hours]],Nurse[[#This Row],[CNA Hours]],Nurse[[#This Row],[NA TR Hours]],Nurse[[#This Row],[Med Aide/Tech Hours]])</f>
        <v>93.790760869565219</v>
      </c>
      <c r="K189" s="4">
        <f>SUM(Nurse[[#This Row],[RN Hours (excl. Admin, DON)]],Nurse[[#This Row],[LPN Hours (excl. Admin)]],Nurse[[#This Row],[CNA Hours]],Nurse[[#This Row],[NA TR Hours]],Nurse[[#This Row],[Med Aide/Tech Hours]])</f>
        <v>83.53532608695653</v>
      </c>
      <c r="L189" s="4">
        <f>SUM(Nurse[[#This Row],[RN Hours (excl. Admin, DON)]],Nurse[[#This Row],[RN Admin Hours]],Nurse[[#This Row],[RN DON Hours]])</f>
        <v>18.894021739130434</v>
      </c>
      <c r="M189" s="4">
        <v>8.6385869565217384</v>
      </c>
      <c r="N189" s="4">
        <v>5.125</v>
      </c>
      <c r="O189" s="4">
        <v>5.1304347826086953</v>
      </c>
      <c r="P189" s="4">
        <f>SUM(Nurse[[#This Row],[LPN Hours (excl. Admin)]],Nurse[[#This Row],[LPN Admin Hours]])</f>
        <v>17.461956521739129</v>
      </c>
      <c r="Q189" s="4">
        <v>17.461956521739129</v>
      </c>
      <c r="R189" s="4">
        <v>0</v>
      </c>
      <c r="S189" s="4">
        <f>SUM(Nurse[[#This Row],[CNA Hours]],Nurse[[#This Row],[NA TR Hours]],Nurse[[#This Row],[Med Aide/Tech Hours]])</f>
        <v>57.434782608695656</v>
      </c>
      <c r="T189" s="4">
        <v>46.206521739130437</v>
      </c>
      <c r="U189" s="4">
        <v>0</v>
      </c>
      <c r="V189" s="4">
        <v>11.228260869565217</v>
      </c>
      <c r="W1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5.1304347826086953</v>
      </c>
      <c r="X189" s="4">
        <v>0</v>
      </c>
      <c r="Y189" s="4">
        <v>0</v>
      </c>
      <c r="Z189" s="4">
        <v>5.1304347826086953</v>
      </c>
      <c r="AA189" s="4">
        <v>0</v>
      </c>
      <c r="AB189" s="4">
        <v>0</v>
      </c>
      <c r="AC189" s="4">
        <v>0</v>
      </c>
      <c r="AD189" s="4">
        <v>0</v>
      </c>
      <c r="AE189" s="4">
        <v>0</v>
      </c>
      <c r="AF189" s="1">
        <v>175561</v>
      </c>
      <c r="AG189" s="1">
        <v>7</v>
      </c>
      <c r="AH189"/>
    </row>
    <row r="190" spans="1:34" x14ac:dyDescent="0.25">
      <c r="A190" t="s">
        <v>346</v>
      </c>
      <c r="B190" t="s">
        <v>143</v>
      </c>
      <c r="C190" t="s">
        <v>577</v>
      </c>
      <c r="D190" t="s">
        <v>446</v>
      </c>
      <c r="E190" s="4">
        <v>34.108695652173914</v>
      </c>
      <c r="F190" s="4">
        <f>Nurse[[#This Row],[Total Nurse Staff Hours]]/Nurse[[#This Row],[MDS Census]]</f>
        <v>3.4681038878266426</v>
      </c>
      <c r="G190" s="4">
        <f>Nurse[[#This Row],[Total Direct Care Staff Hours]]/Nurse[[#This Row],[MDS Census]]</f>
        <v>3.1706214149139593</v>
      </c>
      <c r="H190" s="4">
        <f>Nurse[[#This Row],[Total RN Hours (w/ Admin, DON)]]/Nurse[[#This Row],[MDS Census]]</f>
        <v>0.88096876991714479</v>
      </c>
      <c r="I190" s="4">
        <f>Nurse[[#This Row],[RN Hours (excl. Admin, DON)]]/Nurse[[#This Row],[MDS Census]]</f>
        <v>0.58348629700446153</v>
      </c>
      <c r="J190" s="4">
        <f>SUM(Nurse[[#This Row],[RN Hours (excl. Admin, DON)]],Nurse[[#This Row],[RN Admin Hours]],Nurse[[#This Row],[RN DON Hours]],Nurse[[#This Row],[LPN Hours (excl. Admin)]],Nurse[[#This Row],[LPN Admin Hours]],Nurse[[#This Row],[CNA Hours]],Nurse[[#This Row],[NA TR Hours]],Nurse[[#This Row],[Med Aide/Tech Hours]])</f>
        <v>118.29250000000005</v>
      </c>
      <c r="K190" s="4">
        <f>SUM(Nurse[[#This Row],[RN Hours (excl. Admin, DON)]],Nurse[[#This Row],[LPN Hours (excl. Admin)]],Nurse[[#This Row],[CNA Hours]],Nurse[[#This Row],[NA TR Hours]],Nurse[[#This Row],[Med Aide/Tech Hours]])</f>
        <v>108.14576086956527</v>
      </c>
      <c r="L190" s="4">
        <f>SUM(Nurse[[#This Row],[RN Hours (excl. Admin, DON)]],Nurse[[#This Row],[RN Admin Hours]],Nurse[[#This Row],[RN DON Hours]])</f>
        <v>30.048695652173919</v>
      </c>
      <c r="M190" s="4">
        <v>19.901956521739134</v>
      </c>
      <c r="N190" s="4">
        <v>5.0597826086956532</v>
      </c>
      <c r="O190" s="4">
        <v>5.0869565217391308</v>
      </c>
      <c r="P190" s="4">
        <f>SUM(Nurse[[#This Row],[LPN Hours (excl. Admin)]],Nurse[[#This Row],[LPN Admin Hours]])</f>
        <v>12.290434782608695</v>
      </c>
      <c r="Q190" s="4">
        <v>12.290434782608695</v>
      </c>
      <c r="R190" s="4">
        <v>0</v>
      </c>
      <c r="S190" s="4">
        <f>SUM(Nurse[[#This Row],[CNA Hours]],Nurse[[#This Row],[NA TR Hours]],Nurse[[#This Row],[Med Aide/Tech Hours]])</f>
        <v>75.953369565217429</v>
      </c>
      <c r="T190" s="4">
        <v>67.959565217391344</v>
      </c>
      <c r="U190" s="4">
        <v>0</v>
      </c>
      <c r="V190" s="4">
        <v>7.9938043478260861</v>
      </c>
      <c r="W1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0" s="4">
        <v>0</v>
      </c>
      <c r="Y190" s="4">
        <v>0</v>
      </c>
      <c r="Z190" s="4">
        <v>0</v>
      </c>
      <c r="AA190" s="4">
        <v>0</v>
      </c>
      <c r="AB190" s="4">
        <v>0</v>
      </c>
      <c r="AC190" s="4">
        <v>0</v>
      </c>
      <c r="AD190" s="4">
        <v>0</v>
      </c>
      <c r="AE190" s="4">
        <v>0</v>
      </c>
      <c r="AF190" s="1">
        <v>175317</v>
      </c>
      <c r="AG190" s="1">
        <v>7</v>
      </c>
      <c r="AH190"/>
    </row>
    <row r="191" spans="1:34" x14ac:dyDescent="0.25">
      <c r="A191" t="s">
        <v>346</v>
      </c>
      <c r="B191" t="s">
        <v>326</v>
      </c>
      <c r="C191" t="s">
        <v>662</v>
      </c>
      <c r="D191" t="s">
        <v>476</v>
      </c>
      <c r="E191" s="4">
        <v>16.097826086956523</v>
      </c>
      <c r="F191" s="4">
        <f>Nurse[[#This Row],[Total Nurse Staff Hours]]/Nurse[[#This Row],[MDS Census]]</f>
        <v>5.3635719108710349</v>
      </c>
      <c r="G191" s="4">
        <f>Nurse[[#This Row],[Total Direct Care Staff Hours]]/Nurse[[#This Row],[MDS Census]]</f>
        <v>4.8001012829169492</v>
      </c>
      <c r="H191" s="4">
        <f>Nurse[[#This Row],[Total RN Hours (w/ Admin, DON)]]/Nurse[[#This Row],[MDS Census]]</f>
        <v>0.98723835246455094</v>
      </c>
      <c r="I191" s="4">
        <f>Nurse[[#This Row],[RN Hours (excl. Admin, DON)]]/Nurse[[#This Row],[MDS Census]]</f>
        <v>0.72518568534773797</v>
      </c>
      <c r="J191" s="4">
        <f>SUM(Nurse[[#This Row],[RN Hours (excl. Admin, DON)]],Nurse[[#This Row],[RN Admin Hours]],Nurse[[#This Row],[RN DON Hours]],Nurse[[#This Row],[LPN Hours (excl. Admin)]],Nurse[[#This Row],[LPN Admin Hours]],Nurse[[#This Row],[CNA Hours]],Nurse[[#This Row],[NA TR Hours]],Nurse[[#This Row],[Med Aide/Tech Hours]])</f>
        <v>86.34184782608699</v>
      </c>
      <c r="K191" s="4">
        <f>SUM(Nurse[[#This Row],[RN Hours (excl. Admin, DON)]],Nurse[[#This Row],[LPN Hours (excl. Admin)]],Nurse[[#This Row],[CNA Hours]],Nurse[[#This Row],[NA TR Hours]],Nurse[[#This Row],[Med Aide/Tech Hours]])</f>
        <v>77.271195652173944</v>
      </c>
      <c r="L191" s="4">
        <f>SUM(Nurse[[#This Row],[RN Hours (excl. Admin, DON)]],Nurse[[#This Row],[RN Admin Hours]],Nurse[[#This Row],[RN DON Hours]])</f>
        <v>15.892391304347827</v>
      </c>
      <c r="M191" s="4">
        <v>11.673913043478262</v>
      </c>
      <c r="N191" s="4">
        <v>4.2184782608695652</v>
      </c>
      <c r="O191" s="4">
        <v>0</v>
      </c>
      <c r="P191" s="4">
        <f>SUM(Nurse[[#This Row],[LPN Hours (excl. Admin)]],Nurse[[#This Row],[LPN Admin Hours]])</f>
        <v>6.1597826086956537</v>
      </c>
      <c r="Q191" s="4">
        <v>1.3076086956521737</v>
      </c>
      <c r="R191" s="4">
        <v>4.8521739130434796</v>
      </c>
      <c r="S191" s="4">
        <f>SUM(Nurse[[#This Row],[CNA Hours]],Nurse[[#This Row],[NA TR Hours]],Nurse[[#This Row],[Med Aide/Tech Hours]])</f>
        <v>64.289673913043515</v>
      </c>
      <c r="T191" s="4">
        <v>46.647282608695676</v>
      </c>
      <c r="U191" s="4">
        <v>0</v>
      </c>
      <c r="V191" s="4">
        <v>17.642391304347832</v>
      </c>
      <c r="W1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19.028804347826092</v>
      </c>
      <c r="X191" s="4">
        <v>4.0989130434782624</v>
      </c>
      <c r="Y191" s="4">
        <v>4.2184782608695652</v>
      </c>
      <c r="Z191" s="4">
        <v>0</v>
      </c>
      <c r="AA191" s="4">
        <v>1.3076086956521737</v>
      </c>
      <c r="AB191" s="4">
        <v>0</v>
      </c>
      <c r="AC191" s="4">
        <v>8.0994565217391319</v>
      </c>
      <c r="AD191" s="4">
        <v>0</v>
      </c>
      <c r="AE191" s="4">
        <v>1.3043478260869561</v>
      </c>
      <c r="AF191" t="s">
        <v>19</v>
      </c>
      <c r="AG191" s="1">
        <v>7</v>
      </c>
      <c r="AH191"/>
    </row>
    <row r="192" spans="1:34" x14ac:dyDescent="0.25">
      <c r="A192" t="s">
        <v>346</v>
      </c>
      <c r="B192" t="s">
        <v>134</v>
      </c>
      <c r="C192" t="s">
        <v>509</v>
      </c>
      <c r="D192" t="s">
        <v>436</v>
      </c>
      <c r="E192" s="4">
        <v>47.782608695652172</v>
      </c>
      <c r="F192" s="4">
        <f>Nurse[[#This Row],[Total Nurse Staff Hours]]/Nurse[[#This Row],[MDS Census]]</f>
        <v>4.3506005459508641</v>
      </c>
      <c r="G192" s="4">
        <f>Nurse[[#This Row],[Total Direct Care Staff Hours]]/Nurse[[#This Row],[MDS Census]]</f>
        <v>4.2077115559599623</v>
      </c>
      <c r="H192" s="4">
        <f>Nurse[[#This Row],[Total RN Hours (w/ Admin, DON)]]/Nurse[[#This Row],[MDS Census]]</f>
        <v>0.49046178343949043</v>
      </c>
      <c r="I192" s="4">
        <f>Nurse[[#This Row],[RN Hours (excl. Admin, DON)]]/Nurse[[#This Row],[MDS Census]]</f>
        <v>0.3475727934485896</v>
      </c>
      <c r="J192" s="4">
        <f>SUM(Nurse[[#This Row],[RN Hours (excl. Admin, DON)]],Nurse[[#This Row],[RN Admin Hours]],Nurse[[#This Row],[RN DON Hours]],Nurse[[#This Row],[LPN Hours (excl. Admin)]],Nurse[[#This Row],[LPN Admin Hours]],Nurse[[#This Row],[CNA Hours]],Nurse[[#This Row],[NA TR Hours]],Nurse[[#This Row],[Med Aide/Tech Hours]])</f>
        <v>207.88304347826084</v>
      </c>
      <c r="K192" s="4">
        <f>SUM(Nurse[[#This Row],[RN Hours (excl. Admin, DON)]],Nurse[[#This Row],[LPN Hours (excl. Admin)]],Nurse[[#This Row],[CNA Hours]],Nurse[[#This Row],[NA TR Hours]],Nurse[[#This Row],[Med Aide/Tech Hours]])</f>
        <v>201.05543478260864</v>
      </c>
      <c r="L192" s="4">
        <f>SUM(Nurse[[#This Row],[RN Hours (excl. Admin, DON)]],Nurse[[#This Row],[RN Admin Hours]],Nurse[[#This Row],[RN DON Hours]])</f>
        <v>23.435543478260868</v>
      </c>
      <c r="M192" s="4">
        <v>16.607934782608694</v>
      </c>
      <c r="N192" s="4">
        <v>2.6054347826086959</v>
      </c>
      <c r="O192" s="4">
        <v>4.2221739130434779</v>
      </c>
      <c r="P192" s="4">
        <f>SUM(Nurse[[#This Row],[LPN Hours (excl. Admin)]],Nurse[[#This Row],[LPN Admin Hours]])</f>
        <v>22.052934782608691</v>
      </c>
      <c r="Q192" s="4">
        <v>22.052934782608691</v>
      </c>
      <c r="R192" s="4">
        <v>0</v>
      </c>
      <c r="S192" s="4">
        <f>SUM(Nurse[[#This Row],[CNA Hours]],Nurse[[#This Row],[NA TR Hours]],Nurse[[#This Row],[Med Aide/Tech Hours]])</f>
        <v>162.39456521739129</v>
      </c>
      <c r="T192" s="4">
        <v>77.5923913043478</v>
      </c>
      <c r="U192" s="4">
        <v>0.65902173913043482</v>
      </c>
      <c r="V192" s="4">
        <v>84.143152173913037</v>
      </c>
      <c r="W1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82.060652173913041</v>
      </c>
      <c r="X192" s="4">
        <v>6.7518478260869577</v>
      </c>
      <c r="Y192" s="4">
        <v>0</v>
      </c>
      <c r="Z192" s="4">
        <v>1.5265217391304344</v>
      </c>
      <c r="AA192" s="4">
        <v>7.866521739130433</v>
      </c>
      <c r="AB192" s="4">
        <v>0</v>
      </c>
      <c r="AC192" s="4">
        <v>38.651956521739137</v>
      </c>
      <c r="AD192" s="4">
        <v>0</v>
      </c>
      <c r="AE192" s="4">
        <v>27.263804347826088</v>
      </c>
      <c r="AF192" s="1">
        <v>175302</v>
      </c>
      <c r="AG192" s="1">
        <v>7</v>
      </c>
      <c r="AH192"/>
    </row>
    <row r="193" spans="1:34" x14ac:dyDescent="0.25">
      <c r="A193" t="s">
        <v>346</v>
      </c>
      <c r="B193" t="s">
        <v>119</v>
      </c>
      <c r="C193" t="s">
        <v>568</v>
      </c>
      <c r="D193" t="s">
        <v>410</v>
      </c>
      <c r="E193" s="4">
        <v>36.913043478260867</v>
      </c>
      <c r="F193" s="4">
        <f>Nurse[[#This Row],[Total Nurse Staff Hours]]/Nurse[[#This Row],[MDS Census]]</f>
        <v>4.4811542991755005</v>
      </c>
      <c r="G193" s="4">
        <f>Nurse[[#This Row],[Total Direct Care Staff Hours]]/Nurse[[#This Row],[MDS Census]]</f>
        <v>4.2194051825677272</v>
      </c>
      <c r="H193" s="4">
        <f>Nurse[[#This Row],[Total RN Hours (w/ Admin, DON)]]/Nurse[[#This Row],[MDS Census]]</f>
        <v>0.48383392226148414</v>
      </c>
      <c r="I193" s="4">
        <f>Nurse[[#This Row],[RN Hours (excl. Admin, DON)]]/Nurse[[#This Row],[MDS Census]]</f>
        <v>0.22208480565371019</v>
      </c>
      <c r="J193" s="4">
        <f>SUM(Nurse[[#This Row],[RN Hours (excl. Admin, DON)]],Nurse[[#This Row],[RN Admin Hours]],Nurse[[#This Row],[RN DON Hours]],Nurse[[#This Row],[LPN Hours (excl. Admin)]],Nurse[[#This Row],[LPN Admin Hours]],Nurse[[#This Row],[CNA Hours]],Nurse[[#This Row],[NA TR Hours]],Nurse[[#This Row],[Med Aide/Tech Hours]])</f>
        <v>165.41304347826085</v>
      </c>
      <c r="K193" s="4">
        <f>SUM(Nurse[[#This Row],[RN Hours (excl. Admin, DON)]],Nurse[[#This Row],[LPN Hours (excl. Admin)]],Nurse[[#This Row],[CNA Hours]],Nurse[[#This Row],[NA TR Hours]],Nurse[[#This Row],[Med Aide/Tech Hours]])</f>
        <v>155.75108695652173</v>
      </c>
      <c r="L193" s="4">
        <f>SUM(Nurse[[#This Row],[RN Hours (excl. Admin, DON)]],Nurse[[#This Row],[RN Admin Hours]],Nurse[[#This Row],[RN DON Hours]])</f>
        <v>17.859782608695653</v>
      </c>
      <c r="M193" s="4">
        <v>8.1978260869565194</v>
      </c>
      <c r="N193" s="4">
        <v>3.3913043478260869</v>
      </c>
      <c r="O193" s="4">
        <v>6.2706521739130441</v>
      </c>
      <c r="P193" s="4">
        <f>SUM(Nurse[[#This Row],[LPN Hours (excl. Admin)]],Nurse[[#This Row],[LPN Admin Hours]])</f>
        <v>38.222826086956509</v>
      </c>
      <c r="Q193" s="4">
        <v>38.222826086956509</v>
      </c>
      <c r="R193" s="4">
        <v>0</v>
      </c>
      <c r="S193" s="4">
        <f>SUM(Nurse[[#This Row],[CNA Hours]],Nurse[[#This Row],[NA TR Hours]],Nurse[[#This Row],[Med Aide/Tech Hours]])</f>
        <v>109.33043478260869</v>
      </c>
      <c r="T193" s="4">
        <v>98.279347826086948</v>
      </c>
      <c r="U193" s="4">
        <v>0</v>
      </c>
      <c r="V193" s="4">
        <v>11.051086956521742</v>
      </c>
      <c r="W1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3" s="4">
        <v>0</v>
      </c>
      <c r="Y193" s="4">
        <v>0</v>
      </c>
      <c r="Z193" s="4">
        <v>0</v>
      </c>
      <c r="AA193" s="4">
        <v>0</v>
      </c>
      <c r="AB193" s="4">
        <v>0</v>
      </c>
      <c r="AC193" s="4">
        <v>0</v>
      </c>
      <c r="AD193" s="4">
        <v>0</v>
      </c>
      <c r="AE193" s="4">
        <v>0</v>
      </c>
      <c r="AF193" s="1">
        <v>175276</v>
      </c>
      <c r="AG193" s="1">
        <v>7</v>
      </c>
      <c r="AH193"/>
    </row>
    <row r="194" spans="1:34" x14ac:dyDescent="0.25">
      <c r="A194" t="s">
        <v>346</v>
      </c>
      <c r="B194" t="s">
        <v>276</v>
      </c>
      <c r="C194" t="s">
        <v>494</v>
      </c>
      <c r="D194" t="s">
        <v>394</v>
      </c>
      <c r="E194" s="4">
        <v>39.032608695652172</v>
      </c>
      <c r="F194" s="4">
        <f>Nurse[[#This Row],[Total Nurse Staff Hours]]/Nurse[[#This Row],[MDS Census]]</f>
        <v>5.0442300194931784</v>
      </c>
      <c r="G194" s="4">
        <f>Nurse[[#This Row],[Total Direct Care Staff Hours]]/Nurse[[#This Row],[MDS Census]]</f>
        <v>4.7813505987190208</v>
      </c>
      <c r="H194" s="4">
        <f>Nurse[[#This Row],[Total RN Hours (w/ Admin, DON)]]/Nurse[[#This Row],[MDS Census]]</f>
        <v>0.74053467000835405</v>
      </c>
      <c r="I194" s="4">
        <f>Nurse[[#This Row],[RN Hours (excl. Admin, DON)]]/Nurse[[#This Row],[MDS Census]]</f>
        <v>0.60686716791979944</v>
      </c>
      <c r="J194" s="4">
        <f>SUM(Nurse[[#This Row],[RN Hours (excl. Admin, DON)]],Nurse[[#This Row],[RN Admin Hours]],Nurse[[#This Row],[RN DON Hours]],Nurse[[#This Row],[LPN Hours (excl. Admin)]],Nurse[[#This Row],[LPN Admin Hours]],Nurse[[#This Row],[CNA Hours]],Nurse[[#This Row],[NA TR Hours]],Nurse[[#This Row],[Med Aide/Tech Hours]])</f>
        <v>196.88945652173916</v>
      </c>
      <c r="K194" s="4">
        <f>SUM(Nurse[[#This Row],[RN Hours (excl. Admin, DON)]],Nurse[[#This Row],[LPN Hours (excl. Admin)]],Nurse[[#This Row],[CNA Hours]],Nurse[[#This Row],[NA TR Hours]],Nurse[[#This Row],[Med Aide/Tech Hours]])</f>
        <v>186.62858695652179</v>
      </c>
      <c r="L194" s="4">
        <f>SUM(Nurse[[#This Row],[RN Hours (excl. Admin, DON)]],Nurse[[#This Row],[RN Admin Hours]],Nurse[[#This Row],[RN DON Hours]])</f>
        <v>28.904999999999994</v>
      </c>
      <c r="M194" s="4">
        <v>23.68760869565217</v>
      </c>
      <c r="N194" s="4">
        <v>0</v>
      </c>
      <c r="O194" s="4">
        <v>5.2173913043478262</v>
      </c>
      <c r="P194" s="4">
        <f>SUM(Nurse[[#This Row],[LPN Hours (excl. Admin)]],Nurse[[#This Row],[LPN Admin Hours]])</f>
        <v>64.076847826086961</v>
      </c>
      <c r="Q194" s="4">
        <v>59.033369565217399</v>
      </c>
      <c r="R194" s="4">
        <v>5.0434782608695654</v>
      </c>
      <c r="S194" s="4">
        <f>SUM(Nurse[[#This Row],[CNA Hours]],Nurse[[#This Row],[NA TR Hours]],Nurse[[#This Row],[Med Aide/Tech Hours]])</f>
        <v>103.90760869565219</v>
      </c>
      <c r="T194" s="4">
        <v>86.863152173913065</v>
      </c>
      <c r="U194" s="4">
        <v>0</v>
      </c>
      <c r="V194" s="4">
        <v>17.044456521739129</v>
      </c>
      <c r="W1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4" s="4">
        <v>0</v>
      </c>
      <c r="Y194" s="4">
        <v>0</v>
      </c>
      <c r="Z194" s="4">
        <v>0</v>
      </c>
      <c r="AA194" s="4">
        <v>0</v>
      </c>
      <c r="AB194" s="4">
        <v>0</v>
      </c>
      <c r="AC194" s="4">
        <v>0</v>
      </c>
      <c r="AD194" s="4">
        <v>0</v>
      </c>
      <c r="AE194" s="4">
        <v>0</v>
      </c>
      <c r="AF194" s="1">
        <v>175540</v>
      </c>
      <c r="AG194" s="1">
        <v>7</v>
      </c>
      <c r="AH194"/>
    </row>
    <row r="195" spans="1:34" x14ac:dyDescent="0.25">
      <c r="A195" t="s">
        <v>346</v>
      </c>
      <c r="B195" t="s">
        <v>83</v>
      </c>
      <c r="C195" t="s">
        <v>548</v>
      </c>
      <c r="D195" t="s">
        <v>429</v>
      </c>
      <c r="E195" s="4">
        <v>26.902173913043477</v>
      </c>
      <c r="F195" s="4">
        <f>Nurse[[#This Row],[Total Nurse Staff Hours]]/Nurse[[#This Row],[MDS Census]]</f>
        <v>3.4414545454545467</v>
      </c>
      <c r="G195" s="4">
        <f>Nurse[[#This Row],[Total Direct Care Staff Hours]]/Nurse[[#This Row],[MDS Census]]</f>
        <v>3.1085252525252534</v>
      </c>
      <c r="H195" s="4">
        <f>Nurse[[#This Row],[Total RN Hours (w/ Admin, DON)]]/Nurse[[#This Row],[MDS Census]]</f>
        <v>0.73736565656565689</v>
      </c>
      <c r="I195" s="4">
        <f>Nurse[[#This Row],[RN Hours (excl. Admin, DON)]]/Nurse[[#This Row],[MDS Census]]</f>
        <v>0.52726464646464677</v>
      </c>
      <c r="J195" s="4">
        <f>SUM(Nurse[[#This Row],[RN Hours (excl. Admin, DON)]],Nurse[[#This Row],[RN Admin Hours]],Nurse[[#This Row],[RN DON Hours]],Nurse[[#This Row],[LPN Hours (excl. Admin)]],Nurse[[#This Row],[LPN Admin Hours]],Nurse[[#This Row],[CNA Hours]],Nurse[[#This Row],[NA TR Hours]],Nurse[[#This Row],[Med Aide/Tech Hours]])</f>
        <v>92.582608695652198</v>
      </c>
      <c r="K195" s="4">
        <f>SUM(Nurse[[#This Row],[RN Hours (excl. Admin, DON)]],Nurse[[#This Row],[LPN Hours (excl. Admin)]],Nurse[[#This Row],[CNA Hours]],Nurse[[#This Row],[NA TR Hours]],Nurse[[#This Row],[Med Aide/Tech Hours]])</f>
        <v>83.62608695652176</v>
      </c>
      <c r="L195" s="4">
        <f>SUM(Nurse[[#This Row],[RN Hours (excl. Admin, DON)]],Nurse[[#This Row],[RN Admin Hours]],Nurse[[#This Row],[RN DON Hours]])</f>
        <v>19.83673913043479</v>
      </c>
      <c r="M195" s="4">
        <v>14.184565217391311</v>
      </c>
      <c r="N195" s="4">
        <v>0</v>
      </c>
      <c r="O195" s="4">
        <v>5.6521739130434785</v>
      </c>
      <c r="P195" s="4">
        <f>SUM(Nurse[[#This Row],[LPN Hours (excl. Admin)]],Nurse[[#This Row],[LPN Admin Hours]])</f>
        <v>20.97260869565218</v>
      </c>
      <c r="Q195" s="4">
        <v>17.668260869565223</v>
      </c>
      <c r="R195" s="4">
        <v>3.3043478260869565</v>
      </c>
      <c r="S195" s="4">
        <f>SUM(Nurse[[#This Row],[CNA Hours]],Nurse[[#This Row],[NA TR Hours]],Nurse[[#This Row],[Med Aide/Tech Hours]])</f>
        <v>51.77326086956522</v>
      </c>
      <c r="T195" s="4">
        <v>40.427717391304348</v>
      </c>
      <c r="U195" s="4">
        <v>0</v>
      </c>
      <c r="V195" s="4">
        <v>11.345543478260872</v>
      </c>
      <c r="W1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13.744565217391305</v>
      </c>
      <c r="X195" s="4">
        <v>0</v>
      </c>
      <c r="Y195" s="4">
        <v>0</v>
      </c>
      <c r="Z195" s="4">
        <v>0</v>
      </c>
      <c r="AA195" s="4">
        <v>5.0326086956521738</v>
      </c>
      <c r="AB195" s="4">
        <v>0</v>
      </c>
      <c r="AC195" s="4">
        <v>8.7119565217391308</v>
      </c>
      <c r="AD195" s="4">
        <v>0</v>
      </c>
      <c r="AE195" s="4">
        <v>0</v>
      </c>
      <c r="AF195" s="1">
        <v>175220</v>
      </c>
      <c r="AG195" s="1">
        <v>7</v>
      </c>
      <c r="AH195"/>
    </row>
    <row r="196" spans="1:34" x14ac:dyDescent="0.25">
      <c r="A196" t="s">
        <v>346</v>
      </c>
      <c r="B196" t="s">
        <v>216</v>
      </c>
      <c r="C196" t="s">
        <v>521</v>
      </c>
      <c r="D196" t="s">
        <v>402</v>
      </c>
      <c r="E196" s="4">
        <v>65.663043478260875</v>
      </c>
      <c r="F196" s="4">
        <f>Nurse[[#This Row],[Total Nurse Staff Hours]]/Nurse[[#This Row],[MDS Census]]</f>
        <v>3.0735755669591116</v>
      </c>
      <c r="G196" s="4">
        <f>Nurse[[#This Row],[Total Direct Care Staff Hours]]/Nurse[[#This Row],[MDS Census]]</f>
        <v>2.8774159907300105</v>
      </c>
      <c r="H196" s="4">
        <f>Nurse[[#This Row],[Total RN Hours (w/ Admin, DON)]]/Nurse[[#This Row],[MDS Census]]</f>
        <v>0.34059261711637151</v>
      </c>
      <c r="I196" s="4">
        <f>Nurse[[#This Row],[RN Hours (excl. Admin, DON)]]/Nurse[[#This Row],[MDS Census]]</f>
        <v>0.17919549743419969</v>
      </c>
      <c r="J196" s="4">
        <f>SUM(Nurse[[#This Row],[RN Hours (excl. Admin, DON)]],Nurse[[#This Row],[RN Admin Hours]],Nurse[[#This Row],[RN DON Hours]],Nurse[[#This Row],[LPN Hours (excl. Admin)]],Nurse[[#This Row],[LPN Admin Hours]],Nurse[[#This Row],[CNA Hours]],Nurse[[#This Row],[NA TR Hours]],Nurse[[#This Row],[Med Aide/Tech Hours]])</f>
        <v>201.82032608695647</v>
      </c>
      <c r="K196" s="4">
        <f>SUM(Nurse[[#This Row],[RN Hours (excl. Admin, DON)]],Nurse[[#This Row],[LPN Hours (excl. Admin)]],Nurse[[#This Row],[CNA Hours]],Nurse[[#This Row],[NA TR Hours]],Nurse[[#This Row],[Med Aide/Tech Hours]])</f>
        <v>188.93989130434778</v>
      </c>
      <c r="L196" s="4">
        <f>SUM(Nurse[[#This Row],[RN Hours (excl. Admin, DON)]],Nurse[[#This Row],[RN Admin Hours]],Nurse[[#This Row],[RN DON Hours]])</f>
        <v>22.364347826086963</v>
      </c>
      <c r="M196" s="4">
        <v>11.76652173913044</v>
      </c>
      <c r="N196" s="4">
        <v>5.2989130434782608</v>
      </c>
      <c r="O196" s="4">
        <v>5.2989130434782608</v>
      </c>
      <c r="P196" s="4">
        <f>SUM(Nurse[[#This Row],[LPN Hours (excl. Admin)]],Nurse[[#This Row],[LPN Admin Hours]])</f>
        <v>38.311739130434781</v>
      </c>
      <c r="Q196" s="4">
        <v>36.029130434782608</v>
      </c>
      <c r="R196" s="4">
        <v>2.2826086956521738</v>
      </c>
      <c r="S196" s="4">
        <f>SUM(Nurse[[#This Row],[CNA Hours]],Nurse[[#This Row],[NA TR Hours]],Nurse[[#This Row],[Med Aide/Tech Hours]])</f>
        <v>141.14423913043476</v>
      </c>
      <c r="T196" s="4">
        <v>79.475652173913019</v>
      </c>
      <c r="U196" s="4">
        <v>0</v>
      </c>
      <c r="V196" s="4">
        <v>61.668586956521729</v>
      </c>
      <c r="W1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10.767173913043479</v>
      </c>
      <c r="X196" s="4">
        <v>0</v>
      </c>
      <c r="Y196" s="4">
        <v>5.2989130434782608</v>
      </c>
      <c r="Z196" s="4">
        <v>5.2989130434782608</v>
      </c>
      <c r="AA196" s="4">
        <v>0</v>
      </c>
      <c r="AB196" s="4">
        <v>0</v>
      </c>
      <c r="AC196" s="4">
        <v>0.16934782608695653</v>
      </c>
      <c r="AD196" s="4">
        <v>0</v>
      </c>
      <c r="AE196" s="4">
        <v>0</v>
      </c>
      <c r="AF196" s="1">
        <v>175452</v>
      </c>
      <c r="AG196" s="1">
        <v>7</v>
      </c>
      <c r="AH196"/>
    </row>
    <row r="197" spans="1:34" x14ac:dyDescent="0.25">
      <c r="A197" t="s">
        <v>346</v>
      </c>
      <c r="B197" t="s">
        <v>109</v>
      </c>
      <c r="C197" t="s">
        <v>563</v>
      </c>
      <c r="D197" t="s">
        <v>421</v>
      </c>
      <c r="E197" s="4">
        <v>40.076086956521742</v>
      </c>
      <c r="F197" s="4">
        <f>Nurse[[#This Row],[Total Nurse Staff Hours]]/Nurse[[#This Row],[MDS Census]]</f>
        <v>3.21182533224844</v>
      </c>
      <c r="G197" s="4">
        <f>Nurse[[#This Row],[Total Direct Care Staff Hours]]/Nurse[[#This Row],[MDS Census]]</f>
        <v>3.0685652291836178</v>
      </c>
      <c r="H197" s="4">
        <f>Nurse[[#This Row],[Total RN Hours (w/ Admin, DON)]]/Nurse[[#This Row],[MDS Census]]</f>
        <v>0.66837537293192317</v>
      </c>
      <c r="I197" s="4">
        <f>Nurse[[#This Row],[RN Hours (excl. Admin, DON)]]/Nurse[[#This Row],[MDS Census]]</f>
        <v>0.52511526986710078</v>
      </c>
      <c r="J197" s="4">
        <f>SUM(Nurse[[#This Row],[RN Hours (excl. Admin, DON)]],Nurse[[#This Row],[RN Admin Hours]],Nurse[[#This Row],[RN DON Hours]],Nurse[[#This Row],[LPN Hours (excl. Admin)]],Nurse[[#This Row],[LPN Admin Hours]],Nurse[[#This Row],[CNA Hours]],Nurse[[#This Row],[NA TR Hours]],Nurse[[#This Row],[Med Aide/Tech Hours]])</f>
        <v>128.71739130434781</v>
      </c>
      <c r="K197" s="4">
        <f>SUM(Nurse[[#This Row],[RN Hours (excl. Admin, DON)]],Nurse[[#This Row],[LPN Hours (excl. Admin)]],Nurse[[#This Row],[CNA Hours]],Nurse[[#This Row],[NA TR Hours]],Nurse[[#This Row],[Med Aide/Tech Hours]])</f>
        <v>122.97608695652174</v>
      </c>
      <c r="L197" s="4">
        <f>SUM(Nurse[[#This Row],[RN Hours (excl. Admin, DON)]],Nurse[[#This Row],[RN Admin Hours]],Nurse[[#This Row],[RN DON Hours]])</f>
        <v>26.7858695652174</v>
      </c>
      <c r="M197" s="4">
        <v>21.044565217391312</v>
      </c>
      <c r="N197" s="4">
        <v>0</v>
      </c>
      <c r="O197" s="4">
        <v>5.7413043478260866</v>
      </c>
      <c r="P197" s="4">
        <f>SUM(Nurse[[#This Row],[LPN Hours (excl. Admin)]],Nurse[[#This Row],[LPN Admin Hours]])</f>
        <v>22.074999999999999</v>
      </c>
      <c r="Q197" s="4">
        <v>22.074999999999999</v>
      </c>
      <c r="R197" s="4">
        <v>0</v>
      </c>
      <c r="S197" s="4">
        <f>SUM(Nurse[[#This Row],[CNA Hours]],Nurse[[#This Row],[NA TR Hours]],Nurse[[#This Row],[Med Aide/Tech Hours]])</f>
        <v>79.856521739130429</v>
      </c>
      <c r="T197" s="4">
        <v>72.520652173913035</v>
      </c>
      <c r="U197" s="4">
        <v>0</v>
      </c>
      <c r="V197" s="4">
        <v>7.3358695652173935</v>
      </c>
      <c r="W1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0.7152173913043478</v>
      </c>
      <c r="X197" s="4">
        <v>0</v>
      </c>
      <c r="Y197" s="4">
        <v>0</v>
      </c>
      <c r="Z197" s="4">
        <v>0</v>
      </c>
      <c r="AA197" s="4">
        <v>0</v>
      </c>
      <c r="AB197" s="4">
        <v>0</v>
      </c>
      <c r="AC197" s="4">
        <v>0.7152173913043478</v>
      </c>
      <c r="AD197" s="4">
        <v>0</v>
      </c>
      <c r="AE197" s="4">
        <v>0</v>
      </c>
      <c r="AF197" s="1">
        <v>175256</v>
      </c>
      <c r="AG197" s="1">
        <v>7</v>
      </c>
      <c r="AH197"/>
    </row>
    <row r="198" spans="1:34" x14ac:dyDescent="0.25">
      <c r="A198" t="s">
        <v>346</v>
      </c>
      <c r="B198" t="s">
        <v>205</v>
      </c>
      <c r="C198" t="s">
        <v>517</v>
      </c>
      <c r="D198" t="s">
        <v>426</v>
      </c>
      <c r="E198" s="4">
        <v>32.782608695652172</v>
      </c>
      <c r="F198" s="4">
        <f>Nurse[[#This Row],[Total Nurse Staff Hours]]/Nurse[[#This Row],[MDS Census]]</f>
        <v>3.443328912466844</v>
      </c>
      <c r="G198" s="4">
        <f>Nurse[[#This Row],[Total Direct Care Staff Hours]]/Nurse[[#This Row],[MDS Census]]</f>
        <v>3.1276790450928393</v>
      </c>
      <c r="H198" s="4">
        <f>Nurse[[#This Row],[Total RN Hours (w/ Admin, DON)]]/Nurse[[#This Row],[MDS Census]]</f>
        <v>0.78082891246684361</v>
      </c>
      <c r="I198" s="4">
        <f>Nurse[[#This Row],[RN Hours (excl. Admin, DON)]]/Nurse[[#This Row],[MDS Census]]</f>
        <v>0.62433023872679061</v>
      </c>
      <c r="J198" s="4">
        <f>SUM(Nurse[[#This Row],[RN Hours (excl. Admin, DON)]],Nurse[[#This Row],[RN Admin Hours]],Nurse[[#This Row],[RN DON Hours]],Nurse[[#This Row],[LPN Hours (excl. Admin)]],Nurse[[#This Row],[LPN Admin Hours]],Nurse[[#This Row],[CNA Hours]],Nurse[[#This Row],[NA TR Hours]],Nurse[[#This Row],[Med Aide/Tech Hours]])</f>
        <v>112.8813043478261</v>
      </c>
      <c r="K198" s="4">
        <f>SUM(Nurse[[#This Row],[RN Hours (excl. Admin, DON)]],Nurse[[#This Row],[LPN Hours (excl. Admin)]],Nurse[[#This Row],[CNA Hours]],Nurse[[#This Row],[NA TR Hours]],Nurse[[#This Row],[Med Aide/Tech Hours]])</f>
        <v>102.5334782608696</v>
      </c>
      <c r="L198" s="4">
        <f>SUM(Nurse[[#This Row],[RN Hours (excl. Admin, DON)]],Nurse[[#This Row],[RN Admin Hours]],Nurse[[#This Row],[RN DON Hours]])</f>
        <v>25.597608695652177</v>
      </c>
      <c r="M198" s="4">
        <v>20.467173913043482</v>
      </c>
      <c r="N198" s="4">
        <v>0</v>
      </c>
      <c r="O198" s="4">
        <v>5.1304347826086953</v>
      </c>
      <c r="P198" s="4">
        <f>SUM(Nurse[[#This Row],[LPN Hours (excl. Admin)]],Nurse[[#This Row],[LPN Admin Hours]])</f>
        <v>11.03945652173913</v>
      </c>
      <c r="Q198" s="4">
        <v>5.8220652173913043</v>
      </c>
      <c r="R198" s="4">
        <v>5.2173913043478262</v>
      </c>
      <c r="S198" s="4">
        <f>SUM(Nurse[[#This Row],[CNA Hours]],Nurse[[#This Row],[NA TR Hours]],Nurse[[#This Row],[Med Aide/Tech Hours]])</f>
        <v>76.244239130434806</v>
      </c>
      <c r="T198" s="4">
        <v>50.355326086956545</v>
      </c>
      <c r="U198" s="4">
        <v>0</v>
      </c>
      <c r="V198" s="4">
        <v>25.888913043478261</v>
      </c>
      <c r="W1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2.3285869565217392</v>
      </c>
      <c r="X198" s="4">
        <v>0</v>
      </c>
      <c r="Y198" s="4">
        <v>0</v>
      </c>
      <c r="Z198" s="4">
        <v>0</v>
      </c>
      <c r="AA198" s="4">
        <v>0</v>
      </c>
      <c r="AB198" s="4">
        <v>0</v>
      </c>
      <c r="AC198" s="4">
        <v>2.3285869565217392</v>
      </c>
      <c r="AD198" s="4">
        <v>0</v>
      </c>
      <c r="AE198" s="4">
        <v>0</v>
      </c>
      <c r="AF198" s="1">
        <v>175434</v>
      </c>
      <c r="AG198" s="1">
        <v>7</v>
      </c>
      <c r="AH198"/>
    </row>
    <row r="199" spans="1:34" x14ac:dyDescent="0.25">
      <c r="A199" t="s">
        <v>346</v>
      </c>
      <c r="B199" t="s">
        <v>64</v>
      </c>
      <c r="C199" t="s">
        <v>537</v>
      </c>
      <c r="D199" t="s">
        <v>394</v>
      </c>
      <c r="E199" s="4">
        <v>93.923913043478265</v>
      </c>
      <c r="F199" s="4">
        <f>Nurse[[#This Row],[Total Nurse Staff Hours]]/Nurse[[#This Row],[MDS Census]]</f>
        <v>3.5396123133896538</v>
      </c>
      <c r="G199" s="4">
        <f>Nurse[[#This Row],[Total Direct Care Staff Hours]]/Nurse[[#This Row],[MDS Census]]</f>
        <v>3.4253581761370206</v>
      </c>
      <c r="H199" s="4">
        <f>Nurse[[#This Row],[Total RN Hours (w/ Admin, DON)]]/Nurse[[#This Row],[MDS Census]]</f>
        <v>0.2040516143964819</v>
      </c>
      <c r="I199" s="4">
        <f>Nurse[[#This Row],[RN Hours (excl. Admin, DON)]]/Nurse[[#This Row],[MDS Census]]</f>
        <v>9.6856845272537878E-2</v>
      </c>
      <c r="J199" s="4">
        <f>SUM(Nurse[[#This Row],[RN Hours (excl. Admin, DON)]],Nurse[[#This Row],[RN Admin Hours]],Nurse[[#This Row],[RN DON Hours]],Nurse[[#This Row],[LPN Hours (excl. Admin)]],Nurse[[#This Row],[LPN Admin Hours]],Nurse[[#This Row],[CNA Hours]],Nurse[[#This Row],[NA TR Hours]],Nurse[[#This Row],[Med Aide/Tech Hours]])</f>
        <v>332.45423913043476</v>
      </c>
      <c r="K199" s="4">
        <f>SUM(Nurse[[#This Row],[RN Hours (excl. Admin, DON)]],Nurse[[#This Row],[LPN Hours (excl. Admin)]],Nurse[[#This Row],[CNA Hours]],Nurse[[#This Row],[NA TR Hours]],Nurse[[#This Row],[Med Aide/Tech Hours]])</f>
        <v>321.72304347826082</v>
      </c>
      <c r="L199" s="4">
        <f>SUM(Nurse[[#This Row],[RN Hours (excl. Admin, DON)]],Nurse[[#This Row],[RN Admin Hours]],Nurse[[#This Row],[RN DON Hours]])</f>
        <v>19.165326086956522</v>
      </c>
      <c r="M199" s="4">
        <v>9.097173913043477</v>
      </c>
      <c r="N199" s="4">
        <v>3.8072826086956524</v>
      </c>
      <c r="O199" s="4">
        <v>6.2608695652173916</v>
      </c>
      <c r="P199" s="4">
        <f>SUM(Nurse[[#This Row],[LPN Hours (excl. Admin)]],Nurse[[#This Row],[LPN Admin Hours]])</f>
        <v>99.096195652173918</v>
      </c>
      <c r="Q199" s="4">
        <v>98.433152173913044</v>
      </c>
      <c r="R199" s="4">
        <v>0.66304347826086951</v>
      </c>
      <c r="S199" s="4">
        <f>SUM(Nurse[[#This Row],[CNA Hours]],Nurse[[#This Row],[NA TR Hours]],Nurse[[#This Row],[Med Aide/Tech Hours]])</f>
        <v>214.19271739130431</v>
      </c>
      <c r="T199" s="4">
        <v>133.26152173913044</v>
      </c>
      <c r="U199" s="4">
        <v>2.2159782608695648</v>
      </c>
      <c r="V199" s="4">
        <v>78.715217391304307</v>
      </c>
      <c r="W1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6.2608695652173916</v>
      </c>
      <c r="X199" s="4">
        <v>0</v>
      </c>
      <c r="Y199" s="4">
        <v>0</v>
      </c>
      <c r="Z199" s="4">
        <v>6.2608695652173916</v>
      </c>
      <c r="AA199" s="4">
        <v>0</v>
      </c>
      <c r="AB199" s="4">
        <v>0</v>
      </c>
      <c r="AC199" s="4">
        <v>0</v>
      </c>
      <c r="AD199" s="4">
        <v>0</v>
      </c>
      <c r="AE199" s="4">
        <v>0</v>
      </c>
      <c r="AF199" s="1">
        <v>175180</v>
      </c>
      <c r="AG199" s="1">
        <v>7</v>
      </c>
      <c r="AH199"/>
    </row>
    <row r="200" spans="1:34" x14ac:dyDescent="0.25">
      <c r="A200" t="s">
        <v>346</v>
      </c>
      <c r="B200" t="s">
        <v>180</v>
      </c>
      <c r="C200" t="s">
        <v>509</v>
      </c>
      <c r="D200" t="s">
        <v>436</v>
      </c>
      <c r="E200" s="4">
        <v>88.706521739130437</v>
      </c>
      <c r="F200" s="4">
        <f>Nurse[[#This Row],[Total Nurse Staff Hours]]/Nurse[[#This Row],[MDS Census]]</f>
        <v>4.6907180492586695</v>
      </c>
      <c r="G200" s="4">
        <f>Nurse[[#This Row],[Total Direct Care Staff Hours]]/Nurse[[#This Row],[MDS Census]]</f>
        <v>4.2496899889719399</v>
      </c>
      <c r="H200" s="4">
        <f>Nurse[[#This Row],[Total RN Hours (w/ Admin, DON)]]/Nurse[[#This Row],[MDS Census]]</f>
        <v>0.29094718784462681</v>
      </c>
      <c r="I200" s="4">
        <f>Nurse[[#This Row],[RN Hours (excl. Admin, DON)]]/Nurse[[#This Row],[MDS Census]]</f>
        <v>0.28993015561818397</v>
      </c>
      <c r="J200" s="4">
        <f>SUM(Nurse[[#This Row],[RN Hours (excl. Admin, DON)]],Nurse[[#This Row],[RN Admin Hours]],Nurse[[#This Row],[RN DON Hours]],Nurse[[#This Row],[LPN Hours (excl. Admin)]],Nurse[[#This Row],[LPN Admin Hours]],Nurse[[#This Row],[CNA Hours]],Nurse[[#This Row],[NA TR Hours]],Nurse[[#This Row],[Med Aide/Tech Hours]])</f>
        <v>416.09728260869565</v>
      </c>
      <c r="K200" s="4">
        <f>SUM(Nurse[[#This Row],[RN Hours (excl. Admin, DON)]],Nurse[[#This Row],[LPN Hours (excl. Admin)]],Nurse[[#This Row],[CNA Hours]],Nurse[[#This Row],[NA TR Hours]],Nurse[[#This Row],[Med Aide/Tech Hours]])</f>
        <v>376.97521739130434</v>
      </c>
      <c r="L200" s="4">
        <f>SUM(Nurse[[#This Row],[RN Hours (excl. Admin, DON)]],Nurse[[#This Row],[RN Admin Hours]],Nurse[[#This Row],[RN DON Hours]])</f>
        <v>25.808913043478253</v>
      </c>
      <c r="M200" s="4">
        <v>25.718695652173906</v>
      </c>
      <c r="N200" s="4">
        <v>9.0217391304347833E-2</v>
      </c>
      <c r="O200" s="4">
        <v>0</v>
      </c>
      <c r="P200" s="4">
        <f>SUM(Nurse[[#This Row],[LPN Hours (excl. Admin)]],Nurse[[#This Row],[LPN Admin Hours]])</f>
        <v>58.416304347826085</v>
      </c>
      <c r="Q200" s="4">
        <v>19.384456521739128</v>
      </c>
      <c r="R200" s="4">
        <v>39.03184782608696</v>
      </c>
      <c r="S200" s="4">
        <f>SUM(Nurse[[#This Row],[CNA Hours]],Nurse[[#This Row],[NA TR Hours]],Nurse[[#This Row],[Med Aide/Tech Hours]])</f>
        <v>331.87206521739131</v>
      </c>
      <c r="T200" s="4">
        <v>115.75260869565217</v>
      </c>
      <c r="U200" s="4">
        <v>0</v>
      </c>
      <c r="V200" s="4">
        <v>216.11945652173915</v>
      </c>
      <c r="W2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33.065434782608698</v>
      </c>
      <c r="X200" s="4">
        <v>2.8429347826086957</v>
      </c>
      <c r="Y200" s="4">
        <v>9.0217391304347833E-2</v>
      </c>
      <c r="Z200" s="4">
        <v>0</v>
      </c>
      <c r="AA200" s="4">
        <v>5.598478260869566</v>
      </c>
      <c r="AB200" s="4">
        <v>0</v>
      </c>
      <c r="AC200" s="4">
        <v>15.030869565217392</v>
      </c>
      <c r="AD200" s="4">
        <v>0</v>
      </c>
      <c r="AE200" s="4">
        <v>9.5029347826086958</v>
      </c>
      <c r="AF200" s="1">
        <v>175385</v>
      </c>
      <c r="AG200" s="1">
        <v>7</v>
      </c>
      <c r="AH200"/>
    </row>
    <row r="201" spans="1:34" x14ac:dyDescent="0.25">
      <c r="A201" t="s">
        <v>346</v>
      </c>
      <c r="B201" t="s">
        <v>264</v>
      </c>
      <c r="C201" t="s">
        <v>636</v>
      </c>
      <c r="D201" t="s">
        <v>409</v>
      </c>
      <c r="E201" s="4">
        <v>41.25</v>
      </c>
      <c r="F201" s="4">
        <f>Nurse[[#This Row],[Total Nurse Staff Hours]]/Nurse[[#This Row],[MDS Census]]</f>
        <v>5.2256890645586296</v>
      </c>
      <c r="G201" s="4">
        <f>Nurse[[#This Row],[Total Direct Care Staff Hours]]/Nurse[[#This Row],[MDS Census]]</f>
        <v>4.6996758893280628</v>
      </c>
      <c r="H201" s="4">
        <f>Nurse[[#This Row],[Total RN Hours (w/ Admin, DON)]]/Nurse[[#This Row],[MDS Census]]</f>
        <v>0.83874044795783909</v>
      </c>
      <c r="I201" s="4">
        <f>Nurse[[#This Row],[RN Hours (excl. Admin, DON)]]/Nurse[[#This Row],[MDS Census]]</f>
        <v>0.44928063241106703</v>
      </c>
      <c r="J201" s="4">
        <f>SUM(Nurse[[#This Row],[RN Hours (excl. Admin, DON)]],Nurse[[#This Row],[RN Admin Hours]],Nurse[[#This Row],[RN DON Hours]],Nurse[[#This Row],[LPN Hours (excl. Admin)]],Nurse[[#This Row],[LPN Admin Hours]],Nurse[[#This Row],[CNA Hours]],Nurse[[#This Row],[NA TR Hours]],Nurse[[#This Row],[Med Aide/Tech Hours]])</f>
        <v>215.55967391304347</v>
      </c>
      <c r="K201" s="4">
        <f>SUM(Nurse[[#This Row],[RN Hours (excl. Admin, DON)]],Nurse[[#This Row],[LPN Hours (excl. Admin)]],Nurse[[#This Row],[CNA Hours]],Nurse[[#This Row],[NA TR Hours]],Nurse[[#This Row],[Med Aide/Tech Hours]])</f>
        <v>193.8616304347826</v>
      </c>
      <c r="L201" s="4">
        <f>SUM(Nurse[[#This Row],[RN Hours (excl. Admin, DON)]],Nurse[[#This Row],[RN Admin Hours]],Nurse[[#This Row],[RN DON Hours]])</f>
        <v>34.598043478260863</v>
      </c>
      <c r="M201" s="4">
        <v>18.532826086956515</v>
      </c>
      <c r="N201" s="4">
        <v>10.804347826086957</v>
      </c>
      <c r="O201" s="4">
        <v>5.2608695652173916</v>
      </c>
      <c r="P201" s="4">
        <f>SUM(Nurse[[#This Row],[LPN Hours (excl. Admin)]],Nurse[[#This Row],[LPN Admin Hours]])</f>
        <v>30.903152173913039</v>
      </c>
      <c r="Q201" s="4">
        <v>25.270326086956519</v>
      </c>
      <c r="R201" s="4">
        <v>5.6328260869565208</v>
      </c>
      <c r="S201" s="4">
        <f>SUM(Nurse[[#This Row],[CNA Hours]],Nurse[[#This Row],[NA TR Hours]],Nurse[[#This Row],[Med Aide/Tech Hours]])</f>
        <v>150.05847826086955</v>
      </c>
      <c r="T201" s="4">
        <v>64.955869565217412</v>
      </c>
      <c r="U201" s="4">
        <v>0</v>
      </c>
      <c r="V201" s="4">
        <v>85.102608695652151</v>
      </c>
      <c r="W2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2.5042391304347822</v>
      </c>
      <c r="X201" s="4">
        <v>0.1918478260869565</v>
      </c>
      <c r="Y201" s="4">
        <v>0</v>
      </c>
      <c r="Z201" s="4">
        <v>0</v>
      </c>
      <c r="AA201" s="4">
        <v>0</v>
      </c>
      <c r="AB201" s="4">
        <v>0</v>
      </c>
      <c r="AC201" s="4">
        <v>2.3123913043478259</v>
      </c>
      <c r="AD201" s="4">
        <v>0</v>
      </c>
      <c r="AE201" s="4">
        <v>0</v>
      </c>
      <c r="AF201" s="1">
        <v>175525</v>
      </c>
      <c r="AG201" s="1">
        <v>7</v>
      </c>
      <c r="AH201"/>
    </row>
    <row r="202" spans="1:34" x14ac:dyDescent="0.25">
      <c r="A202" t="s">
        <v>346</v>
      </c>
      <c r="B202" t="s">
        <v>242</v>
      </c>
      <c r="C202" t="s">
        <v>627</v>
      </c>
      <c r="D202" t="s">
        <v>456</v>
      </c>
      <c r="E202" s="4">
        <v>28.5</v>
      </c>
      <c r="F202" s="4">
        <f>Nurse[[#This Row],[Total Nurse Staff Hours]]/Nurse[[#This Row],[MDS Census]]</f>
        <v>3.6749504195270788</v>
      </c>
      <c r="G202" s="4">
        <f>Nurse[[#This Row],[Total Direct Care Staff Hours]]/Nurse[[#This Row],[MDS Census]]</f>
        <v>3.632742181540809</v>
      </c>
      <c r="H202" s="4">
        <f>Nurse[[#This Row],[Total RN Hours (w/ Admin, DON)]]/Nurse[[#This Row],[MDS Census]]</f>
        <v>0.60142257818459222</v>
      </c>
      <c r="I202" s="4">
        <f>Nurse[[#This Row],[RN Hours (excl. Admin, DON)]]/Nurse[[#This Row],[MDS Census]]</f>
        <v>0.55921434019832217</v>
      </c>
      <c r="J202" s="4">
        <f>SUM(Nurse[[#This Row],[RN Hours (excl. Admin, DON)]],Nurse[[#This Row],[RN Admin Hours]],Nurse[[#This Row],[RN DON Hours]],Nurse[[#This Row],[LPN Hours (excl. Admin)]],Nurse[[#This Row],[LPN Admin Hours]],Nurse[[#This Row],[CNA Hours]],Nurse[[#This Row],[NA TR Hours]],Nurse[[#This Row],[Med Aide/Tech Hours]])</f>
        <v>104.73608695652175</v>
      </c>
      <c r="K202" s="4">
        <f>SUM(Nurse[[#This Row],[RN Hours (excl. Admin, DON)]],Nurse[[#This Row],[LPN Hours (excl. Admin)]],Nurse[[#This Row],[CNA Hours]],Nurse[[#This Row],[NA TR Hours]],Nurse[[#This Row],[Med Aide/Tech Hours]])</f>
        <v>103.53315217391305</v>
      </c>
      <c r="L202" s="4">
        <f>SUM(Nurse[[#This Row],[RN Hours (excl. Admin, DON)]],Nurse[[#This Row],[RN Admin Hours]],Nurse[[#This Row],[RN DON Hours]])</f>
        <v>17.140543478260877</v>
      </c>
      <c r="M202" s="4">
        <v>15.937608695652182</v>
      </c>
      <c r="N202" s="4">
        <v>0</v>
      </c>
      <c r="O202" s="4">
        <v>1.2029347826086956</v>
      </c>
      <c r="P202" s="4">
        <f>SUM(Nurse[[#This Row],[LPN Hours (excl. Admin)]],Nurse[[#This Row],[LPN Admin Hours]])</f>
        <v>23.935869565217391</v>
      </c>
      <c r="Q202" s="4">
        <v>23.935869565217391</v>
      </c>
      <c r="R202" s="4">
        <v>0</v>
      </c>
      <c r="S202" s="4">
        <f>SUM(Nurse[[#This Row],[CNA Hours]],Nurse[[#This Row],[NA TR Hours]],Nurse[[#This Row],[Med Aide/Tech Hours]])</f>
        <v>63.659673913043477</v>
      </c>
      <c r="T202" s="4">
        <v>52.698043478260871</v>
      </c>
      <c r="U202" s="4">
        <v>8.2282608695652182E-2</v>
      </c>
      <c r="V202" s="4">
        <v>10.879347826086958</v>
      </c>
      <c r="W2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5.8016304347826075</v>
      </c>
      <c r="X202" s="4">
        <v>0</v>
      </c>
      <c r="Y202" s="4">
        <v>0</v>
      </c>
      <c r="Z202" s="4">
        <v>0</v>
      </c>
      <c r="AA202" s="4">
        <v>0</v>
      </c>
      <c r="AB202" s="4">
        <v>0</v>
      </c>
      <c r="AC202" s="4">
        <v>5.8016304347826075</v>
      </c>
      <c r="AD202" s="4">
        <v>0</v>
      </c>
      <c r="AE202" s="4">
        <v>0</v>
      </c>
      <c r="AF202" s="1">
        <v>175492</v>
      </c>
      <c r="AG202" s="1">
        <v>7</v>
      </c>
      <c r="AH202"/>
    </row>
    <row r="203" spans="1:34" x14ac:dyDescent="0.25">
      <c r="A203" t="s">
        <v>346</v>
      </c>
      <c r="B203" t="s">
        <v>182</v>
      </c>
      <c r="C203" t="s">
        <v>514</v>
      </c>
      <c r="D203" t="s">
        <v>387</v>
      </c>
      <c r="E203" s="4">
        <v>45.358695652173914</v>
      </c>
      <c r="F203" s="4">
        <f>Nurse[[#This Row],[Total Nurse Staff Hours]]/Nurse[[#This Row],[MDS Census]]</f>
        <v>4.8735106637910377</v>
      </c>
      <c r="G203" s="4">
        <f>Nurse[[#This Row],[Total Direct Care Staff Hours]]/Nurse[[#This Row],[MDS Census]]</f>
        <v>4.560330697340043</v>
      </c>
      <c r="H203" s="4">
        <f>Nurse[[#This Row],[Total RN Hours (w/ Admin, DON)]]/Nurse[[#This Row],[MDS Census]]</f>
        <v>0.67292115983704781</v>
      </c>
      <c r="I203" s="4">
        <f>Nurse[[#This Row],[RN Hours (excl. Admin, DON)]]/Nurse[[#This Row],[MDS Census]]</f>
        <v>0.48255451713395653</v>
      </c>
      <c r="J203" s="4">
        <f>SUM(Nurse[[#This Row],[RN Hours (excl. Admin, DON)]],Nurse[[#This Row],[RN Admin Hours]],Nurse[[#This Row],[RN DON Hours]],Nurse[[#This Row],[LPN Hours (excl. Admin)]],Nurse[[#This Row],[LPN Admin Hours]],Nurse[[#This Row],[CNA Hours]],Nurse[[#This Row],[NA TR Hours]],Nurse[[#This Row],[Med Aide/Tech Hours]])</f>
        <v>221.05608695652174</v>
      </c>
      <c r="K203" s="4">
        <f>SUM(Nurse[[#This Row],[RN Hours (excl. Admin, DON)]],Nurse[[#This Row],[LPN Hours (excl. Admin)]],Nurse[[#This Row],[CNA Hours]],Nurse[[#This Row],[NA TR Hours]],Nurse[[#This Row],[Med Aide/Tech Hours]])</f>
        <v>206.85065217391303</v>
      </c>
      <c r="L203" s="4">
        <f>SUM(Nurse[[#This Row],[RN Hours (excl. Admin, DON)]],Nurse[[#This Row],[RN Admin Hours]],Nurse[[#This Row],[RN DON Hours]])</f>
        <v>30.522826086956528</v>
      </c>
      <c r="M203" s="4">
        <v>21.888043478260876</v>
      </c>
      <c r="N203" s="4">
        <v>2.4673913043478262</v>
      </c>
      <c r="O203" s="4">
        <v>6.1673913043478255</v>
      </c>
      <c r="P203" s="4">
        <f>SUM(Nurse[[#This Row],[LPN Hours (excl. Admin)]],Nurse[[#This Row],[LPN Admin Hours]])</f>
        <v>34.182499999999997</v>
      </c>
      <c r="Q203" s="4">
        <v>28.611847826086954</v>
      </c>
      <c r="R203" s="4">
        <v>5.5706521739130439</v>
      </c>
      <c r="S203" s="4">
        <f>SUM(Nurse[[#This Row],[CNA Hours]],Nurse[[#This Row],[NA TR Hours]],Nurse[[#This Row],[Med Aide/Tech Hours]])</f>
        <v>156.35076086956519</v>
      </c>
      <c r="T203" s="4">
        <v>74.817391304347822</v>
      </c>
      <c r="U203" s="4">
        <v>1.3344565217391307</v>
      </c>
      <c r="V203" s="4">
        <v>80.198913043478257</v>
      </c>
      <c r="W2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20.172826086956519</v>
      </c>
      <c r="X203" s="4">
        <v>0.90217391304347827</v>
      </c>
      <c r="Y203" s="4">
        <v>0</v>
      </c>
      <c r="Z203" s="4">
        <v>0</v>
      </c>
      <c r="AA203" s="4">
        <v>2.1872826086956523</v>
      </c>
      <c r="AB203" s="4">
        <v>0</v>
      </c>
      <c r="AC203" s="4">
        <v>11.663913043478262</v>
      </c>
      <c r="AD203" s="4">
        <v>1.3344565217391307</v>
      </c>
      <c r="AE203" s="4">
        <v>4.0849999999999991</v>
      </c>
      <c r="AF203" s="1">
        <v>175387</v>
      </c>
      <c r="AG203" s="1">
        <v>7</v>
      </c>
      <c r="AH203"/>
    </row>
    <row r="204" spans="1:34" x14ac:dyDescent="0.25">
      <c r="A204" t="s">
        <v>346</v>
      </c>
      <c r="B204" t="s">
        <v>25</v>
      </c>
      <c r="C204" t="s">
        <v>605</v>
      </c>
      <c r="D204" t="s">
        <v>424</v>
      </c>
      <c r="E204" s="4">
        <v>52.239130434782609</v>
      </c>
      <c r="F204" s="4">
        <f>Nurse[[#This Row],[Total Nurse Staff Hours]]/Nurse[[#This Row],[MDS Census]]</f>
        <v>3.0658884727424058</v>
      </c>
      <c r="G204" s="4">
        <f>Nurse[[#This Row],[Total Direct Care Staff Hours]]/Nurse[[#This Row],[MDS Census]]</f>
        <v>2.8827840199750319</v>
      </c>
      <c r="H204" s="4">
        <f>Nurse[[#This Row],[Total RN Hours (w/ Admin, DON)]]/Nurse[[#This Row],[MDS Census]]</f>
        <v>0.60327091136079891</v>
      </c>
      <c r="I204" s="4">
        <f>Nurse[[#This Row],[RN Hours (excl. Admin, DON)]]/Nurse[[#This Row],[MDS Census]]</f>
        <v>0.42016645859342489</v>
      </c>
      <c r="J204" s="4">
        <f>SUM(Nurse[[#This Row],[RN Hours (excl. Admin, DON)]],Nurse[[#This Row],[RN Admin Hours]],Nurse[[#This Row],[RN DON Hours]],Nurse[[#This Row],[LPN Hours (excl. Admin)]],Nurse[[#This Row],[LPN Admin Hours]],Nurse[[#This Row],[CNA Hours]],Nurse[[#This Row],[NA TR Hours]],Nurse[[#This Row],[Med Aide/Tech Hours]])</f>
        <v>160.15934782608699</v>
      </c>
      <c r="K204" s="4">
        <f>SUM(Nurse[[#This Row],[RN Hours (excl. Admin, DON)]],Nurse[[#This Row],[LPN Hours (excl. Admin)]],Nurse[[#This Row],[CNA Hours]],Nurse[[#This Row],[NA TR Hours]],Nurse[[#This Row],[Med Aide/Tech Hours]])</f>
        <v>150.59413043478264</v>
      </c>
      <c r="L204" s="4">
        <f>SUM(Nurse[[#This Row],[RN Hours (excl. Admin, DON)]],Nurse[[#This Row],[RN Admin Hours]],Nurse[[#This Row],[RN DON Hours]])</f>
        <v>31.514347826086954</v>
      </c>
      <c r="M204" s="4">
        <v>21.94913043478261</v>
      </c>
      <c r="N204" s="4">
        <v>4.7826086956521738</v>
      </c>
      <c r="O204" s="4">
        <v>4.7826086956521738</v>
      </c>
      <c r="P204" s="4">
        <f>SUM(Nurse[[#This Row],[LPN Hours (excl. Admin)]],Nurse[[#This Row],[LPN Admin Hours]])</f>
        <v>24.213695652173911</v>
      </c>
      <c r="Q204" s="4">
        <v>24.213695652173911</v>
      </c>
      <c r="R204" s="4">
        <v>0</v>
      </c>
      <c r="S204" s="4">
        <f>SUM(Nurse[[#This Row],[CNA Hours]],Nurse[[#This Row],[NA TR Hours]],Nurse[[#This Row],[Med Aide/Tech Hours]])</f>
        <v>104.43130434782613</v>
      </c>
      <c r="T204" s="4">
        <v>100.01413043478264</v>
      </c>
      <c r="U204" s="4">
        <v>2.1655434782608691</v>
      </c>
      <c r="V204" s="4">
        <v>2.2516304347826086</v>
      </c>
      <c r="W2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4" s="4">
        <v>0</v>
      </c>
      <c r="Y204" s="4">
        <v>0</v>
      </c>
      <c r="Z204" s="4">
        <v>0</v>
      </c>
      <c r="AA204" s="4">
        <v>0</v>
      </c>
      <c r="AB204" s="4">
        <v>0</v>
      </c>
      <c r="AC204" s="4">
        <v>0</v>
      </c>
      <c r="AD204" s="4">
        <v>0</v>
      </c>
      <c r="AE204" s="4">
        <v>0</v>
      </c>
      <c r="AF204" s="1">
        <v>175409</v>
      </c>
      <c r="AG204" s="1">
        <v>7</v>
      </c>
      <c r="AH204"/>
    </row>
    <row r="205" spans="1:34" x14ac:dyDescent="0.25">
      <c r="A205" t="s">
        <v>346</v>
      </c>
      <c r="B205" t="s">
        <v>204</v>
      </c>
      <c r="C205" t="s">
        <v>611</v>
      </c>
      <c r="D205" t="s">
        <v>457</v>
      </c>
      <c r="E205" s="4">
        <v>28.586956521739129</v>
      </c>
      <c r="F205" s="4">
        <f>Nurse[[#This Row],[Total Nurse Staff Hours]]/Nurse[[#This Row],[MDS Census]]</f>
        <v>4.0428745247148292</v>
      </c>
      <c r="G205" s="4">
        <f>Nurse[[#This Row],[Total Direct Care Staff Hours]]/Nurse[[#This Row],[MDS Census]]</f>
        <v>3.6832889733840308</v>
      </c>
      <c r="H205" s="4">
        <f>Nurse[[#This Row],[Total RN Hours (w/ Admin, DON)]]/Nurse[[#This Row],[MDS Census]]</f>
        <v>1.19825855513308</v>
      </c>
      <c r="I205" s="4">
        <f>Nurse[[#This Row],[RN Hours (excl. Admin, DON)]]/Nurse[[#This Row],[MDS Census]]</f>
        <v>0.8386730038022816</v>
      </c>
      <c r="J205" s="4">
        <f>SUM(Nurse[[#This Row],[RN Hours (excl. Admin, DON)]],Nurse[[#This Row],[RN Admin Hours]],Nurse[[#This Row],[RN DON Hours]],Nurse[[#This Row],[LPN Hours (excl. Admin)]],Nurse[[#This Row],[LPN Admin Hours]],Nurse[[#This Row],[CNA Hours]],Nurse[[#This Row],[NA TR Hours]],Nurse[[#This Row],[Med Aide/Tech Hours]])</f>
        <v>115.57347826086956</v>
      </c>
      <c r="K205" s="4">
        <f>SUM(Nurse[[#This Row],[RN Hours (excl. Admin, DON)]],Nurse[[#This Row],[LPN Hours (excl. Admin)]],Nurse[[#This Row],[CNA Hours]],Nurse[[#This Row],[NA TR Hours]],Nurse[[#This Row],[Med Aide/Tech Hours]])</f>
        <v>105.29402173913044</v>
      </c>
      <c r="L205" s="4">
        <f>SUM(Nurse[[#This Row],[RN Hours (excl. Admin, DON)]],Nurse[[#This Row],[RN Admin Hours]],Nurse[[#This Row],[RN DON Hours]])</f>
        <v>34.25456521739131</v>
      </c>
      <c r="M205" s="4">
        <v>23.975108695652178</v>
      </c>
      <c r="N205" s="4">
        <v>4.5403260869565223</v>
      </c>
      <c r="O205" s="4">
        <v>5.7391304347826084</v>
      </c>
      <c r="P205" s="4">
        <f>SUM(Nurse[[#This Row],[LPN Hours (excl. Admin)]],Nurse[[#This Row],[LPN Admin Hours]])</f>
        <v>6.8850000000000025</v>
      </c>
      <c r="Q205" s="4">
        <v>6.8850000000000025</v>
      </c>
      <c r="R205" s="4">
        <v>0</v>
      </c>
      <c r="S205" s="4">
        <f>SUM(Nurse[[#This Row],[CNA Hours]],Nurse[[#This Row],[NA TR Hours]],Nurse[[#This Row],[Med Aide/Tech Hours]])</f>
        <v>74.433913043478256</v>
      </c>
      <c r="T205" s="4">
        <v>46.144891304347837</v>
      </c>
      <c r="U205" s="4">
        <v>0</v>
      </c>
      <c r="V205" s="4">
        <v>28.289021739130423</v>
      </c>
      <c r="W2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5.9205434782608695</v>
      </c>
      <c r="X205" s="4">
        <v>2.5020652173913045</v>
      </c>
      <c r="Y205" s="4">
        <v>0</v>
      </c>
      <c r="Z205" s="4">
        <v>0</v>
      </c>
      <c r="AA205" s="4">
        <v>0</v>
      </c>
      <c r="AB205" s="4">
        <v>0</v>
      </c>
      <c r="AC205" s="4">
        <v>0</v>
      </c>
      <c r="AD205" s="4">
        <v>0</v>
      </c>
      <c r="AE205" s="4">
        <v>3.4184782608695654</v>
      </c>
      <c r="AF205" s="1">
        <v>175433</v>
      </c>
      <c r="AG205" s="1">
        <v>7</v>
      </c>
      <c r="AH205"/>
    </row>
    <row r="206" spans="1:34" x14ac:dyDescent="0.25">
      <c r="A206" t="s">
        <v>346</v>
      </c>
      <c r="B206" t="s">
        <v>89</v>
      </c>
      <c r="C206" t="s">
        <v>515</v>
      </c>
      <c r="D206" t="s">
        <v>419</v>
      </c>
      <c r="E206" s="4">
        <v>37.847826086956523</v>
      </c>
      <c r="F206" s="4">
        <f>Nurse[[#This Row],[Total Nurse Staff Hours]]/Nurse[[#This Row],[MDS Census]]</f>
        <v>3.105812751292361</v>
      </c>
      <c r="G206" s="4">
        <f>Nurse[[#This Row],[Total Direct Care Staff Hours]]/Nurse[[#This Row],[MDS Census]]</f>
        <v>2.8036674325100517</v>
      </c>
      <c r="H206" s="4">
        <f>Nurse[[#This Row],[Total RN Hours (w/ Admin, DON)]]/Nurse[[#This Row],[MDS Census]]</f>
        <v>0.64711659965537049</v>
      </c>
      <c r="I206" s="4">
        <f>Nurse[[#This Row],[RN Hours (excl. Admin, DON)]]/Nurse[[#This Row],[MDS Census]]</f>
        <v>0.49777713957495695</v>
      </c>
      <c r="J206" s="4">
        <f>SUM(Nurse[[#This Row],[RN Hours (excl. Admin, DON)]],Nurse[[#This Row],[RN Admin Hours]],Nurse[[#This Row],[RN DON Hours]],Nurse[[#This Row],[LPN Hours (excl. Admin)]],Nurse[[#This Row],[LPN Admin Hours]],Nurse[[#This Row],[CNA Hours]],Nurse[[#This Row],[NA TR Hours]],Nurse[[#This Row],[Med Aide/Tech Hours]])</f>
        <v>117.54826086956523</v>
      </c>
      <c r="K206" s="4">
        <f>SUM(Nurse[[#This Row],[RN Hours (excl. Admin, DON)]],Nurse[[#This Row],[LPN Hours (excl. Admin)]],Nurse[[#This Row],[CNA Hours]],Nurse[[#This Row],[NA TR Hours]],Nurse[[#This Row],[Med Aide/Tech Hours]])</f>
        <v>106.11271739130436</v>
      </c>
      <c r="L206" s="4">
        <f>SUM(Nurse[[#This Row],[RN Hours (excl. Admin, DON)]],Nurse[[#This Row],[RN Admin Hours]],Nurse[[#This Row],[RN DON Hours]])</f>
        <v>24.491956521739134</v>
      </c>
      <c r="M206" s="4">
        <v>18.839782608695653</v>
      </c>
      <c r="N206" s="4">
        <v>0</v>
      </c>
      <c r="O206" s="4">
        <v>5.6521739130434785</v>
      </c>
      <c r="P206" s="4">
        <f>SUM(Nurse[[#This Row],[LPN Hours (excl. Admin)]],Nurse[[#This Row],[LPN Admin Hours]])</f>
        <v>19.650108695652175</v>
      </c>
      <c r="Q206" s="4">
        <v>13.866739130434786</v>
      </c>
      <c r="R206" s="4">
        <v>5.7833695652173907</v>
      </c>
      <c r="S206" s="4">
        <f>SUM(Nurse[[#This Row],[CNA Hours]],Nurse[[#This Row],[NA TR Hours]],Nurse[[#This Row],[Med Aide/Tech Hours]])</f>
        <v>73.406195652173906</v>
      </c>
      <c r="T206" s="4">
        <v>55.23434782608696</v>
      </c>
      <c r="U206" s="4">
        <v>0.63913043478260867</v>
      </c>
      <c r="V206" s="4">
        <v>17.532717391304342</v>
      </c>
      <c r="W2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5.5032608695652172</v>
      </c>
      <c r="X206" s="4">
        <v>3.8130434782608695</v>
      </c>
      <c r="Y206" s="4">
        <v>0</v>
      </c>
      <c r="Z206" s="4">
        <v>0</v>
      </c>
      <c r="AA206" s="4">
        <v>0</v>
      </c>
      <c r="AB206" s="4">
        <v>0</v>
      </c>
      <c r="AC206" s="4">
        <v>1.6902173913043479</v>
      </c>
      <c r="AD206" s="4">
        <v>0</v>
      </c>
      <c r="AE206" s="4">
        <v>0</v>
      </c>
      <c r="AF206" s="1">
        <v>175229</v>
      </c>
      <c r="AG206" s="1">
        <v>7</v>
      </c>
      <c r="AH206"/>
    </row>
    <row r="207" spans="1:34" x14ac:dyDescent="0.25">
      <c r="A207" t="s">
        <v>346</v>
      </c>
      <c r="B207" t="s">
        <v>135</v>
      </c>
      <c r="C207" t="s">
        <v>544</v>
      </c>
      <c r="D207" t="s">
        <v>426</v>
      </c>
      <c r="E207" s="4">
        <v>25.706521739130434</v>
      </c>
      <c r="F207" s="4">
        <f>Nurse[[#This Row],[Total Nurse Staff Hours]]/Nurse[[#This Row],[MDS Census]]</f>
        <v>4.7238942917547568</v>
      </c>
      <c r="G207" s="4">
        <f>Nurse[[#This Row],[Total Direct Care Staff Hours]]/Nurse[[#This Row],[MDS Census]]</f>
        <v>4.2044397463002108</v>
      </c>
      <c r="H207" s="4">
        <f>Nurse[[#This Row],[Total RN Hours (w/ Admin, DON)]]/Nurse[[#This Row],[MDS Census]]</f>
        <v>1.094126849894292</v>
      </c>
      <c r="I207" s="4">
        <f>Nurse[[#This Row],[RN Hours (excl. Admin, DON)]]/Nurse[[#This Row],[MDS Census]]</f>
        <v>0.5746723044397466</v>
      </c>
      <c r="J207" s="4">
        <f>SUM(Nurse[[#This Row],[RN Hours (excl. Admin, DON)]],Nurse[[#This Row],[RN Admin Hours]],Nurse[[#This Row],[RN DON Hours]],Nurse[[#This Row],[LPN Hours (excl. Admin)]],Nurse[[#This Row],[LPN Admin Hours]],Nurse[[#This Row],[CNA Hours]],Nurse[[#This Row],[NA TR Hours]],Nurse[[#This Row],[Med Aide/Tech Hours]])</f>
        <v>121.43489130434781</v>
      </c>
      <c r="K207" s="4">
        <f>SUM(Nurse[[#This Row],[RN Hours (excl. Admin, DON)]],Nurse[[#This Row],[LPN Hours (excl. Admin)]],Nurse[[#This Row],[CNA Hours]],Nurse[[#This Row],[NA TR Hours]],Nurse[[#This Row],[Med Aide/Tech Hours]])</f>
        <v>108.08152173913041</v>
      </c>
      <c r="L207" s="4">
        <f>SUM(Nurse[[#This Row],[RN Hours (excl. Admin, DON)]],Nurse[[#This Row],[RN Admin Hours]],Nurse[[#This Row],[RN DON Hours]])</f>
        <v>28.126195652173919</v>
      </c>
      <c r="M207" s="4">
        <v>14.772826086956528</v>
      </c>
      <c r="N207" s="4">
        <v>8.2229347826086947</v>
      </c>
      <c r="O207" s="4">
        <v>5.1304347826086953</v>
      </c>
      <c r="P207" s="4">
        <f>SUM(Nurse[[#This Row],[LPN Hours (excl. Admin)]],Nurse[[#This Row],[LPN Admin Hours]])</f>
        <v>10.700978260869563</v>
      </c>
      <c r="Q207" s="4">
        <v>10.700978260869563</v>
      </c>
      <c r="R207" s="4">
        <v>0</v>
      </c>
      <c r="S207" s="4">
        <f>SUM(Nurse[[#This Row],[CNA Hours]],Nurse[[#This Row],[NA TR Hours]],Nurse[[#This Row],[Med Aide/Tech Hours]])</f>
        <v>82.607717391304334</v>
      </c>
      <c r="T207" s="4">
        <v>60.243695652173884</v>
      </c>
      <c r="U207" s="4">
        <v>0.57489130434782609</v>
      </c>
      <c r="V207" s="4">
        <v>21.789130434782614</v>
      </c>
      <c r="W2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4.5233695652173909</v>
      </c>
      <c r="X207" s="4">
        <v>0.3641304347826087</v>
      </c>
      <c r="Y207" s="4">
        <v>0</v>
      </c>
      <c r="Z207" s="4">
        <v>0</v>
      </c>
      <c r="AA207" s="4">
        <v>9.2391304347826081E-2</v>
      </c>
      <c r="AB207" s="4">
        <v>0</v>
      </c>
      <c r="AC207" s="4">
        <v>4.0668478260869563</v>
      </c>
      <c r="AD207" s="4">
        <v>0</v>
      </c>
      <c r="AE207" s="4">
        <v>0</v>
      </c>
      <c r="AF207" s="1">
        <v>175303</v>
      </c>
      <c r="AG207" s="1">
        <v>7</v>
      </c>
      <c r="AH207"/>
    </row>
    <row r="208" spans="1:34" x14ac:dyDescent="0.25">
      <c r="A208" t="s">
        <v>346</v>
      </c>
      <c r="B208" t="s">
        <v>220</v>
      </c>
      <c r="C208" t="s">
        <v>617</v>
      </c>
      <c r="D208" t="s">
        <v>387</v>
      </c>
      <c r="E208" s="4">
        <v>39.065217391304351</v>
      </c>
      <c r="F208" s="4">
        <f>Nurse[[#This Row],[Total Nurse Staff Hours]]/Nurse[[#This Row],[MDS Census]]</f>
        <v>3.0126238174735667</v>
      </c>
      <c r="G208" s="4">
        <f>Nurse[[#This Row],[Total Direct Care Staff Hours]]/Nurse[[#This Row],[MDS Census]]</f>
        <v>2.7940261547022813</v>
      </c>
      <c r="H208" s="4">
        <f>Nurse[[#This Row],[Total RN Hours (w/ Admin, DON)]]/Nurse[[#This Row],[MDS Census]]</f>
        <v>0.57931274346132422</v>
      </c>
      <c r="I208" s="4">
        <f>Nurse[[#This Row],[RN Hours (excl. Admin, DON)]]/Nurse[[#This Row],[MDS Census]]</f>
        <v>0.47646355036171373</v>
      </c>
      <c r="J208" s="4">
        <f>SUM(Nurse[[#This Row],[RN Hours (excl. Admin, DON)]],Nurse[[#This Row],[RN Admin Hours]],Nurse[[#This Row],[RN DON Hours]],Nurse[[#This Row],[LPN Hours (excl. Admin)]],Nurse[[#This Row],[LPN Admin Hours]],Nurse[[#This Row],[CNA Hours]],Nurse[[#This Row],[NA TR Hours]],Nurse[[#This Row],[Med Aide/Tech Hours]])</f>
        <v>117.68880434782608</v>
      </c>
      <c r="K208" s="4">
        <f>SUM(Nurse[[#This Row],[RN Hours (excl. Admin, DON)]],Nurse[[#This Row],[LPN Hours (excl. Admin)]],Nurse[[#This Row],[CNA Hours]],Nurse[[#This Row],[NA TR Hours]],Nurse[[#This Row],[Med Aide/Tech Hours]])</f>
        <v>109.14923913043478</v>
      </c>
      <c r="L208" s="4">
        <f>SUM(Nurse[[#This Row],[RN Hours (excl. Admin, DON)]],Nurse[[#This Row],[RN Admin Hours]],Nurse[[#This Row],[RN DON Hours]])</f>
        <v>22.630978260869558</v>
      </c>
      <c r="M208" s="4">
        <v>18.613152173913036</v>
      </c>
      <c r="N208" s="4">
        <v>2.717391304347826E-2</v>
      </c>
      <c r="O208" s="4">
        <v>3.9906521739130434</v>
      </c>
      <c r="P208" s="4">
        <f>SUM(Nurse[[#This Row],[LPN Hours (excl. Admin)]],Nurse[[#This Row],[LPN Admin Hours]])</f>
        <v>14.633043478260866</v>
      </c>
      <c r="Q208" s="4">
        <v>10.111304347826083</v>
      </c>
      <c r="R208" s="4">
        <v>4.5217391304347823</v>
      </c>
      <c r="S208" s="4">
        <f>SUM(Nurse[[#This Row],[CNA Hours]],Nurse[[#This Row],[NA TR Hours]],Nurse[[#This Row],[Med Aide/Tech Hours]])</f>
        <v>80.424782608695651</v>
      </c>
      <c r="T208" s="4">
        <v>53.384130434782598</v>
      </c>
      <c r="U208" s="4">
        <v>2.8451086956521738</v>
      </c>
      <c r="V208" s="4">
        <v>24.19554347826088</v>
      </c>
      <c r="W2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20.356521739130436</v>
      </c>
      <c r="X208" s="4">
        <v>2.2154347826086958</v>
      </c>
      <c r="Y208" s="4">
        <v>2.717391304347826E-2</v>
      </c>
      <c r="Z208" s="4">
        <v>2.0869565217391304</v>
      </c>
      <c r="AA208" s="4">
        <v>4.3395652173913035</v>
      </c>
      <c r="AB208" s="4">
        <v>0</v>
      </c>
      <c r="AC208" s="4">
        <v>5.420108695652174</v>
      </c>
      <c r="AD208" s="4">
        <v>0</v>
      </c>
      <c r="AE208" s="4">
        <v>6.2672826086956537</v>
      </c>
      <c r="AF208" s="1">
        <v>175457</v>
      </c>
      <c r="AG208" s="1">
        <v>7</v>
      </c>
      <c r="AH208"/>
    </row>
    <row r="209" spans="1:34" x14ac:dyDescent="0.25">
      <c r="A209" t="s">
        <v>346</v>
      </c>
      <c r="B209" t="s">
        <v>329</v>
      </c>
      <c r="C209" t="s">
        <v>664</v>
      </c>
      <c r="D209" t="s">
        <v>397</v>
      </c>
      <c r="E209" s="4">
        <v>27.271739130434781</v>
      </c>
      <c r="F209" s="4">
        <f>Nurse[[#This Row],[Total Nurse Staff Hours]]/Nurse[[#This Row],[MDS Census]]</f>
        <v>3.9784615384615392</v>
      </c>
      <c r="G209" s="4">
        <f>Nurse[[#This Row],[Total Direct Care Staff Hours]]/Nurse[[#This Row],[MDS Census]]</f>
        <v>3.7781865284974097</v>
      </c>
      <c r="H209" s="4">
        <f>Nurse[[#This Row],[Total RN Hours (w/ Admin, DON)]]/Nurse[[#This Row],[MDS Census]]</f>
        <v>0.4814069350338781</v>
      </c>
      <c r="I209" s="4">
        <f>Nurse[[#This Row],[RN Hours (excl. Admin, DON)]]/Nurse[[#This Row],[MDS Census]]</f>
        <v>0.28113192506974899</v>
      </c>
      <c r="J209" s="4">
        <f>SUM(Nurse[[#This Row],[RN Hours (excl. Admin, DON)]],Nurse[[#This Row],[RN Admin Hours]],Nurse[[#This Row],[RN DON Hours]],Nurse[[#This Row],[LPN Hours (excl. Admin)]],Nurse[[#This Row],[LPN Admin Hours]],Nurse[[#This Row],[CNA Hours]],Nurse[[#This Row],[NA TR Hours]],Nurse[[#This Row],[Med Aide/Tech Hours]])</f>
        <v>108.49956521739132</v>
      </c>
      <c r="K209" s="4">
        <f>SUM(Nurse[[#This Row],[RN Hours (excl. Admin, DON)]],Nurse[[#This Row],[LPN Hours (excl. Admin)]],Nurse[[#This Row],[CNA Hours]],Nurse[[#This Row],[NA TR Hours]],Nurse[[#This Row],[Med Aide/Tech Hours]])</f>
        <v>103.03771739130435</v>
      </c>
      <c r="L209" s="4">
        <f>SUM(Nurse[[#This Row],[RN Hours (excl. Admin, DON)]],Nurse[[#This Row],[RN Admin Hours]],Nurse[[#This Row],[RN DON Hours]])</f>
        <v>13.128804347826089</v>
      </c>
      <c r="M209" s="4">
        <v>7.6669565217391318</v>
      </c>
      <c r="N209" s="4">
        <v>0</v>
      </c>
      <c r="O209" s="4">
        <v>5.4618478260869567</v>
      </c>
      <c r="P209" s="4">
        <f>SUM(Nurse[[#This Row],[LPN Hours (excl. Admin)]],Nurse[[#This Row],[LPN Admin Hours]])</f>
        <v>19.811195652173915</v>
      </c>
      <c r="Q209" s="4">
        <v>19.811195652173915</v>
      </c>
      <c r="R209" s="4">
        <v>0</v>
      </c>
      <c r="S209" s="4">
        <f>SUM(Nurse[[#This Row],[CNA Hours]],Nurse[[#This Row],[NA TR Hours]],Nurse[[#This Row],[Med Aide/Tech Hours]])</f>
        <v>75.559565217391309</v>
      </c>
      <c r="T209" s="4">
        <v>65.909021739130438</v>
      </c>
      <c r="U209" s="4">
        <v>0</v>
      </c>
      <c r="V209" s="4">
        <v>9.6505434782608752</v>
      </c>
      <c r="W2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10.873369565217393</v>
      </c>
      <c r="X209" s="4">
        <v>0.87760869565217381</v>
      </c>
      <c r="Y209" s="4">
        <v>0</v>
      </c>
      <c r="Z209" s="4">
        <v>0</v>
      </c>
      <c r="AA209" s="4">
        <v>0.95478260869565224</v>
      </c>
      <c r="AB209" s="4">
        <v>0</v>
      </c>
      <c r="AC209" s="4">
        <v>8.7606521739130443</v>
      </c>
      <c r="AD209" s="4">
        <v>0</v>
      </c>
      <c r="AE209" s="4">
        <v>0.28032608695652173</v>
      </c>
      <c r="AF209" t="s">
        <v>22</v>
      </c>
      <c r="AG209" s="1">
        <v>7</v>
      </c>
      <c r="AH209"/>
    </row>
    <row r="210" spans="1:34" x14ac:dyDescent="0.25">
      <c r="A210" t="s">
        <v>346</v>
      </c>
      <c r="B210" t="s">
        <v>193</v>
      </c>
      <c r="C210" t="s">
        <v>608</v>
      </c>
      <c r="D210" t="s">
        <v>454</v>
      </c>
      <c r="E210" s="4">
        <v>68.239130434782609</v>
      </c>
      <c r="F210" s="4">
        <f>Nurse[[#This Row],[Total Nurse Staff Hours]]/Nurse[[#This Row],[MDS Census]]</f>
        <v>4.7166008282892644</v>
      </c>
      <c r="G210" s="4">
        <f>Nurse[[#This Row],[Total Direct Care Staff Hours]]/Nurse[[#This Row],[MDS Census]]</f>
        <v>4.2531825422108946</v>
      </c>
      <c r="H210" s="4">
        <f>Nurse[[#This Row],[Total RN Hours (w/ Admin, DON)]]/Nurse[[#This Row],[MDS Census]]</f>
        <v>0.4976967187002232</v>
      </c>
      <c r="I210" s="4">
        <f>Nurse[[#This Row],[RN Hours (excl. Admin, DON)]]/Nurse[[#This Row],[MDS Census]]</f>
        <v>0.12732717425931822</v>
      </c>
      <c r="J210" s="4">
        <f>SUM(Nurse[[#This Row],[RN Hours (excl. Admin, DON)]],Nurse[[#This Row],[RN Admin Hours]],Nurse[[#This Row],[RN DON Hours]],Nurse[[#This Row],[LPN Hours (excl. Admin)]],Nurse[[#This Row],[LPN Admin Hours]],Nurse[[#This Row],[CNA Hours]],Nurse[[#This Row],[NA TR Hours]],Nurse[[#This Row],[Med Aide/Tech Hours]])</f>
        <v>321.85673913043479</v>
      </c>
      <c r="K210" s="4">
        <f>SUM(Nurse[[#This Row],[RN Hours (excl. Admin, DON)]],Nurse[[#This Row],[LPN Hours (excl. Admin)]],Nurse[[#This Row],[CNA Hours]],Nurse[[#This Row],[NA TR Hours]],Nurse[[#This Row],[Med Aide/Tech Hours]])</f>
        <v>290.23347826086956</v>
      </c>
      <c r="L210" s="4">
        <f>SUM(Nurse[[#This Row],[RN Hours (excl. Admin, DON)]],Nurse[[#This Row],[RN Admin Hours]],Nurse[[#This Row],[RN DON Hours]])</f>
        <v>33.96239130434784</v>
      </c>
      <c r="M210" s="4">
        <v>8.6886956521739105</v>
      </c>
      <c r="N210" s="4">
        <v>20.31717391304349</v>
      </c>
      <c r="O210" s="4">
        <v>4.9565217391304346</v>
      </c>
      <c r="P210" s="4">
        <f>SUM(Nurse[[#This Row],[LPN Hours (excl. Admin)]],Nurse[[#This Row],[LPN Admin Hours]])</f>
        <v>62.322391304347832</v>
      </c>
      <c r="Q210" s="4">
        <v>55.972826086956523</v>
      </c>
      <c r="R210" s="4">
        <v>6.3495652173913051</v>
      </c>
      <c r="S210" s="4">
        <f>SUM(Nurse[[#This Row],[CNA Hours]],Nurse[[#This Row],[NA TR Hours]],Nurse[[#This Row],[Med Aide/Tech Hours]])</f>
        <v>225.57195652173914</v>
      </c>
      <c r="T210" s="4">
        <v>119.94380434782609</v>
      </c>
      <c r="U210" s="4">
        <v>0</v>
      </c>
      <c r="V210" s="4">
        <v>105.62815217391305</v>
      </c>
      <c r="W2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10.87</v>
      </c>
      <c r="X210" s="4">
        <v>0</v>
      </c>
      <c r="Y210" s="4">
        <v>0</v>
      </c>
      <c r="Z210" s="4">
        <v>0</v>
      </c>
      <c r="AA210" s="4">
        <v>0</v>
      </c>
      <c r="AB210" s="4">
        <v>0</v>
      </c>
      <c r="AC210" s="4">
        <v>10.87</v>
      </c>
      <c r="AD210" s="4">
        <v>0</v>
      </c>
      <c r="AE210" s="4">
        <v>0</v>
      </c>
      <c r="AF210" s="1">
        <v>175414</v>
      </c>
      <c r="AG210" s="1">
        <v>7</v>
      </c>
      <c r="AH210"/>
    </row>
    <row r="211" spans="1:34" x14ac:dyDescent="0.25">
      <c r="A211" t="s">
        <v>346</v>
      </c>
      <c r="B211" t="s">
        <v>68</v>
      </c>
      <c r="C211" t="s">
        <v>529</v>
      </c>
      <c r="D211" t="s">
        <v>395</v>
      </c>
      <c r="E211" s="4">
        <v>54.152173913043477</v>
      </c>
      <c r="F211" s="4">
        <f>Nurse[[#This Row],[Total Nurse Staff Hours]]/Nurse[[#This Row],[MDS Census]]</f>
        <v>2.9868787635487752</v>
      </c>
      <c r="G211" s="4">
        <f>Nurse[[#This Row],[Total Direct Care Staff Hours]]/Nurse[[#This Row],[MDS Census]]</f>
        <v>2.7918767563227616</v>
      </c>
      <c r="H211" s="4">
        <f>Nurse[[#This Row],[Total RN Hours (w/ Admin, DON)]]/Nurse[[#This Row],[MDS Census]]</f>
        <v>0.67445403452428754</v>
      </c>
      <c r="I211" s="4">
        <f>Nurse[[#This Row],[RN Hours (excl. Admin, DON)]]/Nurse[[#This Row],[MDS Census]]</f>
        <v>0.4794520272982738</v>
      </c>
      <c r="J211" s="4">
        <f>SUM(Nurse[[#This Row],[RN Hours (excl. Admin, DON)]],Nurse[[#This Row],[RN Admin Hours]],Nurse[[#This Row],[RN DON Hours]],Nurse[[#This Row],[LPN Hours (excl. Admin)]],Nurse[[#This Row],[LPN Admin Hours]],Nurse[[#This Row],[CNA Hours]],Nurse[[#This Row],[NA TR Hours]],Nurse[[#This Row],[Med Aide/Tech Hours]])</f>
        <v>161.74597826086955</v>
      </c>
      <c r="K211" s="4">
        <f>SUM(Nurse[[#This Row],[RN Hours (excl. Admin, DON)]],Nurse[[#This Row],[LPN Hours (excl. Admin)]],Nurse[[#This Row],[CNA Hours]],Nurse[[#This Row],[NA TR Hours]],Nurse[[#This Row],[Med Aide/Tech Hours]])</f>
        <v>151.18619565217389</v>
      </c>
      <c r="L211" s="4">
        <f>SUM(Nurse[[#This Row],[RN Hours (excl. Admin, DON)]],Nurse[[#This Row],[RN Admin Hours]],Nurse[[#This Row],[RN DON Hours]])</f>
        <v>36.523152173913047</v>
      </c>
      <c r="M211" s="4">
        <v>25.963369565217391</v>
      </c>
      <c r="N211" s="4">
        <v>4.4836956521739131</v>
      </c>
      <c r="O211" s="4">
        <v>6.0760869565217392</v>
      </c>
      <c r="P211" s="4">
        <f>SUM(Nurse[[#This Row],[LPN Hours (excl. Admin)]],Nurse[[#This Row],[LPN Admin Hours]])</f>
        <v>29.880434782608695</v>
      </c>
      <c r="Q211" s="4">
        <v>29.880434782608695</v>
      </c>
      <c r="R211" s="4">
        <v>0</v>
      </c>
      <c r="S211" s="4">
        <f>SUM(Nurse[[#This Row],[CNA Hours]],Nurse[[#This Row],[NA TR Hours]],Nurse[[#This Row],[Med Aide/Tech Hours]])</f>
        <v>95.342391304347814</v>
      </c>
      <c r="T211" s="4">
        <v>65.024456521739125</v>
      </c>
      <c r="U211" s="4">
        <v>0</v>
      </c>
      <c r="V211" s="4">
        <v>30.317934782608695</v>
      </c>
      <c r="W2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3.324782608695652</v>
      </c>
      <c r="X211" s="4">
        <v>2.156304347826087</v>
      </c>
      <c r="Y211" s="4">
        <v>0</v>
      </c>
      <c r="Z211" s="4">
        <v>0</v>
      </c>
      <c r="AA211" s="4">
        <v>0.61956521739130432</v>
      </c>
      <c r="AB211" s="4">
        <v>0</v>
      </c>
      <c r="AC211" s="4">
        <v>0.54891304347826086</v>
      </c>
      <c r="AD211" s="4">
        <v>0</v>
      </c>
      <c r="AE211" s="4">
        <v>0</v>
      </c>
      <c r="AF211" s="1">
        <v>175184</v>
      </c>
      <c r="AG211" s="1">
        <v>7</v>
      </c>
      <c r="AH211"/>
    </row>
    <row r="212" spans="1:34" x14ac:dyDescent="0.25">
      <c r="A212" t="s">
        <v>346</v>
      </c>
      <c r="B212" t="s">
        <v>321</v>
      </c>
      <c r="C212" t="s">
        <v>659</v>
      </c>
      <c r="D212" t="s">
        <v>464</v>
      </c>
      <c r="E212" s="4">
        <v>22.706521739130434</v>
      </c>
      <c r="F212" s="4">
        <f>Nurse[[#This Row],[Total Nurse Staff Hours]]/Nurse[[#This Row],[MDS Census]]</f>
        <v>3.0351747247486838</v>
      </c>
      <c r="G212" s="4">
        <f>Nurse[[#This Row],[Total Direct Care Staff Hours]]/Nurse[[#This Row],[MDS Census]]</f>
        <v>2.8293346098611774</v>
      </c>
      <c r="H212" s="4">
        <f>Nurse[[#This Row],[Total RN Hours (w/ Admin, DON)]]/Nurse[[#This Row],[MDS Census]]</f>
        <v>0.53207276208712295</v>
      </c>
      <c r="I212" s="4">
        <f>Nurse[[#This Row],[RN Hours (excl. Admin, DON)]]/Nurse[[#This Row],[MDS Census]]</f>
        <v>0.32623264719961703</v>
      </c>
      <c r="J212" s="4">
        <f>SUM(Nurse[[#This Row],[RN Hours (excl. Admin, DON)]],Nurse[[#This Row],[RN Admin Hours]],Nurse[[#This Row],[RN DON Hours]],Nurse[[#This Row],[LPN Hours (excl. Admin)]],Nurse[[#This Row],[LPN Admin Hours]],Nurse[[#This Row],[CNA Hours]],Nurse[[#This Row],[NA TR Hours]],Nurse[[#This Row],[Med Aide/Tech Hours]])</f>
        <v>68.918260869565216</v>
      </c>
      <c r="K212" s="4">
        <f>SUM(Nurse[[#This Row],[RN Hours (excl. Admin, DON)]],Nurse[[#This Row],[LPN Hours (excl. Admin)]],Nurse[[#This Row],[CNA Hours]],Nurse[[#This Row],[NA TR Hours]],Nurse[[#This Row],[Med Aide/Tech Hours]])</f>
        <v>64.244347826086951</v>
      </c>
      <c r="L212" s="4">
        <f>SUM(Nurse[[#This Row],[RN Hours (excl. Admin, DON)]],Nurse[[#This Row],[RN Admin Hours]],Nurse[[#This Row],[RN DON Hours]])</f>
        <v>12.081521739130434</v>
      </c>
      <c r="M212" s="4">
        <v>7.4076086956521729</v>
      </c>
      <c r="N212" s="4">
        <v>0</v>
      </c>
      <c r="O212" s="4">
        <v>4.6739130434782608</v>
      </c>
      <c r="P212" s="4">
        <f>SUM(Nurse[[#This Row],[LPN Hours (excl. Admin)]],Nurse[[#This Row],[LPN Admin Hours]])</f>
        <v>17.133260869565216</v>
      </c>
      <c r="Q212" s="4">
        <v>17.133260869565216</v>
      </c>
      <c r="R212" s="4">
        <v>0</v>
      </c>
      <c r="S212" s="4">
        <f>SUM(Nurse[[#This Row],[CNA Hours]],Nurse[[#This Row],[NA TR Hours]],Nurse[[#This Row],[Med Aide/Tech Hours]])</f>
        <v>39.703478260869566</v>
      </c>
      <c r="T212" s="4">
        <v>30.144782608695653</v>
      </c>
      <c r="U212" s="4">
        <v>3.3460869565217384</v>
      </c>
      <c r="V212" s="4">
        <v>6.2126086956521744</v>
      </c>
      <c r="W2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21.191956521739129</v>
      </c>
      <c r="X212" s="4">
        <v>4.7219565217391306</v>
      </c>
      <c r="Y212" s="4">
        <v>0</v>
      </c>
      <c r="Z212" s="4">
        <v>0</v>
      </c>
      <c r="AA212" s="4">
        <v>11.133913043478261</v>
      </c>
      <c r="AB212" s="4">
        <v>0</v>
      </c>
      <c r="AC212" s="4">
        <v>5.336086956521739</v>
      </c>
      <c r="AD212" s="4">
        <v>0</v>
      </c>
      <c r="AE212" s="4">
        <v>0</v>
      </c>
      <c r="AF212" t="s">
        <v>14</v>
      </c>
      <c r="AG212" s="1">
        <v>7</v>
      </c>
      <c r="AH212"/>
    </row>
    <row r="213" spans="1:34" x14ac:dyDescent="0.25">
      <c r="A213" t="s">
        <v>346</v>
      </c>
      <c r="B213" t="s">
        <v>211</v>
      </c>
      <c r="C213" t="s">
        <v>535</v>
      </c>
      <c r="D213" t="s">
        <v>401</v>
      </c>
      <c r="E213" s="4">
        <v>53.943661971830984</v>
      </c>
      <c r="F213" s="4">
        <f>Nurse[[#This Row],[Total Nurse Staff Hours]]/Nurse[[#This Row],[MDS Census]]</f>
        <v>2.9670417754569183</v>
      </c>
      <c r="G213" s="4">
        <f>Nurse[[#This Row],[Total Direct Care Staff Hours]]/Nurse[[#This Row],[MDS Census]]</f>
        <v>2.6483838120104433</v>
      </c>
      <c r="H213" s="4">
        <f>Nurse[[#This Row],[Total RN Hours (w/ Admin, DON)]]/Nurse[[#This Row],[MDS Census]]</f>
        <v>0.62860574412532644</v>
      </c>
      <c r="I213" s="4">
        <f>Nurse[[#This Row],[RN Hours (excl. Admin, DON)]]/Nurse[[#This Row],[MDS Census]]</f>
        <v>0.43347258485639695</v>
      </c>
      <c r="J213" s="4">
        <f>SUM(Nurse[[#This Row],[RN Hours (excl. Admin, DON)]],Nurse[[#This Row],[RN Admin Hours]],Nurse[[#This Row],[RN DON Hours]],Nurse[[#This Row],[LPN Hours (excl. Admin)]],Nurse[[#This Row],[LPN Admin Hours]],Nurse[[#This Row],[CNA Hours]],Nurse[[#This Row],[NA TR Hours]],Nurse[[#This Row],[Med Aide/Tech Hours]])</f>
        <v>160.05309859154926</v>
      </c>
      <c r="K213" s="4">
        <f>SUM(Nurse[[#This Row],[RN Hours (excl. Admin, DON)]],Nurse[[#This Row],[LPN Hours (excl. Admin)]],Nurse[[#This Row],[CNA Hours]],Nurse[[#This Row],[NA TR Hours]],Nurse[[#This Row],[Med Aide/Tech Hours]])</f>
        <v>142.86352112676053</v>
      </c>
      <c r="L213" s="4">
        <f>SUM(Nurse[[#This Row],[RN Hours (excl. Admin, DON)]],Nurse[[#This Row],[RN Admin Hours]],Nurse[[#This Row],[RN DON Hours]])</f>
        <v>33.909295774647887</v>
      </c>
      <c r="M213" s="4">
        <v>23.383098591549299</v>
      </c>
      <c r="N213" s="4">
        <v>6.2445070422535212</v>
      </c>
      <c r="O213" s="4">
        <v>4.28169014084507</v>
      </c>
      <c r="P213" s="4">
        <f>SUM(Nurse[[#This Row],[LPN Hours (excl. Admin)]],Nurse[[#This Row],[LPN Admin Hours]])</f>
        <v>45.309859154929583</v>
      </c>
      <c r="Q213" s="4">
        <v>38.646478873239438</v>
      </c>
      <c r="R213" s="4">
        <v>6.6633802816901415</v>
      </c>
      <c r="S213" s="4">
        <f>SUM(Nurse[[#This Row],[CNA Hours]],Nurse[[#This Row],[NA TR Hours]],Nurse[[#This Row],[Med Aide/Tech Hours]])</f>
        <v>80.833943661971787</v>
      </c>
      <c r="T213" s="4">
        <v>73.439577464788684</v>
      </c>
      <c r="U213" s="4">
        <v>0</v>
      </c>
      <c r="V213" s="4">
        <v>7.394366197183099</v>
      </c>
      <c r="W2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3" s="4">
        <v>0</v>
      </c>
      <c r="Y213" s="4">
        <v>0</v>
      </c>
      <c r="Z213" s="4">
        <v>0</v>
      </c>
      <c r="AA213" s="4">
        <v>0</v>
      </c>
      <c r="AB213" s="4">
        <v>0</v>
      </c>
      <c r="AC213" s="4">
        <v>0</v>
      </c>
      <c r="AD213" s="4">
        <v>0</v>
      </c>
      <c r="AE213" s="4">
        <v>0</v>
      </c>
      <c r="AF213" s="1">
        <v>175445</v>
      </c>
      <c r="AG213" s="1">
        <v>7</v>
      </c>
      <c r="AH213"/>
    </row>
    <row r="214" spans="1:34" x14ac:dyDescent="0.25">
      <c r="A214" t="s">
        <v>346</v>
      </c>
      <c r="B214" t="s">
        <v>77</v>
      </c>
      <c r="C214" t="s">
        <v>488</v>
      </c>
      <c r="D214" t="s">
        <v>393</v>
      </c>
      <c r="E214" s="4">
        <v>66.75</v>
      </c>
      <c r="F214" s="4">
        <f>Nurse[[#This Row],[Total Nurse Staff Hours]]/Nurse[[#This Row],[MDS Census]]</f>
        <v>3.2723790913531996</v>
      </c>
      <c r="G214" s="4">
        <f>Nurse[[#This Row],[Total Direct Care Staff Hours]]/Nurse[[#This Row],[MDS Census]]</f>
        <v>3.0958638658198989</v>
      </c>
      <c r="H214" s="4">
        <f>Nurse[[#This Row],[Total RN Hours (w/ Admin, DON)]]/Nurse[[#This Row],[MDS Census]]</f>
        <v>0.6078700537371764</v>
      </c>
      <c r="I214" s="4">
        <f>Nurse[[#This Row],[RN Hours (excl. Admin, DON)]]/Nurse[[#This Row],[MDS Census]]</f>
        <v>0.43135482820387566</v>
      </c>
      <c r="J214" s="4">
        <f>SUM(Nurse[[#This Row],[RN Hours (excl. Admin, DON)]],Nurse[[#This Row],[RN Admin Hours]],Nurse[[#This Row],[RN DON Hours]],Nurse[[#This Row],[LPN Hours (excl. Admin)]],Nurse[[#This Row],[LPN Admin Hours]],Nurse[[#This Row],[CNA Hours]],Nurse[[#This Row],[NA TR Hours]],Nurse[[#This Row],[Med Aide/Tech Hours]])</f>
        <v>218.43130434782609</v>
      </c>
      <c r="K214" s="4">
        <f>SUM(Nurse[[#This Row],[RN Hours (excl. Admin, DON)]],Nurse[[#This Row],[LPN Hours (excl. Admin)]],Nurse[[#This Row],[CNA Hours]],Nurse[[#This Row],[NA TR Hours]],Nurse[[#This Row],[Med Aide/Tech Hours]])</f>
        <v>206.64891304347825</v>
      </c>
      <c r="L214" s="4">
        <f>SUM(Nurse[[#This Row],[RN Hours (excl. Admin, DON)]],Nurse[[#This Row],[RN Admin Hours]],Nurse[[#This Row],[RN DON Hours]])</f>
        <v>40.575326086956522</v>
      </c>
      <c r="M214" s="4">
        <v>28.7929347826087</v>
      </c>
      <c r="N214" s="4">
        <v>6.2171739130434771</v>
      </c>
      <c r="O214" s="4">
        <v>5.5652173913043477</v>
      </c>
      <c r="P214" s="4">
        <f>SUM(Nurse[[#This Row],[LPN Hours (excl. Admin)]],Nurse[[#This Row],[LPN Admin Hours]])</f>
        <v>21.216739130434775</v>
      </c>
      <c r="Q214" s="4">
        <v>21.216739130434775</v>
      </c>
      <c r="R214" s="4">
        <v>0</v>
      </c>
      <c r="S214" s="4">
        <f>SUM(Nurse[[#This Row],[CNA Hours]],Nurse[[#This Row],[NA TR Hours]],Nurse[[#This Row],[Med Aide/Tech Hours]])</f>
        <v>156.63923913043479</v>
      </c>
      <c r="T214" s="4">
        <v>118.60010869565218</v>
      </c>
      <c r="U214" s="4">
        <v>0</v>
      </c>
      <c r="V214" s="4">
        <v>38.039130434782599</v>
      </c>
      <c r="W2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4" s="4">
        <v>0</v>
      </c>
      <c r="Y214" s="4">
        <v>0</v>
      </c>
      <c r="Z214" s="4">
        <v>0</v>
      </c>
      <c r="AA214" s="4">
        <v>0</v>
      </c>
      <c r="AB214" s="4">
        <v>0</v>
      </c>
      <c r="AC214" s="4">
        <v>0</v>
      </c>
      <c r="AD214" s="4">
        <v>0</v>
      </c>
      <c r="AE214" s="4">
        <v>0</v>
      </c>
      <c r="AF214" s="1">
        <v>175208</v>
      </c>
      <c r="AG214" s="1">
        <v>7</v>
      </c>
      <c r="AH214"/>
    </row>
    <row r="215" spans="1:34" x14ac:dyDescent="0.25">
      <c r="A215" t="s">
        <v>346</v>
      </c>
      <c r="B215" t="s">
        <v>108</v>
      </c>
      <c r="C215" t="s">
        <v>522</v>
      </c>
      <c r="D215" t="s">
        <v>415</v>
      </c>
      <c r="E215" s="4">
        <v>127.6304347826087</v>
      </c>
      <c r="F215" s="4">
        <f>Nurse[[#This Row],[Total Nurse Staff Hours]]/Nurse[[#This Row],[MDS Census]]</f>
        <v>3.56740163515585</v>
      </c>
      <c r="G215" s="4">
        <f>Nurse[[#This Row],[Total Direct Care Staff Hours]]/Nurse[[#This Row],[MDS Census]]</f>
        <v>3.3569851814001015</v>
      </c>
      <c r="H215" s="4">
        <f>Nurse[[#This Row],[Total RN Hours (w/ Admin, DON)]]/Nurse[[#This Row],[MDS Census]]</f>
        <v>0.67575200136262981</v>
      </c>
      <c r="I215" s="4">
        <f>Nurse[[#This Row],[RN Hours (excl. Admin, DON)]]/Nurse[[#This Row],[MDS Census]]</f>
        <v>0.49561148015670237</v>
      </c>
      <c r="J215" s="4">
        <f>SUM(Nurse[[#This Row],[RN Hours (excl. Admin, DON)]],Nurse[[#This Row],[RN Admin Hours]],Nurse[[#This Row],[RN DON Hours]],Nurse[[#This Row],[LPN Hours (excl. Admin)]],Nurse[[#This Row],[LPN Admin Hours]],Nurse[[#This Row],[CNA Hours]],Nurse[[#This Row],[NA TR Hours]],Nurse[[#This Row],[Med Aide/Tech Hours]])</f>
        <v>455.30902173913034</v>
      </c>
      <c r="K215" s="4">
        <f>SUM(Nurse[[#This Row],[RN Hours (excl. Admin, DON)]],Nurse[[#This Row],[LPN Hours (excl. Admin)]],Nurse[[#This Row],[CNA Hours]],Nurse[[#This Row],[NA TR Hours]],Nurse[[#This Row],[Med Aide/Tech Hours]])</f>
        <v>428.45347826086947</v>
      </c>
      <c r="L215" s="4">
        <f>SUM(Nurse[[#This Row],[RN Hours (excl. Admin, DON)]],Nurse[[#This Row],[RN Admin Hours]],Nurse[[#This Row],[RN DON Hours]])</f>
        <v>86.246521739130429</v>
      </c>
      <c r="M215" s="4">
        <v>63.255108695652169</v>
      </c>
      <c r="N215" s="4">
        <v>17.653586956521739</v>
      </c>
      <c r="O215" s="4">
        <v>5.3378260869565217</v>
      </c>
      <c r="P215" s="4">
        <f>SUM(Nurse[[#This Row],[LPN Hours (excl. Admin)]],Nurse[[#This Row],[LPN Admin Hours]])</f>
        <v>57.248369565217395</v>
      </c>
      <c r="Q215" s="4">
        <v>53.384239130434786</v>
      </c>
      <c r="R215" s="4">
        <v>3.8641304347826089</v>
      </c>
      <c r="S215" s="4">
        <f>SUM(Nurse[[#This Row],[CNA Hours]],Nurse[[#This Row],[NA TR Hours]],Nurse[[#This Row],[Med Aide/Tech Hours]])</f>
        <v>311.81413043478256</v>
      </c>
      <c r="T215" s="4">
        <v>226.35543478260865</v>
      </c>
      <c r="U215" s="4">
        <v>5.1168478260869561</v>
      </c>
      <c r="V215" s="4">
        <v>80.341847826086948</v>
      </c>
      <c r="W2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5" s="4">
        <v>0</v>
      </c>
      <c r="Y215" s="4">
        <v>0</v>
      </c>
      <c r="Z215" s="4">
        <v>0</v>
      </c>
      <c r="AA215" s="4">
        <v>0</v>
      </c>
      <c r="AB215" s="4">
        <v>0</v>
      </c>
      <c r="AC215" s="4">
        <v>0</v>
      </c>
      <c r="AD215" s="4">
        <v>0</v>
      </c>
      <c r="AE215" s="4">
        <v>0</v>
      </c>
      <c r="AF215" s="1">
        <v>175255</v>
      </c>
      <c r="AG215" s="1">
        <v>7</v>
      </c>
      <c r="AH215"/>
    </row>
    <row r="216" spans="1:34" x14ac:dyDescent="0.25">
      <c r="A216" t="s">
        <v>346</v>
      </c>
      <c r="B216" t="s">
        <v>91</v>
      </c>
      <c r="C216" t="s">
        <v>554</v>
      </c>
      <c r="D216" t="s">
        <v>431</v>
      </c>
      <c r="E216" s="4">
        <v>42.836956521739133</v>
      </c>
      <c r="F216" s="4">
        <f>Nurse[[#This Row],[Total Nurse Staff Hours]]/Nurse[[#This Row],[MDS Census]]</f>
        <v>3.0582212636386705</v>
      </c>
      <c r="G216" s="4">
        <f>Nurse[[#This Row],[Total Direct Care Staff Hours]]/Nurse[[#This Row],[MDS Census]]</f>
        <v>2.8422862217711247</v>
      </c>
      <c r="H216" s="4">
        <f>Nurse[[#This Row],[Total RN Hours (w/ Admin, DON)]]/Nurse[[#This Row],[MDS Census]]</f>
        <v>0.45848769347881263</v>
      </c>
      <c r="I216" s="4">
        <f>Nurse[[#This Row],[RN Hours (excl. Admin, DON)]]/Nurse[[#This Row],[MDS Census]]</f>
        <v>0.33872113676731808</v>
      </c>
      <c r="J216" s="4">
        <f>SUM(Nurse[[#This Row],[RN Hours (excl. Admin, DON)]],Nurse[[#This Row],[RN Admin Hours]],Nurse[[#This Row],[RN DON Hours]],Nurse[[#This Row],[LPN Hours (excl. Admin)]],Nurse[[#This Row],[LPN Admin Hours]],Nurse[[#This Row],[CNA Hours]],Nurse[[#This Row],[NA TR Hours]],Nurse[[#This Row],[Med Aide/Tech Hours]])</f>
        <v>131.00489130434784</v>
      </c>
      <c r="K216" s="4">
        <f>SUM(Nurse[[#This Row],[RN Hours (excl. Admin, DON)]],Nurse[[#This Row],[LPN Hours (excl. Admin)]],Nurse[[#This Row],[CNA Hours]],Nurse[[#This Row],[NA TR Hours]],Nurse[[#This Row],[Med Aide/Tech Hours]])</f>
        <v>121.75489130434785</v>
      </c>
      <c r="L216" s="4">
        <f>SUM(Nurse[[#This Row],[RN Hours (excl. Admin, DON)]],Nurse[[#This Row],[RN Admin Hours]],Nurse[[#This Row],[RN DON Hours]])</f>
        <v>19.640217391304354</v>
      </c>
      <c r="M216" s="4">
        <v>14.509782608695659</v>
      </c>
      <c r="N216" s="4">
        <v>0</v>
      </c>
      <c r="O216" s="4">
        <v>5.1304347826086953</v>
      </c>
      <c r="P216" s="4">
        <f>SUM(Nurse[[#This Row],[LPN Hours (excl. Admin)]],Nurse[[#This Row],[LPN Admin Hours]])</f>
        <v>36.660869565217382</v>
      </c>
      <c r="Q216" s="4">
        <v>32.541304347826078</v>
      </c>
      <c r="R216" s="4">
        <v>4.1195652173913047</v>
      </c>
      <c r="S216" s="4">
        <f>SUM(Nurse[[#This Row],[CNA Hours]],Nurse[[#This Row],[NA TR Hours]],Nurse[[#This Row],[Med Aide/Tech Hours]])</f>
        <v>74.703804347826107</v>
      </c>
      <c r="T216" s="4">
        <v>66.710326086956542</v>
      </c>
      <c r="U216" s="4">
        <v>0</v>
      </c>
      <c r="V216" s="4">
        <v>7.9934782608695611</v>
      </c>
      <c r="W2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6" s="4">
        <v>0</v>
      </c>
      <c r="Y216" s="4">
        <v>0</v>
      </c>
      <c r="Z216" s="4">
        <v>0</v>
      </c>
      <c r="AA216" s="4">
        <v>0</v>
      </c>
      <c r="AB216" s="4">
        <v>0</v>
      </c>
      <c r="AC216" s="4">
        <v>0</v>
      </c>
      <c r="AD216" s="4">
        <v>0</v>
      </c>
      <c r="AE216" s="4">
        <v>0</v>
      </c>
      <c r="AF216" s="1">
        <v>175232</v>
      </c>
      <c r="AG216" s="1">
        <v>7</v>
      </c>
      <c r="AH216"/>
    </row>
    <row r="217" spans="1:34" x14ac:dyDescent="0.25">
      <c r="A217" t="s">
        <v>346</v>
      </c>
      <c r="B217" t="s">
        <v>30</v>
      </c>
      <c r="C217" t="s">
        <v>604</v>
      </c>
      <c r="D217" t="s">
        <v>454</v>
      </c>
      <c r="E217" s="4">
        <v>84.760869565217391</v>
      </c>
      <c r="F217" s="4">
        <f>Nurse[[#This Row],[Total Nurse Staff Hours]]/Nurse[[#This Row],[MDS Census]]</f>
        <v>4.4421761990253925</v>
      </c>
      <c r="G217" s="4">
        <f>Nurse[[#This Row],[Total Direct Care Staff Hours]]/Nurse[[#This Row],[MDS Census]]</f>
        <v>4.3815837394203649</v>
      </c>
      <c r="H217" s="4">
        <f>Nurse[[#This Row],[Total RN Hours (w/ Admin, DON)]]/Nurse[[#This Row],[MDS Census]]</f>
        <v>0.63568094383175189</v>
      </c>
      <c r="I217" s="4">
        <f>Nurse[[#This Row],[RN Hours (excl. Admin, DON)]]/Nurse[[#This Row],[MDS Census]]</f>
        <v>0.57508848422672498</v>
      </c>
      <c r="J217" s="4">
        <f>SUM(Nurse[[#This Row],[RN Hours (excl. Admin, DON)]],Nurse[[#This Row],[RN Admin Hours]],Nurse[[#This Row],[RN DON Hours]],Nurse[[#This Row],[LPN Hours (excl. Admin)]],Nurse[[#This Row],[LPN Admin Hours]],Nurse[[#This Row],[CNA Hours]],Nurse[[#This Row],[NA TR Hours]],Nurse[[#This Row],[Med Aide/Tech Hours]])</f>
        <v>376.52271739130447</v>
      </c>
      <c r="K217" s="4">
        <f>SUM(Nurse[[#This Row],[RN Hours (excl. Admin, DON)]],Nurse[[#This Row],[LPN Hours (excl. Admin)]],Nurse[[#This Row],[CNA Hours]],Nurse[[#This Row],[NA TR Hours]],Nurse[[#This Row],[Med Aide/Tech Hours]])</f>
        <v>371.38684782608703</v>
      </c>
      <c r="L217" s="4">
        <f>SUM(Nurse[[#This Row],[RN Hours (excl. Admin, DON)]],Nurse[[#This Row],[RN Admin Hours]],Nurse[[#This Row],[RN DON Hours]])</f>
        <v>53.880869565217402</v>
      </c>
      <c r="M217" s="4">
        <v>48.745000000000012</v>
      </c>
      <c r="N217" s="4">
        <v>0</v>
      </c>
      <c r="O217" s="4">
        <v>5.1358695652173916</v>
      </c>
      <c r="P217" s="4">
        <f>SUM(Nurse[[#This Row],[LPN Hours (excl. Admin)]],Nurse[[#This Row],[LPN Admin Hours]])</f>
        <v>79.369673913043499</v>
      </c>
      <c r="Q217" s="4">
        <v>79.369673913043499</v>
      </c>
      <c r="R217" s="4">
        <v>0</v>
      </c>
      <c r="S217" s="4">
        <f>SUM(Nurse[[#This Row],[CNA Hours]],Nurse[[#This Row],[NA TR Hours]],Nurse[[#This Row],[Med Aide/Tech Hours]])</f>
        <v>243.27217391304353</v>
      </c>
      <c r="T217" s="4">
        <v>231.86532608695657</v>
      </c>
      <c r="U217" s="4">
        <v>0</v>
      </c>
      <c r="V217" s="4">
        <v>11.406847826086954</v>
      </c>
      <c r="W2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99.191195652173917</v>
      </c>
      <c r="X217" s="4">
        <v>10.234130434782609</v>
      </c>
      <c r="Y217" s="4">
        <v>0</v>
      </c>
      <c r="Z217" s="4">
        <v>0</v>
      </c>
      <c r="AA217" s="4">
        <v>25.323478260869564</v>
      </c>
      <c r="AB217" s="4">
        <v>0</v>
      </c>
      <c r="AC217" s="4">
        <v>52.22673913043478</v>
      </c>
      <c r="AD217" s="4">
        <v>0</v>
      </c>
      <c r="AE217" s="4">
        <v>11.406847826086954</v>
      </c>
      <c r="AF217" s="1">
        <v>175406</v>
      </c>
      <c r="AG217" s="1">
        <v>7</v>
      </c>
      <c r="AH217"/>
    </row>
    <row r="218" spans="1:34" x14ac:dyDescent="0.25">
      <c r="A218" t="s">
        <v>346</v>
      </c>
      <c r="B218" t="s">
        <v>227</v>
      </c>
      <c r="C218" t="s">
        <v>618</v>
      </c>
      <c r="D218" t="s">
        <v>427</v>
      </c>
      <c r="E218" s="4">
        <v>34.880434782608695</v>
      </c>
      <c r="F218" s="4">
        <f>Nurse[[#This Row],[Total Nurse Staff Hours]]/Nurse[[#This Row],[MDS Census]]</f>
        <v>3.808077282642568</v>
      </c>
      <c r="G218" s="4">
        <f>Nurse[[#This Row],[Total Direct Care Staff Hours]]/Nurse[[#This Row],[MDS Census]]</f>
        <v>3.6839420380180741</v>
      </c>
      <c r="H218" s="4">
        <f>Nurse[[#This Row],[Total RN Hours (w/ Admin, DON)]]/Nurse[[#This Row],[MDS Census]]</f>
        <v>0.51519788095980057</v>
      </c>
      <c r="I218" s="4">
        <f>Nurse[[#This Row],[RN Hours (excl. Admin, DON)]]/Nurse[[#This Row],[MDS Census]]</f>
        <v>0.4558024306637582</v>
      </c>
      <c r="J218" s="4">
        <f>SUM(Nurse[[#This Row],[RN Hours (excl. Admin, DON)]],Nurse[[#This Row],[RN Admin Hours]],Nurse[[#This Row],[RN DON Hours]],Nurse[[#This Row],[LPN Hours (excl. Admin)]],Nurse[[#This Row],[LPN Admin Hours]],Nurse[[#This Row],[CNA Hours]],Nurse[[#This Row],[NA TR Hours]],Nurse[[#This Row],[Med Aide/Tech Hours]])</f>
        <v>132.82739130434783</v>
      </c>
      <c r="K218" s="4">
        <f>SUM(Nurse[[#This Row],[RN Hours (excl. Admin, DON)]],Nurse[[#This Row],[LPN Hours (excl. Admin)]],Nurse[[#This Row],[CNA Hours]],Nurse[[#This Row],[NA TR Hours]],Nurse[[#This Row],[Med Aide/Tech Hours]])</f>
        <v>128.4975</v>
      </c>
      <c r="L218" s="4">
        <f>SUM(Nurse[[#This Row],[RN Hours (excl. Admin, DON)]],Nurse[[#This Row],[RN Admin Hours]],Nurse[[#This Row],[RN DON Hours]])</f>
        <v>17.970326086956522</v>
      </c>
      <c r="M218" s="4">
        <v>15.89858695652174</v>
      </c>
      <c r="N218" s="4">
        <v>0</v>
      </c>
      <c r="O218" s="4">
        <v>2.071739130434783</v>
      </c>
      <c r="P218" s="4">
        <f>SUM(Nurse[[#This Row],[LPN Hours (excl. Admin)]],Nurse[[#This Row],[LPN Admin Hours]])</f>
        <v>15.462717391304349</v>
      </c>
      <c r="Q218" s="4">
        <v>13.204565217391306</v>
      </c>
      <c r="R218" s="4">
        <v>2.2581521739130435</v>
      </c>
      <c r="S218" s="4">
        <f>SUM(Nurse[[#This Row],[CNA Hours]],Nurse[[#This Row],[NA TR Hours]],Nurse[[#This Row],[Med Aide/Tech Hours]])</f>
        <v>99.394347826086943</v>
      </c>
      <c r="T218" s="4">
        <v>74.247391304347815</v>
      </c>
      <c r="U218" s="4">
        <v>5.5479347826086967</v>
      </c>
      <c r="V218" s="4">
        <v>19.599021739130436</v>
      </c>
      <c r="W2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8" s="4">
        <v>0</v>
      </c>
      <c r="Y218" s="4">
        <v>0</v>
      </c>
      <c r="Z218" s="4">
        <v>0</v>
      </c>
      <c r="AA218" s="4">
        <v>0</v>
      </c>
      <c r="AB218" s="4">
        <v>0</v>
      </c>
      <c r="AC218" s="4">
        <v>0</v>
      </c>
      <c r="AD218" s="4">
        <v>0</v>
      </c>
      <c r="AE218" s="4">
        <v>0</v>
      </c>
      <c r="AF218" s="1">
        <v>175468</v>
      </c>
      <c r="AG218" s="1">
        <v>7</v>
      </c>
      <c r="AH218"/>
    </row>
    <row r="219" spans="1:34" x14ac:dyDescent="0.25">
      <c r="A219" t="s">
        <v>346</v>
      </c>
      <c r="B219" t="s">
        <v>239</v>
      </c>
      <c r="C219" t="s">
        <v>625</v>
      </c>
      <c r="D219" t="s">
        <v>417</v>
      </c>
      <c r="E219" s="4">
        <v>35.673913043478258</v>
      </c>
      <c r="F219" s="4">
        <f>Nurse[[#This Row],[Total Nurse Staff Hours]]/Nurse[[#This Row],[MDS Census]]</f>
        <v>5.0612309567336986</v>
      </c>
      <c r="G219" s="4">
        <f>Nurse[[#This Row],[Total Direct Care Staff Hours]]/Nurse[[#This Row],[MDS Census]]</f>
        <v>4.7780286410725159</v>
      </c>
      <c r="H219" s="4">
        <f>Nurse[[#This Row],[Total RN Hours (w/ Admin, DON)]]/Nurse[[#This Row],[MDS Census]]</f>
        <v>0.86213284582571625</v>
      </c>
      <c r="I219" s="4">
        <f>Nurse[[#This Row],[RN Hours (excl. Admin, DON)]]/Nurse[[#This Row],[MDS Census]]</f>
        <v>0.578930530164534</v>
      </c>
      <c r="J219" s="4">
        <f>SUM(Nurse[[#This Row],[RN Hours (excl. Admin, DON)]],Nurse[[#This Row],[RN Admin Hours]],Nurse[[#This Row],[RN DON Hours]],Nurse[[#This Row],[LPN Hours (excl. Admin)]],Nurse[[#This Row],[LPN Admin Hours]],Nurse[[#This Row],[CNA Hours]],Nurse[[#This Row],[NA TR Hours]],Nurse[[#This Row],[Med Aide/Tech Hours]])</f>
        <v>180.55391304347825</v>
      </c>
      <c r="K219" s="4">
        <f>SUM(Nurse[[#This Row],[RN Hours (excl. Admin, DON)]],Nurse[[#This Row],[LPN Hours (excl. Admin)]],Nurse[[#This Row],[CNA Hours]],Nurse[[#This Row],[NA TR Hours]],Nurse[[#This Row],[Med Aide/Tech Hours]])</f>
        <v>170.45097826086953</v>
      </c>
      <c r="L219" s="4">
        <f>SUM(Nurse[[#This Row],[RN Hours (excl. Admin, DON)]],Nurse[[#This Row],[RN Admin Hours]],Nurse[[#This Row],[RN DON Hours]])</f>
        <v>30.755652173913049</v>
      </c>
      <c r="M219" s="4">
        <v>20.652717391304353</v>
      </c>
      <c r="N219" s="4">
        <v>4.7279347826086946</v>
      </c>
      <c r="O219" s="4">
        <v>5.375</v>
      </c>
      <c r="P219" s="4">
        <f>SUM(Nurse[[#This Row],[LPN Hours (excl. Admin)]],Nurse[[#This Row],[LPN Admin Hours]])</f>
        <v>23.547826086956519</v>
      </c>
      <c r="Q219" s="4">
        <v>23.547826086956519</v>
      </c>
      <c r="R219" s="4">
        <v>0</v>
      </c>
      <c r="S219" s="4">
        <f>SUM(Nurse[[#This Row],[CNA Hours]],Nurse[[#This Row],[NA TR Hours]],Nurse[[#This Row],[Med Aide/Tech Hours]])</f>
        <v>126.25043478260866</v>
      </c>
      <c r="T219" s="4">
        <v>33.757717391304347</v>
      </c>
      <c r="U219" s="4">
        <v>0</v>
      </c>
      <c r="V219" s="4">
        <v>92.492717391304325</v>
      </c>
      <c r="W2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9" s="4">
        <v>0</v>
      </c>
      <c r="Y219" s="4">
        <v>0</v>
      </c>
      <c r="Z219" s="4">
        <v>0</v>
      </c>
      <c r="AA219" s="4">
        <v>0</v>
      </c>
      <c r="AB219" s="4">
        <v>0</v>
      </c>
      <c r="AC219" s="4">
        <v>0</v>
      </c>
      <c r="AD219" s="4">
        <v>0</v>
      </c>
      <c r="AE219" s="4">
        <v>0</v>
      </c>
      <c r="AF219" s="1">
        <v>175489</v>
      </c>
      <c r="AG219" s="1">
        <v>7</v>
      </c>
      <c r="AH219"/>
    </row>
    <row r="220" spans="1:34" x14ac:dyDescent="0.25">
      <c r="A220" t="s">
        <v>346</v>
      </c>
      <c r="B220" t="s">
        <v>142</v>
      </c>
      <c r="C220" t="s">
        <v>576</v>
      </c>
      <c r="D220" t="s">
        <v>445</v>
      </c>
      <c r="E220" s="4">
        <v>39.576086956521742</v>
      </c>
      <c r="F220" s="4">
        <f>Nurse[[#This Row],[Total Nurse Staff Hours]]/Nurse[[#This Row],[MDS Census]]</f>
        <v>2.7188931612194449</v>
      </c>
      <c r="G220" s="4">
        <f>Nurse[[#This Row],[Total Direct Care Staff Hours]]/Nurse[[#This Row],[MDS Census]]</f>
        <v>2.4354545454545451</v>
      </c>
      <c r="H220" s="4">
        <f>Nurse[[#This Row],[Total RN Hours (w/ Admin, DON)]]/Nurse[[#This Row],[MDS Census]]</f>
        <v>0.62727822026915658</v>
      </c>
      <c r="I220" s="4">
        <f>Nurse[[#This Row],[RN Hours (excl. Admin, DON)]]/Nurse[[#This Row],[MDS Census]]</f>
        <v>0.34383960450425699</v>
      </c>
      <c r="J220" s="4">
        <f>SUM(Nurse[[#This Row],[RN Hours (excl. Admin, DON)]],Nurse[[#This Row],[RN Admin Hours]],Nurse[[#This Row],[RN DON Hours]],Nurse[[#This Row],[LPN Hours (excl. Admin)]],Nurse[[#This Row],[LPN Admin Hours]],Nurse[[#This Row],[CNA Hours]],Nurse[[#This Row],[NA TR Hours]],Nurse[[#This Row],[Med Aide/Tech Hours]])</f>
        <v>107.60315217391305</v>
      </c>
      <c r="K220" s="4">
        <f>SUM(Nurse[[#This Row],[RN Hours (excl. Admin, DON)]],Nurse[[#This Row],[LPN Hours (excl. Admin)]],Nurse[[#This Row],[CNA Hours]],Nurse[[#This Row],[NA TR Hours]],Nurse[[#This Row],[Med Aide/Tech Hours]])</f>
        <v>96.385760869565217</v>
      </c>
      <c r="L220" s="4">
        <f>SUM(Nurse[[#This Row],[RN Hours (excl. Admin, DON)]],Nurse[[#This Row],[RN Admin Hours]],Nurse[[#This Row],[RN DON Hours]])</f>
        <v>24.825217391304342</v>
      </c>
      <c r="M220" s="4">
        <v>13.60782608695652</v>
      </c>
      <c r="N220" s="4">
        <v>5.5652173913043477</v>
      </c>
      <c r="O220" s="4">
        <v>5.6521739130434785</v>
      </c>
      <c r="P220" s="4">
        <f>SUM(Nurse[[#This Row],[LPN Hours (excl. Admin)]],Nurse[[#This Row],[LPN Admin Hours]])</f>
        <v>15.630434782608694</v>
      </c>
      <c r="Q220" s="4">
        <v>15.630434782608694</v>
      </c>
      <c r="R220" s="4">
        <v>0</v>
      </c>
      <c r="S220" s="4">
        <f>SUM(Nurse[[#This Row],[CNA Hours]],Nurse[[#This Row],[NA TR Hours]],Nurse[[#This Row],[Med Aide/Tech Hours]])</f>
        <v>67.147499999999994</v>
      </c>
      <c r="T220" s="4">
        <v>50.191739130434776</v>
      </c>
      <c r="U220" s="4">
        <v>0</v>
      </c>
      <c r="V220" s="4">
        <v>16.955760869565221</v>
      </c>
      <c r="W2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0" s="4">
        <v>0</v>
      </c>
      <c r="Y220" s="4">
        <v>0</v>
      </c>
      <c r="Z220" s="4">
        <v>0</v>
      </c>
      <c r="AA220" s="4">
        <v>0</v>
      </c>
      <c r="AB220" s="4">
        <v>0</v>
      </c>
      <c r="AC220" s="4">
        <v>0</v>
      </c>
      <c r="AD220" s="4">
        <v>0</v>
      </c>
      <c r="AE220" s="4">
        <v>0</v>
      </c>
      <c r="AF220" s="1">
        <v>175315</v>
      </c>
      <c r="AG220" s="1">
        <v>7</v>
      </c>
      <c r="AH220"/>
    </row>
    <row r="221" spans="1:34" x14ac:dyDescent="0.25">
      <c r="A221" t="s">
        <v>346</v>
      </c>
      <c r="B221" t="s">
        <v>303</v>
      </c>
      <c r="C221" t="s">
        <v>645</v>
      </c>
      <c r="D221" t="s">
        <v>464</v>
      </c>
      <c r="E221" s="4">
        <v>41.195652173913047</v>
      </c>
      <c r="F221" s="4">
        <f>Nurse[[#This Row],[Total Nurse Staff Hours]]/Nurse[[#This Row],[MDS Census]]</f>
        <v>2.9305488126649077</v>
      </c>
      <c r="G221" s="4">
        <f>Nurse[[#This Row],[Total Direct Care Staff Hours]]/Nurse[[#This Row],[MDS Census]]</f>
        <v>2.6555910290237463</v>
      </c>
      <c r="H221" s="4">
        <f>Nurse[[#This Row],[Total RN Hours (w/ Admin, DON)]]/Nurse[[#This Row],[MDS Census]]</f>
        <v>0.34024010554089706</v>
      </c>
      <c r="I221" s="4">
        <f>Nurse[[#This Row],[RN Hours (excl. Admin, DON)]]/Nurse[[#This Row],[MDS Census]]</f>
        <v>6.5282321899736151E-2</v>
      </c>
      <c r="J221" s="4">
        <f>SUM(Nurse[[#This Row],[RN Hours (excl. Admin, DON)]],Nurse[[#This Row],[RN Admin Hours]],Nurse[[#This Row],[RN DON Hours]],Nurse[[#This Row],[LPN Hours (excl. Admin)]],Nurse[[#This Row],[LPN Admin Hours]],Nurse[[#This Row],[CNA Hours]],Nurse[[#This Row],[NA TR Hours]],Nurse[[#This Row],[Med Aide/Tech Hours]])</f>
        <v>120.72586956521741</v>
      </c>
      <c r="K221" s="4">
        <f>SUM(Nurse[[#This Row],[RN Hours (excl. Admin, DON)]],Nurse[[#This Row],[LPN Hours (excl. Admin)]],Nurse[[#This Row],[CNA Hours]],Nurse[[#This Row],[NA TR Hours]],Nurse[[#This Row],[Med Aide/Tech Hours]])</f>
        <v>109.39880434782609</v>
      </c>
      <c r="L221" s="4">
        <f>SUM(Nurse[[#This Row],[RN Hours (excl. Admin, DON)]],Nurse[[#This Row],[RN Admin Hours]],Nurse[[#This Row],[RN DON Hours]])</f>
        <v>14.016413043478261</v>
      </c>
      <c r="M221" s="4">
        <v>2.6893478260869568</v>
      </c>
      <c r="N221" s="4">
        <v>6.7401086956521743</v>
      </c>
      <c r="O221" s="4">
        <v>4.5869565217391308</v>
      </c>
      <c r="P221" s="4">
        <f>SUM(Nurse[[#This Row],[LPN Hours (excl. Admin)]],Nurse[[#This Row],[LPN Admin Hours]])</f>
        <v>23.208913043478258</v>
      </c>
      <c r="Q221" s="4">
        <v>23.208913043478258</v>
      </c>
      <c r="R221" s="4">
        <v>0</v>
      </c>
      <c r="S221" s="4">
        <f>SUM(Nurse[[#This Row],[CNA Hours]],Nurse[[#This Row],[NA TR Hours]],Nurse[[#This Row],[Med Aide/Tech Hours]])</f>
        <v>83.50054347826088</v>
      </c>
      <c r="T221" s="4">
        <v>61.255326086956529</v>
      </c>
      <c r="U221" s="4">
        <v>0</v>
      </c>
      <c r="V221" s="4">
        <v>22.245217391304351</v>
      </c>
      <c r="W2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1" s="4">
        <v>0</v>
      </c>
      <c r="Y221" s="4">
        <v>0</v>
      </c>
      <c r="Z221" s="4">
        <v>0</v>
      </c>
      <c r="AA221" s="4">
        <v>0</v>
      </c>
      <c r="AB221" s="4">
        <v>0</v>
      </c>
      <c r="AC221" s="4">
        <v>0</v>
      </c>
      <c r="AD221" s="4">
        <v>0</v>
      </c>
      <c r="AE221" s="4">
        <v>0</v>
      </c>
      <c r="AF221" s="7">
        <v>1.7000000000000001E+35</v>
      </c>
      <c r="AG221" s="1">
        <v>7</v>
      </c>
      <c r="AH221"/>
    </row>
    <row r="222" spans="1:34" x14ac:dyDescent="0.25">
      <c r="A222" t="s">
        <v>346</v>
      </c>
      <c r="B222" t="s">
        <v>196</v>
      </c>
      <c r="C222" t="s">
        <v>522</v>
      </c>
      <c r="D222" t="s">
        <v>415</v>
      </c>
      <c r="E222" s="4">
        <v>67.565217391304344</v>
      </c>
      <c r="F222" s="4">
        <f>Nurse[[#This Row],[Total Nurse Staff Hours]]/Nurse[[#This Row],[MDS Census]]</f>
        <v>2.4352863577863579</v>
      </c>
      <c r="G222" s="4">
        <f>Nurse[[#This Row],[Total Direct Care Staff Hours]]/Nurse[[#This Row],[MDS Census]]</f>
        <v>2.1843211068211073</v>
      </c>
      <c r="H222" s="4">
        <f>Nurse[[#This Row],[Total RN Hours (w/ Admin, DON)]]/Nurse[[#This Row],[MDS Census]]</f>
        <v>0.5611840411840413</v>
      </c>
      <c r="I222" s="4">
        <f>Nurse[[#This Row],[RN Hours (excl. Admin, DON)]]/Nurse[[#This Row],[MDS Census]]</f>
        <v>0.39387387387387401</v>
      </c>
      <c r="J222" s="4">
        <f>SUM(Nurse[[#This Row],[RN Hours (excl. Admin, DON)]],Nurse[[#This Row],[RN Admin Hours]],Nurse[[#This Row],[RN DON Hours]],Nurse[[#This Row],[LPN Hours (excl. Admin)]],Nurse[[#This Row],[LPN Admin Hours]],Nurse[[#This Row],[CNA Hours]],Nurse[[#This Row],[NA TR Hours]],Nurse[[#This Row],[Med Aide/Tech Hours]])</f>
        <v>164.54065217391303</v>
      </c>
      <c r="K222" s="4">
        <f>SUM(Nurse[[#This Row],[RN Hours (excl. Admin, DON)]],Nurse[[#This Row],[LPN Hours (excl. Admin)]],Nurse[[#This Row],[CNA Hours]],Nurse[[#This Row],[NA TR Hours]],Nurse[[#This Row],[Med Aide/Tech Hours]])</f>
        <v>147.58413043478262</v>
      </c>
      <c r="L222" s="4">
        <f>SUM(Nurse[[#This Row],[RN Hours (excl. Admin, DON)]],Nurse[[#This Row],[RN Admin Hours]],Nurse[[#This Row],[RN DON Hours]])</f>
        <v>37.916521739130438</v>
      </c>
      <c r="M222" s="4">
        <v>26.612173913043485</v>
      </c>
      <c r="N222" s="4">
        <v>5.6521739130434785</v>
      </c>
      <c r="O222" s="4">
        <v>5.6521739130434785</v>
      </c>
      <c r="P222" s="4">
        <f>SUM(Nurse[[#This Row],[LPN Hours (excl. Admin)]],Nurse[[#This Row],[LPN Admin Hours]])</f>
        <v>21.616086956521734</v>
      </c>
      <c r="Q222" s="4">
        <v>15.963913043478257</v>
      </c>
      <c r="R222" s="4">
        <v>5.6521739130434785</v>
      </c>
      <c r="S222" s="4">
        <f>SUM(Nurse[[#This Row],[CNA Hours]],Nurse[[#This Row],[NA TR Hours]],Nurse[[#This Row],[Med Aide/Tech Hours]])</f>
        <v>105.00804347826087</v>
      </c>
      <c r="T222" s="4">
        <v>75.917065217391297</v>
      </c>
      <c r="U222" s="4">
        <v>0</v>
      </c>
      <c r="V222" s="4">
        <v>29.090978260869573</v>
      </c>
      <c r="W2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9.6331521739130466</v>
      </c>
      <c r="X222" s="4">
        <v>5.6565217391304374</v>
      </c>
      <c r="Y222" s="4">
        <v>0</v>
      </c>
      <c r="Z222" s="4">
        <v>0</v>
      </c>
      <c r="AA222" s="4">
        <v>0.45760869565217382</v>
      </c>
      <c r="AB222" s="4">
        <v>0</v>
      </c>
      <c r="AC222" s="4">
        <v>3.5190217391304346</v>
      </c>
      <c r="AD222" s="4">
        <v>0</v>
      </c>
      <c r="AE222" s="4">
        <v>0</v>
      </c>
      <c r="AF222" s="1">
        <v>175418</v>
      </c>
      <c r="AG222" s="1">
        <v>7</v>
      </c>
      <c r="AH222"/>
    </row>
    <row r="223" spans="1:34" x14ac:dyDescent="0.25">
      <c r="A223" t="s">
        <v>346</v>
      </c>
      <c r="B223" t="s">
        <v>54</v>
      </c>
      <c r="C223" t="s">
        <v>532</v>
      </c>
      <c r="D223" t="s">
        <v>419</v>
      </c>
      <c r="E223" s="4">
        <v>34.804347826086953</v>
      </c>
      <c r="F223" s="4">
        <f>Nurse[[#This Row],[Total Nurse Staff Hours]]/Nurse[[#This Row],[MDS Census]]</f>
        <v>4.2350093691442847</v>
      </c>
      <c r="G223" s="4">
        <f>Nurse[[#This Row],[Total Direct Care Staff Hours]]/Nurse[[#This Row],[MDS Census]]</f>
        <v>3.7900687070580896</v>
      </c>
      <c r="H223" s="4">
        <f>Nurse[[#This Row],[Total RN Hours (w/ Admin, DON)]]/Nurse[[#This Row],[MDS Census]]</f>
        <v>1.52945034353529</v>
      </c>
      <c r="I223" s="4">
        <f>Nurse[[#This Row],[RN Hours (excl. Admin, DON)]]/Nurse[[#This Row],[MDS Census]]</f>
        <v>1.084509681449094</v>
      </c>
      <c r="J223" s="4">
        <f>SUM(Nurse[[#This Row],[RN Hours (excl. Admin, DON)]],Nurse[[#This Row],[RN Admin Hours]],Nurse[[#This Row],[RN DON Hours]],Nurse[[#This Row],[LPN Hours (excl. Admin)]],Nurse[[#This Row],[LPN Admin Hours]],Nurse[[#This Row],[CNA Hours]],Nurse[[#This Row],[NA TR Hours]],Nurse[[#This Row],[Med Aide/Tech Hours]])</f>
        <v>147.39673913043478</v>
      </c>
      <c r="K223" s="4">
        <f>SUM(Nurse[[#This Row],[RN Hours (excl. Admin, DON)]],Nurse[[#This Row],[LPN Hours (excl. Admin)]],Nurse[[#This Row],[CNA Hours]],Nurse[[#This Row],[NA TR Hours]],Nurse[[#This Row],[Med Aide/Tech Hours]])</f>
        <v>131.91086956521741</v>
      </c>
      <c r="L223" s="4">
        <f>SUM(Nurse[[#This Row],[RN Hours (excl. Admin, DON)]],Nurse[[#This Row],[RN Admin Hours]],Nurse[[#This Row],[RN DON Hours]])</f>
        <v>53.231521739130415</v>
      </c>
      <c r="M223" s="4">
        <v>37.74565217391303</v>
      </c>
      <c r="N223" s="4">
        <v>9.9532608695652147</v>
      </c>
      <c r="O223" s="4">
        <v>5.5326086956521738</v>
      </c>
      <c r="P223" s="4">
        <f>SUM(Nurse[[#This Row],[LPN Hours (excl. Admin)]],Nurse[[#This Row],[LPN Admin Hours]])</f>
        <v>20.971739130434784</v>
      </c>
      <c r="Q223" s="4">
        <v>20.971739130434784</v>
      </c>
      <c r="R223" s="4">
        <v>0</v>
      </c>
      <c r="S223" s="4">
        <f>SUM(Nurse[[#This Row],[CNA Hours]],Nurse[[#This Row],[NA TR Hours]],Nurse[[#This Row],[Med Aide/Tech Hours]])</f>
        <v>73.193478260869583</v>
      </c>
      <c r="T223" s="4">
        <v>73.193478260869583</v>
      </c>
      <c r="U223" s="4">
        <v>0</v>
      </c>
      <c r="V223" s="4">
        <v>0</v>
      </c>
      <c r="W2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3" s="4">
        <v>0</v>
      </c>
      <c r="Y223" s="4">
        <v>0</v>
      </c>
      <c r="Z223" s="4">
        <v>0</v>
      </c>
      <c r="AA223" s="4">
        <v>0</v>
      </c>
      <c r="AB223" s="4">
        <v>0</v>
      </c>
      <c r="AC223" s="4">
        <v>0</v>
      </c>
      <c r="AD223" s="4">
        <v>0</v>
      </c>
      <c r="AE223" s="4">
        <v>0</v>
      </c>
      <c r="AF223" s="1">
        <v>175159</v>
      </c>
      <c r="AG223" s="1">
        <v>7</v>
      </c>
      <c r="AH223"/>
    </row>
    <row r="224" spans="1:34" x14ac:dyDescent="0.25">
      <c r="A224" t="s">
        <v>346</v>
      </c>
      <c r="B224" t="s">
        <v>228</v>
      </c>
      <c r="C224" t="s">
        <v>619</v>
      </c>
      <c r="D224" t="s">
        <v>391</v>
      </c>
      <c r="E224" s="4">
        <v>42.891304347826086</v>
      </c>
      <c r="F224" s="4">
        <f>Nurse[[#This Row],[Total Nurse Staff Hours]]/Nurse[[#This Row],[MDS Census]]</f>
        <v>3.1238976178408522</v>
      </c>
      <c r="G224" s="4">
        <f>Nurse[[#This Row],[Total Direct Care Staff Hours]]/Nurse[[#This Row],[MDS Census]]</f>
        <v>2.621262037506336</v>
      </c>
      <c r="H224" s="4">
        <f>Nurse[[#This Row],[Total RN Hours (w/ Admin, DON)]]/Nurse[[#This Row],[MDS Census]]</f>
        <v>0.40529650278763296</v>
      </c>
      <c r="I224" s="4">
        <f>Nurse[[#This Row],[RN Hours (excl. Admin, DON)]]/Nurse[[#This Row],[MDS Census]]</f>
        <v>5.9553978712620385E-3</v>
      </c>
      <c r="J224" s="4">
        <f>SUM(Nurse[[#This Row],[RN Hours (excl. Admin, DON)]],Nurse[[#This Row],[RN Admin Hours]],Nurse[[#This Row],[RN DON Hours]],Nurse[[#This Row],[LPN Hours (excl. Admin)]],Nurse[[#This Row],[LPN Admin Hours]],Nurse[[#This Row],[CNA Hours]],Nurse[[#This Row],[NA TR Hours]],Nurse[[#This Row],[Med Aide/Tech Hours]])</f>
        <v>133.98804347826089</v>
      </c>
      <c r="K224" s="4">
        <f>SUM(Nurse[[#This Row],[RN Hours (excl. Admin, DON)]],Nurse[[#This Row],[LPN Hours (excl. Admin)]],Nurse[[#This Row],[CNA Hours]],Nurse[[#This Row],[NA TR Hours]],Nurse[[#This Row],[Med Aide/Tech Hours]])</f>
        <v>112.42934782608697</v>
      </c>
      <c r="L224" s="4">
        <f>SUM(Nurse[[#This Row],[RN Hours (excl. Admin, DON)]],Nurse[[#This Row],[RN Admin Hours]],Nurse[[#This Row],[RN DON Hours]])</f>
        <v>17.383695652173909</v>
      </c>
      <c r="M224" s="4">
        <v>0.25543478260869568</v>
      </c>
      <c r="N224" s="4">
        <v>0</v>
      </c>
      <c r="O224" s="4">
        <v>17.128260869565214</v>
      </c>
      <c r="P224" s="4">
        <f>SUM(Nurse[[#This Row],[LPN Hours (excl. Admin)]],Nurse[[#This Row],[LPN Admin Hours]])</f>
        <v>26.527717391304343</v>
      </c>
      <c r="Q224" s="4">
        <v>22.09728260869565</v>
      </c>
      <c r="R224" s="4">
        <v>4.4304347826086943</v>
      </c>
      <c r="S224" s="4">
        <f>SUM(Nurse[[#This Row],[CNA Hours]],Nurse[[#This Row],[NA TR Hours]],Nurse[[#This Row],[Med Aide/Tech Hours]])</f>
        <v>90.076630434782629</v>
      </c>
      <c r="T224" s="4">
        <v>75.995108695652192</v>
      </c>
      <c r="U224" s="4">
        <v>0</v>
      </c>
      <c r="V224" s="4">
        <v>14.08152173913043</v>
      </c>
      <c r="W2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0.2543478260869565</v>
      </c>
      <c r="X224" s="4">
        <v>0</v>
      </c>
      <c r="Y224" s="4">
        <v>0</v>
      </c>
      <c r="Z224" s="4">
        <v>0</v>
      </c>
      <c r="AA224" s="4">
        <v>0</v>
      </c>
      <c r="AB224" s="4">
        <v>0</v>
      </c>
      <c r="AC224" s="4">
        <v>0.2543478260869565</v>
      </c>
      <c r="AD224" s="4">
        <v>0</v>
      </c>
      <c r="AE224" s="4">
        <v>0</v>
      </c>
      <c r="AF224" s="1">
        <v>175470</v>
      </c>
      <c r="AG224" s="1">
        <v>7</v>
      </c>
      <c r="AH224"/>
    </row>
    <row r="225" spans="1:34" x14ac:dyDescent="0.25">
      <c r="A225" t="s">
        <v>346</v>
      </c>
      <c r="B225" t="s">
        <v>294</v>
      </c>
      <c r="C225" t="s">
        <v>539</v>
      </c>
      <c r="D225" t="s">
        <v>423</v>
      </c>
      <c r="E225" s="4">
        <v>42.380281690140848</v>
      </c>
      <c r="F225" s="4">
        <f>Nurse[[#This Row],[Total Nurse Staff Hours]]/Nurse[[#This Row],[MDS Census]]</f>
        <v>4.7279129278830165</v>
      </c>
      <c r="G225" s="4">
        <f>Nurse[[#This Row],[Total Direct Care Staff Hours]]/Nurse[[#This Row],[MDS Census]]</f>
        <v>4.3794383516118307</v>
      </c>
      <c r="H225" s="4">
        <f>Nurse[[#This Row],[Total RN Hours (w/ Admin, DON)]]/Nurse[[#This Row],[MDS Census]]</f>
        <v>1.1174343635759387</v>
      </c>
      <c r="I225" s="4">
        <f>Nurse[[#This Row],[RN Hours (excl. Admin, DON)]]/Nurse[[#This Row],[MDS Census]]</f>
        <v>0.7986041874376868</v>
      </c>
      <c r="J225" s="4">
        <f>SUM(Nurse[[#This Row],[RN Hours (excl. Admin, DON)]],Nurse[[#This Row],[RN Admin Hours]],Nurse[[#This Row],[RN DON Hours]],Nurse[[#This Row],[LPN Hours (excl. Admin)]],Nurse[[#This Row],[LPN Admin Hours]],Nurse[[#This Row],[CNA Hours]],Nurse[[#This Row],[NA TR Hours]],Nurse[[#This Row],[Med Aide/Tech Hours]])</f>
        <v>200.37028169014081</v>
      </c>
      <c r="K225" s="4">
        <f>SUM(Nurse[[#This Row],[RN Hours (excl. Admin, DON)]],Nurse[[#This Row],[LPN Hours (excl. Admin)]],Nurse[[#This Row],[CNA Hours]],Nurse[[#This Row],[NA TR Hours]],Nurse[[#This Row],[Med Aide/Tech Hours]])</f>
        <v>185.60183098591548</v>
      </c>
      <c r="L225" s="4">
        <f>SUM(Nurse[[#This Row],[RN Hours (excl. Admin, DON)]],Nurse[[#This Row],[RN Admin Hours]],Nurse[[#This Row],[RN DON Hours]])</f>
        <v>47.357183098591548</v>
      </c>
      <c r="M225" s="4">
        <v>33.845070422535208</v>
      </c>
      <c r="N225" s="4">
        <v>7.8656338028168999</v>
      </c>
      <c r="O225" s="4">
        <v>5.6464788732394364</v>
      </c>
      <c r="P225" s="4">
        <f>SUM(Nurse[[#This Row],[LPN Hours (excl. Admin)]],Nurse[[#This Row],[LPN Admin Hours]])</f>
        <v>18.112676056338028</v>
      </c>
      <c r="Q225" s="4">
        <v>16.856338028169013</v>
      </c>
      <c r="R225" s="4">
        <v>1.256338028169014</v>
      </c>
      <c r="S225" s="4">
        <f>SUM(Nurse[[#This Row],[CNA Hours]],Nurse[[#This Row],[NA TR Hours]],Nurse[[#This Row],[Med Aide/Tech Hours]])</f>
        <v>134.90042253521125</v>
      </c>
      <c r="T225" s="4">
        <v>63.759577464788748</v>
      </c>
      <c r="U225" s="4">
        <v>5.8676056338028184</v>
      </c>
      <c r="V225" s="4">
        <v>65.27323943661969</v>
      </c>
      <c r="W2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5" s="4">
        <v>0</v>
      </c>
      <c r="Y225" s="4">
        <v>0</v>
      </c>
      <c r="Z225" s="4">
        <v>0</v>
      </c>
      <c r="AA225" s="4">
        <v>0</v>
      </c>
      <c r="AB225" s="4">
        <v>0</v>
      </c>
      <c r="AC225" s="4">
        <v>0</v>
      </c>
      <c r="AD225" s="4">
        <v>0</v>
      </c>
      <c r="AE225" s="4">
        <v>0</v>
      </c>
      <c r="AF225" s="1">
        <v>175562</v>
      </c>
      <c r="AG225" s="1">
        <v>7</v>
      </c>
      <c r="AH225"/>
    </row>
    <row r="226" spans="1:34" x14ac:dyDescent="0.25">
      <c r="A226" t="s">
        <v>346</v>
      </c>
      <c r="B226" t="s">
        <v>266</v>
      </c>
      <c r="C226" t="s">
        <v>521</v>
      </c>
      <c r="D226" t="s">
        <v>402</v>
      </c>
      <c r="E226" s="4">
        <v>70.336956521739125</v>
      </c>
      <c r="F226" s="4">
        <f>Nurse[[#This Row],[Total Nurse Staff Hours]]/Nurse[[#This Row],[MDS Census]]</f>
        <v>4.8268443826301963</v>
      </c>
      <c r="G226" s="4">
        <f>Nurse[[#This Row],[Total Direct Care Staff Hours]]/Nurse[[#This Row],[MDS Census]]</f>
        <v>4.2205238757533605</v>
      </c>
      <c r="H226" s="4">
        <f>Nurse[[#This Row],[Total RN Hours (w/ Admin, DON)]]/Nurse[[#This Row],[MDS Census]]</f>
        <v>0.73386184515530839</v>
      </c>
      <c r="I226" s="4">
        <f>Nurse[[#This Row],[RN Hours (excl. Admin, DON)]]/Nurse[[#This Row],[MDS Census]]</f>
        <v>0.39110183897388345</v>
      </c>
      <c r="J226" s="4">
        <f>SUM(Nurse[[#This Row],[RN Hours (excl. Admin, DON)]],Nurse[[#This Row],[RN Admin Hours]],Nurse[[#This Row],[RN DON Hours]],Nurse[[#This Row],[LPN Hours (excl. Admin)]],Nurse[[#This Row],[LPN Admin Hours]],Nurse[[#This Row],[CNA Hours]],Nurse[[#This Row],[NA TR Hours]],Nurse[[#This Row],[Med Aide/Tech Hours]])</f>
        <v>339.50554347826085</v>
      </c>
      <c r="K226" s="4">
        <f>SUM(Nurse[[#This Row],[RN Hours (excl. Admin, DON)]],Nurse[[#This Row],[LPN Hours (excl. Admin)]],Nurse[[#This Row],[CNA Hours]],Nurse[[#This Row],[NA TR Hours]],Nurse[[#This Row],[Med Aide/Tech Hours]])</f>
        <v>296.85880434782604</v>
      </c>
      <c r="L226" s="4">
        <f>SUM(Nurse[[#This Row],[RN Hours (excl. Admin, DON)]],Nurse[[#This Row],[RN Admin Hours]],Nurse[[#This Row],[RN DON Hours]])</f>
        <v>51.617608695652173</v>
      </c>
      <c r="M226" s="4">
        <v>27.508913043478259</v>
      </c>
      <c r="N226" s="4">
        <v>18.369565217391305</v>
      </c>
      <c r="O226" s="4">
        <v>5.7391304347826084</v>
      </c>
      <c r="P226" s="4">
        <f>SUM(Nurse[[#This Row],[LPN Hours (excl. Admin)]],Nurse[[#This Row],[LPN Admin Hours]])</f>
        <v>90.318586956521727</v>
      </c>
      <c r="Q226" s="4">
        <v>71.780543478260853</v>
      </c>
      <c r="R226" s="4">
        <v>18.538043478260871</v>
      </c>
      <c r="S226" s="4">
        <f>SUM(Nurse[[#This Row],[CNA Hours]],Nurse[[#This Row],[NA TR Hours]],Nurse[[#This Row],[Med Aide/Tech Hours]])</f>
        <v>197.56934782608695</v>
      </c>
      <c r="T226" s="4">
        <v>174.34163043478262</v>
      </c>
      <c r="U226" s="4">
        <v>0</v>
      </c>
      <c r="V226" s="4">
        <v>23.227717391304346</v>
      </c>
      <c r="W2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58.3754347826087</v>
      </c>
      <c r="X226" s="4">
        <v>5.4607608695652177</v>
      </c>
      <c r="Y226" s="4">
        <v>0</v>
      </c>
      <c r="Z226" s="4">
        <v>0</v>
      </c>
      <c r="AA226" s="4">
        <v>9.9789130434782631</v>
      </c>
      <c r="AB226" s="4">
        <v>0</v>
      </c>
      <c r="AC226" s="4">
        <v>39.898260869565213</v>
      </c>
      <c r="AD226" s="4">
        <v>0</v>
      </c>
      <c r="AE226" s="4">
        <v>3.0375000000000005</v>
      </c>
      <c r="AF226" s="1">
        <v>175527</v>
      </c>
      <c r="AG226" s="1">
        <v>7</v>
      </c>
      <c r="AH226"/>
    </row>
    <row r="227" spans="1:34" x14ac:dyDescent="0.25">
      <c r="A227" t="s">
        <v>346</v>
      </c>
      <c r="B227" t="s">
        <v>210</v>
      </c>
      <c r="C227" t="s">
        <v>486</v>
      </c>
      <c r="D227" t="s">
        <v>381</v>
      </c>
      <c r="E227" s="4">
        <v>44.576086956521742</v>
      </c>
      <c r="F227" s="4">
        <f>Nurse[[#This Row],[Total Nurse Staff Hours]]/Nurse[[#This Row],[MDS Census]]</f>
        <v>3.9330041453304068</v>
      </c>
      <c r="G227" s="4">
        <f>Nurse[[#This Row],[Total Direct Care Staff Hours]]/Nurse[[#This Row],[MDS Census]]</f>
        <v>3.5877225067056817</v>
      </c>
      <c r="H227" s="4">
        <f>Nurse[[#This Row],[Total RN Hours (w/ Admin, DON)]]/Nurse[[#This Row],[MDS Census]]</f>
        <v>0.51700804681784918</v>
      </c>
      <c r="I227" s="4">
        <f>Nurse[[#This Row],[RN Hours (excl. Admin, DON)]]/Nurse[[#This Row],[MDS Census]]</f>
        <v>0.27548158985613264</v>
      </c>
      <c r="J227" s="4">
        <f>SUM(Nurse[[#This Row],[RN Hours (excl. Admin, DON)]],Nurse[[#This Row],[RN Admin Hours]],Nurse[[#This Row],[RN DON Hours]],Nurse[[#This Row],[LPN Hours (excl. Admin)]],Nurse[[#This Row],[LPN Admin Hours]],Nurse[[#This Row],[CNA Hours]],Nurse[[#This Row],[NA TR Hours]],Nurse[[#This Row],[Med Aide/Tech Hours]])</f>
        <v>175.31793478260869</v>
      </c>
      <c r="K227" s="4">
        <f>SUM(Nurse[[#This Row],[RN Hours (excl. Admin, DON)]],Nurse[[#This Row],[LPN Hours (excl. Admin)]],Nurse[[#This Row],[CNA Hours]],Nurse[[#This Row],[NA TR Hours]],Nurse[[#This Row],[Med Aide/Tech Hours]])</f>
        <v>159.92663043478262</v>
      </c>
      <c r="L227" s="4">
        <f>SUM(Nurse[[#This Row],[RN Hours (excl. Admin, DON)]],Nurse[[#This Row],[RN Admin Hours]],Nurse[[#This Row],[RN DON Hours]])</f>
        <v>23.04619565217391</v>
      </c>
      <c r="M227" s="4">
        <v>12.279891304347826</v>
      </c>
      <c r="N227" s="4">
        <v>9.8097826086956523</v>
      </c>
      <c r="O227" s="4">
        <v>0.95652173913043481</v>
      </c>
      <c r="P227" s="4">
        <f>SUM(Nurse[[#This Row],[LPN Hours (excl. Admin)]],Nurse[[#This Row],[LPN Admin Hours]])</f>
        <v>22.377717391304348</v>
      </c>
      <c r="Q227" s="4">
        <v>17.752717391304348</v>
      </c>
      <c r="R227" s="4">
        <v>4.625</v>
      </c>
      <c r="S227" s="4">
        <f>SUM(Nurse[[#This Row],[CNA Hours]],Nurse[[#This Row],[NA TR Hours]],Nurse[[#This Row],[Med Aide/Tech Hours]])</f>
        <v>129.89402173913044</v>
      </c>
      <c r="T227" s="4">
        <v>107.88315217391305</v>
      </c>
      <c r="U227" s="4">
        <v>0</v>
      </c>
      <c r="V227" s="4">
        <v>22.010869565217391</v>
      </c>
      <c r="W2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7" s="4">
        <v>0</v>
      </c>
      <c r="Y227" s="4">
        <v>0</v>
      </c>
      <c r="Z227" s="4">
        <v>0</v>
      </c>
      <c r="AA227" s="4">
        <v>0</v>
      </c>
      <c r="AB227" s="4">
        <v>0</v>
      </c>
      <c r="AC227" s="4">
        <v>0</v>
      </c>
      <c r="AD227" s="4">
        <v>0</v>
      </c>
      <c r="AE227" s="4">
        <v>0</v>
      </c>
      <c r="AF227" s="1">
        <v>175444</v>
      </c>
      <c r="AG227" s="1">
        <v>7</v>
      </c>
      <c r="AH227"/>
    </row>
    <row r="228" spans="1:34" x14ac:dyDescent="0.25">
      <c r="A228" t="s">
        <v>346</v>
      </c>
      <c r="B228" t="s">
        <v>130</v>
      </c>
      <c r="C228" t="s">
        <v>532</v>
      </c>
      <c r="D228" t="s">
        <v>419</v>
      </c>
      <c r="E228" s="4">
        <v>86.043478260869563</v>
      </c>
      <c r="F228" s="4">
        <f>Nurse[[#This Row],[Total Nurse Staff Hours]]/Nurse[[#This Row],[MDS Census]]</f>
        <v>3.5700151591712985</v>
      </c>
      <c r="G228" s="4">
        <f>Nurse[[#This Row],[Total Direct Care Staff Hours]]/Nurse[[#This Row],[MDS Census]]</f>
        <v>3.2928549772612432</v>
      </c>
      <c r="H228" s="4">
        <f>Nurse[[#This Row],[Total RN Hours (w/ Admin, DON)]]/Nurse[[#This Row],[MDS Census]]</f>
        <v>0.21238883274381001</v>
      </c>
      <c r="I228" s="4">
        <f>Nurse[[#This Row],[RN Hours (excl. Admin, DON)]]/Nurse[[#This Row],[MDS Census]]</f>
        <v>6.5597524002021235E-2</v>
      </c>
      <c r="J228" s="4">
        <f>SUM(Nurse[[#This Row],[RN Hours (excl. Admin, DON)]],Nurse[[#This Row],[RN Admin Hours]],Nurse[[#This Row],[RN DON Hours]],Nurse[[#This Row],[LPN Hours (excl. Admin)]],Nurse[[#This Row],[LPN Admin Hours]],Nurse[[#This Row],[CNA Hours]],Nurse[[#This Row],[NA TR Hours]],Nurse[[#This Row],[Med Aide/Tech Hours]])</f>
        <v>307.17652173913041</v>
      </c>
      <c r="K228" s="4">
        <f>SUM(Nurse[[#This Row],[RN Hours (excl. Admin, DON)]],Nurse[[#This Row],[LPN Hours (excl. Admin)]],Nurse[[#This Row],[CNA Hours]],Nurse[[#This Row],[NA TR Hours]],Nurse[[#This Row],[Med Aide/Tech Hours]])</f>
        <v>283.32869565217391</v>
      </c>
      <c r="L228" s="4">
        <f>SUM(Nurse[[#This Row],[RN Hours (excl. Admin, DON)]],Nurse[[#This Row],[RN Admin Hours]],Nurse[[#This Row],[RN DON Hours]])</f>
        <v>18.274673913043479</v>
      </c>
      <c r="M228" s="4">
        <v>5.6442391304347836</v>
      </c>
      <c r="N228" s="4">
        <v>7.0652173913043477</v>
      </c>
      <c r="O228" s="4">
        <v>5.5652173913043477</v>
      </c>
      <c r="P228" s="4">
        <f>SUM(Nurse[[#This Row],[LPN Hours (excl. Admin)]],Nurse[[#This Row],[LPN Admin Hours]])</f>
        <v>64.23293478260868</v>
      </c>
      <c r="Q228" s="4">
        <v>53.015543478260859</v>
      </c>
      <c r="R228" s="4">
        <v>11.217391304347826</v>
      </c>
      <c r="S228" s="4">
        <f>SUM(Nurse[[#This Row],[CNA Hours]],Nurse[[#This Row],[NA TR Hours]],Nurse[[#This Row],[Med Aide/Tech Hours]])</f>
        <v>224.66891304347828</v>
      </c>
      <c r="T228" s="4">
        <v>140.65630434782611</v>
      </c>
      <c r="U228" s="4">
        <v>0</v>
      </c>
      <c r="V228" s="4">
        <v>84.012608695652176</v>
      </c>
      <c r="W2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8.0333695652173915</v>
      </c>
      <c r="X228" s="4">
        <v>1.4516304347826088</v>
      </c>
      <c r="Y228" s="4">
        <v>0</v>
      </c>
      <c r="Z228" s="4">
        <v>0</v>
      </c>
      <c r="AA228" s="4">
        <v>2.8444565217391302</v>
      </c>
      <c r="AB228" s="4">
        <v>0</v>
      </c>
      <c r="AC228" s="4">
        <v>3.5823913043478259</v>
      </c>
      <c r="AD228" s="4">
        <v>0</v>
      </c>
      <c r="AE228" s="4">
        <v>0.15489130434782608</v>
      </c>
      <c r="AF228" s="1">
        <v>175298</v>
      </c>
      <c r="AG228" s="1">
        <v>7</v>
      </c>
      <c r="AH228"/>
    </row>
    <row r="229" spans="1:34" x14ac:dyDescent="0.25">
      <c r="A229" t="s">
        <v>346</v>
      </c>
      <c r="B229" t="s">
        <v>244</v>
      </c>
      <c r="C229" t="s">
        <v>29</v>
      </c>
      <c r="D229" t="s">
        <v>454</v>
      </c>
      <c r="E229" s="4">
        <v>31.380434782608695</v>
      </c>
      <c r="F229" s="4">
        <f>Nurse[[#This Row],[Total Nurse Staff Hours]]/Nurse[[#This Row],[MDS Census]]</f>
        <v>3.806200207828196</v>
      </c>
      <c r="G229" s="4">
        <f>Nurse[[#This Row],[Total Direct Care Staff Hours]]/Nurse[[#This Row],[MDS Census]]</f>
        <v>3.4416383789400768</v>
      </c>
      <c r="H229" s="4">
        <f>Nurse[[#This Row],[Total RN Hours (w/ Admin, DON)]]/Nurse[[#This Row],[MDS Census]]</f>
        <v>1.1959785244198133</v>
      </c>
      <c r="I229" s="4">
        <f>Nurse[[#This Row],[RN Hours (excl. Admin, DON)]]/Nurse[[#This Row],[MDS Census]]</f>
        <v>0.83141669553169417</v>
      </c>
      <c r="J229" s="4">
        <f>SUM(Nurse[[#This Row],[RN Hours (excl. Admin, DON)]],Nurse[[#This Row],[RN Admin Hours]],Nurse[[#This Row],[RN DON Hours]],Nurse[[#This Row],[LPN Hours (excl. Admin)]],Nurse[[#This Row],[LPN Admin Hours]],Nurse[[#This Row],[CNA Hours]],Nurse[[#This Row],[NA TR Hours]],Nurse[[#This Row],[Med Aide/Tech Hours]])</f>
        <v>119.44021739130437</v>
      </c>
      <c r="K229" s="4">
        <f>SUM(Nurse[[#This Row],[RN Hours (excl. Admin, DON)]],Nurse[[#This Row],[LPN Hours (excl. Admin)]],Nurse[[#This Row],[CNA Hours]],Nurse[[#This Row],[NA TR Hours]],Nurse[[#This Row],[Med Aide/Tech Hours]])</f>
        <v>108.00010869565219</v>
      </c>
      <c r="L229" s="4">
        <f>SUM(Nurse[[#This Row],[RN Hours (excl. Admin, DON)]],Nurse[[#This Row],[RN Admin Hours]],Nurse[[#This Row],[RN DON Hours]])</f>
        <v>37.530326086956535</v>
      </c>
      <c r="M229" s="4">
        <v>26.09021739130436</v>
      </c>
      <c r="N229" s="4">
        <v>5.1459782608695637</v>
      </c>
      <c r="O229" s="4">
        <v>6.2941304347826108</v>
      </c>
      <c r="P229" s="4">
        <f>SUM(Nurse[[#This Row],[LPN Hours (excl. Admin)]],Nurse[[#This Row],[LPN Admin Hours]])</f>
        <v>18.983586956521744</v>
      </c>
      <c r="Q229" s="4">
        <v>18.983586956521744</v>
      </c>
      <c r="R229" s="4">
        <v>0</v>
      </c>
      <c r="S229" s="4">
        <f>SUM(Nurse[[#This Row],[CNA Hours]],Nurse[[#This Row],[NA TR Hours]],Nurse[[#This Row],[Med Aide/Tech Hours]])</f>
        <v>62.92630434782609</v>
      </c>
      <c r="T229" s="4">
        <v>52.243913043478265</v>
      </c>
      <c r="U229" s="4">
        <v>3.5247826086956517</v>
      </c>
      <c r="V229" s="4">
        <v>7.1576086956521712</v>
      </c>
      <c r="W2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19.596304347826084</v>
      </c>
      <c r="X229" s="4">
        <v>0.26032608695652176</v>
      </c>
      <c r="Y229" s="4">
        <v>0</v>
      </c>
      <c r="Z229" s="4">
        <v>0</v>
      </c>
      <c r="AA229" s="4">
        <v>1.3030434782608697</v>
      </c>
      <c r="AB229" s="4">
        <v>0</v>
      </c>
      <c r="AC229" s="4">
        <v>11.071521739130432</v>
      </c>
      <c r="AD229" s="4">
        <v>0</v>
      </c>
      <c r="AE229" s="4">
        <v>6.9614130434782604</v>
      </c>
      <c r="AF229" s="1">
        <v>175497</v>
      </c>
      <c r="AG229" s="1">
        <v>7</v>
      </c>
      <c r="AH229"/>
    </row>
    <row r="230" spans="1:34" x14ac:dyDescent="0.25">
      <c r="A230" t="s">
        <v>346</v>
      </c>
      <c r="B230" t="s">
        <v>149</v>
      </c>
      <c r="C230" t="s">
        <v>513</v>
      </c>
      <c r="D230" t="s">
        <v>381</v>
      </c>
      <c r="E230" s="4">
        <v>61.195652173913047</v>
      </c>
      <c r="F230" s="4">
        <f>Nurse[[#This Row],[Total Nurse Staff Hours]]/Nurse[[#This Row],[MDS Census]]</f>
        <v>3.4579928952042636</v>
      </c>
      <c r="G230" s="4">
        <f>Nurse[[#This Row],[Total Direct Care Staff Hours]]/Nurse[[#This Row],[MDS Census]]</f>
        <v>3.176891651865009</v>
      </c>
      <c r="H230" s="4">
        <f>Nurse[[#This Row],[Total RN Hours (w/ Admin, DON)]]/Nurse[[#This Row],[MDS Census]]</f>
        <v>0.61837477797513307</v>
      </c>
      <c r="I230" s="4">
        <f>Nurse[[#This Row],[RN Hours (excl. Admin, DON)]]/Nurse[[#This Row],[MDS Census]]</f>
        <v>0.33727353463587911</v>
      </c>
      <c r="J230" s="4">
        <f>SUM(Nurse[[#This Row],[RN Hours (excl. Admin, DON)]],Nurse[[#This Row],[RN Admin Hours]],Nurse[[#This Row],[RN DON Hours]],Nurse[[#This Row],[LPN Hours (excl. Admin)]],Nurse[[#This Row],[LPN Admin Hours]],Nurse[[#This Row],[CNA Hours]],Nurse[[#This Row],[NA TR Hours]],Nurse[[#This Row],[Med Aide/Tech Hours]])</f>
        <v>211.61413043478265</v>
      </c>
      <c r="K230" s="4">
        <f>SUM(Nurse[[#This Row],[RN Hours (excl. Admin, DON)]],Nurse[[#This Row],[LPN Hours (excl. Admin)]],Nurse[[#This Row],[CNA Hours]],Nurse[[#This Row],[NA TR Hours]],Nurse[[#This Row],[Med Aide/Tech Hours]])</f>
        <v>194.41195652173914</v>
      </c>
      <c r="L230" s="4">
        <f>SUM(Nurse[[#This Row],[RN Hours (excl. Admin, DON)]],Nurse[[#This Row],[RN Admin Hours]],Nurse[[#This Row],[RN DON Hours]])</f>
        <v>37.841847826086948</v>
      </c>
      <c r="M230" s="4">
        <v>20.639673913043474</v>
      </c>
      <c r="N230" s="4">
        <v>6.2771739130434785</v>
      </c>
      <c r="O230" s="4">
        <v>10.925000000000001</v>
      </c>
      <c r="P230" s="4">
        <f>SUM(Nurse[[#This Row],[LPN Hours (excl. Admin)]],Nurse[[#This Row],[LPN Admin Hours]])</f>
        <v>40.194891304347813</v>
      </c>
      <c r="Q230" s="4">
        <v>40.194891304347813</v>
      </c>
      <c r="R230" s="4">
        <v>0</v>
      </c>
      <c r="S230" s="4">
        <f>SUM(Nurse[[#This Row],[CNA Hours]],Nurse[[#This Row],[NA TR Hours]],Nurse[[#This Row],[Med Aide/Tech Hours]])</f>
        <v>133.57739130434786</v>
      </c>
      <c r="T230" s="4">
        <v>98.195326086956541</v>
      </c>
      <c r="U230" s="4">
        <v>1.9142391304347828</v>
      </c>
      <c r="V230" s="4">
        <v>33.467826086956528</v>
      </c>
      <c r="W2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0" s="4">
        <v>0</v>
      </c>
      <c r="Y230" s="4">
        <v>0</v>
      </c>
      <c r="Z230" s="4">
        <v>0</v>
      </c>
      <c r="AA230" s="4">
        <v>0</v>
      </c>
      <c r="AB230" s="4">
        <v>0</v>
      </c>
      <c r="AC230" s="4">
        <v>0</v>
      </c>
      <c r="AD230" s="4">
        <v>0</v>
      </c>
      <c r="AE230" s="4">
        <v>0</v>
      </c>
      <c r="AF230" s="1">
        <v>175332</v>
      </c>
      <c r="AG230" s="1">
        <v>7</v>
      </c>
      <c r="AH230"/>
    </row>
    <row r="231" spans="1:34" x14ac:dyDescent="0.25">
      <c r="A231" t="s">
        <v>346</v>
      </c>
      <c r="B231" t="s">
        <v>106</v>
      </c>
      <c r="C231" t="s">
        <v>521</v>
      </c>
      <c r="D231" t="s">
        <v>402</v>
      </c>
      <c r="E231" s="4">
        <v>62.467391304347828</v>
      </c>
      <c r="F231" s="4">
        <f>Nurse[[#This Row],[Total Nurse Staff Hours]]/Nurse[[#This Row],[MDS Census]]</f>
        <v>3.9827336001392037</v>
      </c>
      <c r="G231" s="4">
        <f>Nurse[[#This Row],[Total Direct Care Staff Hours]]/Nurse[[#This Row],[MDS Census]]</f>
        <v>3.7279919958239089</v>
      </c>
      <c r="H231" s="4">
        <f>Nurse[[#This Row],[Total RN Hours (w/ Admin, DON)]]/Nurse[[#This Row],[MDS Census]]</f>
        <v>0.36991299808595784</v>
      </c>
      <c r="I231" s="4">
        <f>Nurse[[#This Row],[RN Hours (excl. Admin, DON)]]/Nurse[[#This Row],[MDS Census]]</f>
        <v>0.28917522185488076</v>
      </c>
      <c r="J231" s="4">
        <f>SUM(Nurse[[#This Row],[RN Hours (excl. Admin, DON)]],Nurse[[#This Row],[RN Admin Hours]],Nurse[[#This Row],[RN DON Hours]],Nurse[[#This Row],[LPN Hours (excl. Admin)]],Nurse[[#This Row],[LPN Admin Hours]],Nurse[[#This Row],[CNA Hours]],Nurse[[#This Row],[NA TR Hours]],Nurse[[#This Row],[Med Aide/Tech Hours]])</f>
        <v>248.79097826086962</v>
      </c>
      <c r="K231" s="4">
        <f>SUM(Nurse[[#This Row],[RN Hours (excl. Admin, DON)]],Nurse[[#This Row],[LPN Hours (excl. Admin)]],Nurse[[#This Row],[CNA Hours]],Nurse[[#This Row],[NA TR Hours]],Nurse[[#This Row],[Med Aide/Tech Hours]])</f>
        <v>232.87793478260875</v>
      </c>
      <c r="L231" s="4">
        <f>SUM(Nurse[[#This Row],[RN Hours (excl. Admin, DON)]],Nurse[[#This Row],[RN Admin Hours]],Nurse[[#This Row],[RN DON Hours]])</f>
        <v>23.107499999999998</v>
      </c>
      <c r="M231" s="4">
        <v>18.064021739130432</v>
      </c>
      <c r="N231" s="4">
        <v>0</v>
      </c>
      <c r="O231" s="4">
        <v>5.0434782608695654</v>
      </c>
      <c r="P231" s="4">
        <f>SUM(Nurse[[#This Row],[LPN Hours (excl. Admin)]],Nurse[[#This Row],[LPN Admin Hours]])</f>
        <v>51.887717391304356</v>
      </c>
      <c r="Q231" s="4">
        <v>41.018152173913052</v>
      </c>
      <c r="R231" s="4">
        <v>10.869565217391305</v>
      </c>
      <c r="S231" s="4">
        <f>SUM(Nurse[[#This Row],[CNA Hours]],Nurse[[#This Row],[NA TR Hours]],Nurse[[#This Row],[Med Aide/Tech Hours]])</f>
        <v>173.79576086956524</v>
      </c>
      <c r="T231" s="4">
        <v>90.153695652173965</v>
      </c>
      <c r="U231" s="4">
        <v>14.251847826086953</v>
      </c>
      <c r="V231" s="4">
        <v>69.390217391304333</v>
      </c>
      <c r="W2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57.183043478260863</v>
      </c>
      <c r="X231" s="4">
        <v>5.9288043478260875</v>
      </c>
      <c r="Y231" s="4">
        <v>0</v>
      </c>
      <c r="Z231" s="4">
        <v>0</v>
      </c>
      <c r="AA231" s="4">
        <v>7.4364130434782609</v>
      </c>
      <c r="AB231" s="4">
        <v>0</v>
      </c>
      <c r="AC231" s="4">
        <v>33.810108695652168</v>
      </c>
      <c r="AD231" s="4">
        <v>0</v>
      </c>
      <c r="AE231" s="4">
        <v>10.007717391304348</v>
      </c>
      <c r="AF231" s="1">
        <v>175253</v>
      </c>
      <c r="AG231" s="1">
        <v>7</v>
      </c>
      <c r="AH231"/>
    </row>
    <row r="232" spans="1:34" x14ac:dyDescent="0.25">
      <c r="A232" t="s">
        <v>346</v>
      </c>
      <c r="B232" t="s">
        <v>56</v>
      </c>
      <c r="C232" t="s">
        <v>522</v>
      </c>
      <c r="D232" t="s">
        <v>415</v>
      </c>
      <c r="E232" s="4">
        <v>43.436619718309856</v>
      </c>
      <c r="F232" s="4">
        <f>Nurse[[#This Row],[Total Nurse Staff Hours]]/Nurse[[#This Row],[MDS Census]]</f>
        <v>4.1322827496757455</v>
      </c>
      <c r="G232" s="4">
        <f>Nurse[[#This Row],[Total Direct Care Staff Hours]]/Nurse[[#This Row],[MDS Census]]</f>
        <v>3.4889429312581064</v>
      </c>
      <c r="H232" s="4">
        <f>Nurse[[#This Row],[Total RN Hours (w/ Admin, DON)]]/Nurse[[#This Row],[MDS Census]]</f>
        <v>0.44781452658884568</v>
      </c>
      <c r="I232" s="4">
        <f>Nurse[[#This Row],[RN Hours (excl. Admin, DON)]]/Nurse[[#This Row],[MDS Census]]</f>
        <v>4.873540856031127E-2</v>
      </c>
      <c r="J232" s="4">
        <f>SUM(Nurse[[#This Row],[RN Hours (excl. Admin, DON)]],Nurse[[#This Row],[RN Admin Hours]],Nurse[[#This Row],[RN DON Hours]],Nurse[[#This Row],[LPN Hours (excl. Admin)]],Nurse[[#This Row],[LPN Admin Hours]],Nurse[[#This Row],[CNA Hours]],Nurse[[#This Row],[NA TR Hours]],Nurse[[#This Row],[Med Aide/Tech Hours]])</f>
        <v>179.49239436619717</v>
      </c>
      <c r="K232" s="4">
        <f>SUM(Nurse[[#This Row],[RN Hours (excl. Admin, DON)]],Nurse[[#This Row],[LPN Hours (excl. Admin)]],Nurse[[#This Row],[CNA Hours]],Nurse[[#This Row],[NA TR Hours]],Nurse[[#This Row],[Med Aide/Tech Hours]])</f>
        <v>151.54788732394366</v>
      </c>
      <c r="L232" s="4">
        <f>SUM(Nurse[[#This Row],[RN Hours (excl. Admin, DON)]],Nurse[[#This Row],[RN Admin Hours]],Nurse[[#This Row],[RN DON Hours]])</f>
        <v>19.451549295774647</v>
      </c>
      <c r="M232" s="4">
        <v>2.1169014084507034</v>
      </c>
      <c r="N232" s="4">
        <v>12.827605633802817</v>
      </c>
      <c r="O232" s="4">
        <v>4.507042253521127</v>
      </c>
      <c r="P232" s="4">
        <f>SUM(Nurse[[#This Row],[LPN Hours (excl. Admin)]],Nurse[[#This Row],[LPN Admin Hours]])</f>
        <v>38.571830985915483</v>
      </c>
      <c r="Q232" s="4">
        <v>27.96197183098591</v>
      </c>
      <c r="R232" s="4">
        <v>10.609859154929577</v>
      </c>
      <c r="S232" s="4">
        <f>SUM(Nurse[[#This Row],[CNA Hours]],Nurse[[#This Row],[NA TR Hours]],Nurse[[#This Row],[Med Aide/Tech Hours]])</f>
        <v>121.46901408450705</v>
      </c>
      <c r="T232" s="4">
        <v>85.3</v>
      </c>
      <c r="U232" s="4">
        <v>0</v>
      </c>
      <c r="V232" s="4">
        <v>36.169014084507054</v>
      </c>
      <c r="W2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2" s="4">
        <v>0</v>
      </c>
      <c r="Y232" s="4">
        <v>0</v>
      </c>
      <c r="Z232" s="4">
        <v>0</v>
      </c>
      <c r="AA232" s="4">
        <v>0</v>
      </c>
      <c r="AB232" s="4">
        <v>0</v>
      </c>
      <c r="AC232" s="4">
        <v>0</v>
      </c>
      <c r="AD232" s="4">
        <v>0</v>
      </c>
      <c r="AE232" s="4">
        <v>0</v>
      </c>
      <c r="AF232" s="1">
        <v>175165</v>
      </c>
      <c r="AG232" s="1">
        <v>7</v>
      </c>
      <c r="AH232"/>
    </row>
    <row r="233" spans="1:34" x14ac:dyDescent="0.25">
      <c r="A233" t="s">
        <v>346</v>
      </c>
      <c r="B233" t="s">
        <v>307</v>
      </c>
      <c r="C233" t="s">
        <v>495</v>
      </c>
      <c r="D233" t="s">
        <v>468</v>
      </c>
      <c r="E233" s="4">
        <v>24.608695652173914</v>
      </c>
      <c r="F233" s="4">
        <f>Nurse[[#This Row],[Total Nurse Staff Hours]]/Nurse[[#This Row],[MDS Census]]</f>
        <v>4.3494655477031809</v>
      </c>
      <c r="G233" s="4">
        <f>Nurse[[#This Row],[Total Direct Care Staff Hours]]/Nurse[[#This Row],[MDS Census]]</f>
        <v>3.9728754416961136</v>
      </c>
      <c r="H233" s="4">
        <f>Nurse[[#This Row],[Total RN Hours (w/ Admin, DON)]]/Nurse[[#This Row],[MDS Census]]</f>
        <v>0.84784452296819779</v>
      </c>
      <c r="I233" s="4">
        <f>Nurse[[#This Row],[RN Hours (excl. Admin, DON)]]/Nurse[[#This Row],[MDS Census]]</f>
        <v>0.47125441696113068</v>
      </c>
      <c r="J233" s="4">
        <f>SUM(Nurse[[#This Row],[RN Hours (excl. Admin, DON)]],Nurse[[#This Row],[RN Admin Hours]],Nurse[[#This Row],[RN DON Hours]],Nurse[[#This Row],[LPN Hours (excl. Admin)]],Nurse[[#This Row],[LPN Admin Hours]],Nurse[[#This Row],[CNA Hours]],Nurse[[#This Row],[NA TR Hours]],Nurse[[#This Row],[Med Aide/Tech Hours]])</f>
        <v>107.03467391304349</v>
      </c>
      <c r="K233" s="4">
        <f>SUM(Nurse[[#This Row],[RN Hours (excl. Admin, DON)]],Nurse[[#This Row],[LPN Hours (excl. Admin)]],Nurse[[#This Row],[CNA Hours]],Nurse[[#This Row],[NA TR Hours]],Nurse[[#This Row],[Med Aide/Tech Hours]])</f>
        <v>97.767282608695666</v>
      </c>
      <c r="L233" s="4">
        <f>SUM(Nurse[[#This Row],[RN Hours (excl. Admin, DON)]],Nurse[[#This Row],[RN Admin Hours]],Nurse[[#This Row],[RN DON Hours]])</f>
        <v>20.864347826086956</v>
      </c>
      <c r="M233" s="4">
        <v>11.596956521739129</v>
      </c>
      <c r="N233" s="4">
        <v>5.1152173913043475</v>
      </c>
      <c r="O233" s="4">
        <v>4.1521739130434785</v>
      </c>
      <c r="P233" s="4">
        <f>SUM(Nurse[[#This Row],[LPN Hours (excl. Admin)]],Nurse[[#This Row],[LPN Admin Hours]])</f>
        <v>16.964347826086954</v>
      </c>
      <c r="Q233" s="4">
        <v>16.964347826086954</v>
      </c>
      <c r="R233" s="4">
        <v>0</v>
      </c>
      <c r="S233" s="4">
        <f>SUM(Nurse[[#This Row],[CNA Hours]],Nurse[[#This Row],[NA TR Hours]],Nurse[[#This Row],[Med Aide/Tech Hours]])</f>
        <v>69.205978260869585</v>
      </c>
      <c r="T233" s="4">
        <v>55.941739130434797</v>
      </c>
      <c r="U233" s="4">
        <v>0</v>
      </c>
      <c r="V233" s="4">
        <v>13.264239130434786</v>
      </c>
      <c r="W2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37.547934782608699</v>
      </c>
      <c r="X233" s="4">
        <v>2.5813043478260864</v>
      </c>
      <c r="Y233" s="4">
        <v>0</v>
      </c>
      <c r="Z233" s="4">
        <v>0</v>
      </c>
      <c r="AA233" s="4">
        <v>6.6143478260869566</v>
      </c>
      <c r="AB233" s="4">
        <v>0</v>
      </c>
      <c r="AC233" s="4">
        <v>24.737282608695658</v>
      </c>
      <c r="AD233" s="4">
        <v>0</v>
      </c>
      <c r="AE233" s="4">
        <v>3.6149999999999998</v>
      </c>
      <c r="AF233" s="7">
        <v>1.7E+198</v>
      </c>
      <c r="AG233" s="1">
        <v>7</v>
      </c>
      <c r="AH233"/>
    </row>
    <row r="234" spans="1:34" x14ac:dyDescent="0.25">
      <c r="A234" t="s">
        <v>346</v>
      </c>
      <c r="B234" t="s">
        <v>184</v>
      </c>
      <c r="C234" t="s">
        <v>499</v>
      </c>
      <c r="D234" t="s">
        <v>415</v>
      </c>
      <c r="E234" s="4">
        <v>65.619565217391298</v>
      </c>
      <c r="F234" s="4">
        <f>Nurse[[#This Row],[Total Nurse Staff Hours]]/Nurse[[#This Row],[MDS Census]]</f>
        <v>2.8776958754348185</v>
      </c>
      <c r="G234" s="4">
        <f>Nurse[[#This Row],[Total Direct Care Staff Hours]]/Nurse[[#This Row],[MDS Census]]</f>
        <v>2.8038429683617694</v>
      </c>
      <c r="H234" s="4">
        <f>Nurse[[#This Row],[Total RN Hours (w/ Admin, DON)]]/Nurse[[#This Row],[MDS Census]]</f>
        <v>0.42300480371045224</v>
      </c>
      <c r="I234" s="4">
        <f>Nurse[[#This Row],[RN Hours (excl. Admin, DON)]]/Nurse[[#This Row],[MDS Census]]</f>
        <v>0.3591071724366407</v>
      </c>
      <c r="J234" s="4">
        <f>SUM(Nurse[[#This Row],[RN Hours (excl. Admin, DON)]],Nurse[[#This Row],[RN Admin Hours]],Nurse[[#This Row],[RN DON Hours]],Nurse[[#This Row],[LPN Hours (excl. Admin)]],Nurse[[#This Row],[LPN Admin Hours]],Nurse[[#This Row],[CNA Hours]],Nurse[[#This Row],[NA TR Hours]],Nurse[[#This Row],[Med Aide/Tech Hours]])</f>
        <v>188.83315217391302</v>
      </c>
      <c r="K234" s="4">
        <f>SUM(Nurse[[#This Row],[RN Hours (excl. Admin, DON)]],Nurse[[#This Row],[LPN Hours (excl. Admin)]],Nurse[[#This Row],[CNA Hours]],Nurse[[#This Row],[NA TR Hours]],Nurse[[#This Row],[Med Aide/Tech Hours]])</f>
        <v>183.98695652173913</v>
      </c>
      <c r="L234" s="4">
        <f>SUM(Nurse[[#This Row],[RN Hours (excl. Admin, DON)]],Nurse[[#This Row],[RN Admin Hours]],Nurse[[#This Row],[RN DON Hours]])</f>
        <v>27.757391304347824</v>
      </c>
      <c r="M234" s="4">
        <v>23.564456521739128</v>
      </c>
      <c r="N234" s="4">
        <v>2.0190217391304346</v>
      </c>
      <c r="O234" s="4">
        <v>2.1739130434782608</v>
      </c>
      <c r="P234" s="4">
        <f>SUM(Nurse[[#This Row],[LPN Hours (excl. Admin)]],Nurse[[#This Row],[LPN Admin Hours]])</f>
        <v>41.105000000000004</v>
      </c>
      <c r="Q234" s="4">
        <v>40.451739130434788</v>
      </c>
      <c r="R234" s="4">
        <v>0.65326086956521745</v>
      </c>
      <c r="S234" s="4">
        <f>SUM(Nurse[[#This Row],[CNA Hours]],Nurse[[#This Row],[NA TR Hours]],Nurse[[#This Row],[Med Aide/Tech Hours]])</f>
        <v>119.9707608695652</v>
      </c>
      <c r="T234" s="4">
        <v>105.74445652173912</v>
      </c>
      <c r="U234" s="4">
        <v>3.2961956521739131</v>
      </c>
      <c r="V234" s="4">
        <v>10.930108695652173</v>
      </c>
      <c r="W2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80.483695652173907</v>
      </c>
      <c r="X234" s="4">
        <v>10.349239130434782</v>
      </c>
      <c r="Y234" s="4">
        <v>0</v>
      </c>
      <c r="Z234" s="4">
        <v>0</v>
      </c>
      <c r="AA234" s="4">
        <v>11.569673913043477</v>
      </c>
      <c r="AB234" s="4">
        <v>0</v>
      </c>
      <c r="AC234" s="4">
        <v>57.628695652173917</v>
      </c>
      <c r="AD234" s="4">
        <v>0</v>
      </c>
      <c r="AE234" s="4">
        <v>0.93608695652173923</v>
      </c>
      <c r="AF234" s="1">
        <v>175397</v>
      </c>
      <c r="AG234" s="1">
        <v>7</v>
      </c>
      <c r="AH234"/>
    </row>
    <row r="235" spans="1:34" x14ac:dyDescent="0.25">
      <c r="A235" t="s">
        <v>346</v>
      </c>
      <c r="B235" t="s">
        <v>99</v>
      </c>
      <c r="C235" t="s">
        <v>559</v>
      </c>
      <c r="D235" t="s">
        <v>434</v>
      </c>
      <c r="E235" s="4">
        <v>24</v>
      </c>
      <c r="F235" s="4">
        <f>Nurse[[#This Row],[Total Nurse Staff Hours]]/Nurse[[#This Row],[MDS Census]]</f>
        <v>3.4048007246376808</v>
      </c>
      <c r="G235" s="4">
        <f>Nurse[[#This Row],[Total Direct Care Staff Hours]]/Nurse[[#This Row],[MDS Census]]</f>
        <v>3.2983695652173908</v>
      </c>
      <c r="H235" s="4">
        <f>Nurse[[#This Row],[Total RN Hours (w/ Admin, DON)]]/Nurse[[#This Row],[MDS Census]]</f>
        <v>0.53650362318840572</v>
      </c>
      <c r="I235" s="4">
        <f>Nurse[[#This Row],[RN Hours (excl. Admin, DON)]]/Nurse[[#This Row],[MDS Census]]</f>
        <v>0.43007246376811586</v>
      </c>
      <c r="J235" s="4">
        <f>SUM(Nurse[[#This Row],[RN Hours (excl. Admin, DON)]],Nurse[[#This Row],[RN Admin Hours]],Nurse[[#This Row],[RN DON Hours]],Nurse[[#This Row],[LPN Hours (excl. Admin)]],Nurse[[#This Row],[LPN Admin Hours]],Nurse[[#This Row],[CNA Hours]],Nurse[[#This Row],[NA TR Hours]],Nurse[[#This Row],[Med Aide/Tech Hours]])</f>
        <v>81.715217391304336</v>
      </c>
      <c r="K235" s="4">
        <f>SUM(Nurse[[#This Row],[RN Hours (excl. Admin, DON)]],Nurse[[#This Row],[LPN Hours (excl. Admin)]],Nurse[[#This Row],[CNA Hours]],Nurse[[#This Row],[NA TR Hours]],Nurse[[#This Row],[Med Aide/Tech Hours]])</f>
        <v>79.160869565217382</v>
      </c>
      <c r="L235" s="4">
        <f>SUM(Nurse[[#This Row],[RN Hours (excl. Admin, DON)]],Nurse[[#This Row],[RN Admin Hours]],Nurse[[#This Row],[RN DON Hours]])</f>
        <v>12.876086956521737</v>
      </c>
      <c r="M235" s="4">
        <v>10.32173913043478</v>
      </c>
      <c r="N235" s="4">
        <v>0</v>
      </c>
      <c r="O235" s="4">
        <v>2.554347826086957</v>
      </c>
      <c r="P235" s="4">
        <f>SUM(Nurse[[#This Row],[LPN Hours (excl. Admin)]],Nurse[[#This Row],[LPN Admin Hours]])</f>
        <v>22.995652173913047</v>
      </c>
      <c r="Q235" s="4">
        <v>22.995652173913047</v>
      </c>
      <c r="R235" s="4">
        <v>0</v>
      </c>
      <c r="S235" s="4">
        <f>SUM(Nurse[[#This Row],[CNA Hours]],Nurse[[#This Row],[NA TR Hours]],Nurse[[#This Row],[Med Aide/Tech Hours]])</f>
        <v>45.84347826086956</v>
      </c>
      <c r="T235" s="4">
        <v>41.999999999999993</v>
      </c>
      <c r="U235" s="4">
        <v>0</v>
      </c>
      <c r="V235" s="4">
        <v>3.8434782608695648</v>
      </c>
      <c r="W2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0.66956521739130437</v>
      </c>
      <c r="X235" s="4">
        <v>0</v>
      </c>
      <c r="Y235" s="4">
        <v>0</v>
      </c>
      <c r="Z235" s="4">
        <v>0</v>
      </c>
      <c r="AA235" s="4">
        <v>0</v>
      </c>
      <c r="AB235" s="4">
        <v>0</v>
      </c>
      <c r="AC235" s="4">
        <v>0.66956521739130437</v>
      </c>
      <c r="AD235" s="4">
        <v>0</v>
      </c>
      <c r="AE235" s="4">
        <v>0</v>
      </c>
      <c r="AF235" s="1">
        <v>175241</v>
      </c>
      <c r="AG235" s="1">
        <v>7</v>
      </c>
      <c r="AH235"/>
    </row>
    <row r="236" spans="1:34" x14ac:dyDescent="0.25">
      <c r="A236" t="s">
        <v>346</v>
      </c>
      <c r="B236" t="s">
        <v>237</v>
      </c>
      <c r="C236" t="s">
        <v>514</v>
      </c>
      <c r="D236" t="s">
        <v>387</v>
      </c>
      <c r="E236" s="4">
        <v>38.782608695652172</v>
      </c>
      <c r="F236" s="4">
        <f>Nurse[[#This Row],[Total Nurse Staff Hours]]/Nurse[[#This Row],[MDS Census]]</f>
        <v>4.4189349775784752</v>
      </c>
      <c r="G236" s="4">
        <f>Nurse[[#This Row],[Total Direct Care Staff Hours]]/Nurse[[#This Row],[MDS Census]]</f>
        <v>4.1450504484304931</v>
      </c>
      <c r="H236" s="4">
        <f>Nurse[[#This Row],[Total RN Hours (w/ Admin, DON)]]/Nurse[[#This Row],[MDS Census]]</f>
        <v>0.82405549327354244</v>
      </c>
      <c r="I236" s="4">
        <f>Nurse[[#This Row],[RN Hours (excl. Admin, DON)]]/Nurse[[#This Row],[MDS Census]]</f>
        <v>0.55017096412556032</v>
      </c>
      <c r="J236" s="4">
        <f>SUM(Nurse[[#This Row],[RN Hours (excl. Admin, DON)]],Nurse[[#This Row],[RN Admin Hours]],Nurse[[#This Row],[RN DON Hours]],Nurse[[#This Row],[LPN Hours (excl. Admin)]],Nurse[[#This Row],[LPN Admin Hours]],Nurse[[#This Row],[CNA Hours]],Nurse[[#This Row],[NA TR Hours]],Nurse[[#This Row],[Med Aide/Tech Hours]])</f>
        <v>171.3778260869565</v>
      </c>
      <c r="K236" s="4">
        <f>SUM(Nurse[[#This Row],[RN Hours (excl. Admin, DON)]],Nurse[[#This Row],[LPN Hours (excl. Admin)]],Nurse[[#This Row],[CNA Hours]],Nurse[[#This Row],[NA TR Hours]],Nurse[[#This Row],[Med Aide/Tech Hours]])</f>
        <v>160.75586956521738</v>
      </c>
      <c r="L236" s="4">
        <f>SUM(Nurse[[#This Row],[RN Hours (excl. Admin, DON)]],Nurse[[#This Row],[RN Admin Hours]],Nurse[[#This Row],[RN DON Hours]])</f>
        <v>31.959021739130428</v>
      </c>
      <c r="M236" s="4">
        <v>21.337065217391295</v>
      </c>
      <c r="N236" s="4">
        <v>5.4860869565217403</v>
      </c>
      <c r="O236" s="4">
        <v>5.1358695652173916</v>
      </c>
      <c r="P236" s="4">
        <f>SUM(Nurse[[#This Row],[LPN Hours (excl. Admin)]],Nurse[[#This Row],[LPN Admin Hours]])</f>
        <v>8.8234782608695657</v>
      </c>
      <c r="Q236" s="4">
        <v>8.8234782608695657</v>
      </c>
      <c r="R236" s="4">
        <v>0</v>
      </c>
      <c r="S236" s="4">
        <f>SUM(Nurse[[#This Row],[CNA Hours]],Nurse[[#This Row],[NA TR Hours]],Nurse[[#This Row],[Med Aide/Tech Hours]])</f>
        <v>130.5953260869565</v>
      </c>
      <c r="T236" s="4">
        <v>101.45347826086955</v>
      </c>
      <c r="U236" s="4">
        <v>0.27869565217391307</v>
      </c>
      <c r="V236" s="4">
        <v>28.863152173913051</v>
      </c>
      <c r="W2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12.730434782608695</v>
      </c>
      <c r="X236" s="4">
        <v>0.20108695652173914</v>
      </c>
      <c r="Y236" s="4">
        <v>0</v>
      </c>
      <c r="Z236" s="4">
        <v>0</v>
      </c>
      <c r="AA236" s="4">
        <v>0.30054347826086952</v>
      </c>
      <c r="AB236" s="4">
        <v>0</v>
      </c>
      <c r="AC236" s="4">
        <v>9.1832608695652169</v>
      </c>
      <c r="AD236" s="4">
        <v>0</v>
      </c>
      <c r="AE236" s="4">
        <v>3.0455434782608695</v>
      </c>
      <c r="AF236" s="1">
        <v>175484</v>
      </c>
      <c r="AG236" s="1">
        <v>7</v>
      </c>
      <c r="AH236"/>
    </row>
    <row r="237" spans="1:34" x14ac:dyDescent="0.25">
      <c r="A237" t="s">
        <v>346</v>
      </c>
      <c r="B237" t="s">
        <v>132</v>
      </c>
      <c r="C237" t="s">
        <v>529</v>
      </c>
      <c r="D237" t="s">
        <v>395</v>
      </c>
      <c r="E237" s="4">
        <v>57.423913043478258</v>
      </c>
      <c r="F237" s="4">
        <f>Nurse[[#This Row],[Total Nurse Staff Hours]]/Nurse[[#This Row],[MDS Census]]</f>
        <v>3.8777474919553296</v>
      </c>
      <c r="G237" s="4">
        <f>Nurse[[#This Row],[Total Direct Care Staff Hours]]/Nurse[[#This Row],[MDS Census]]</f>
        <v>3.6004183229225828</v>
      </c>
      <c r="H237" s="4">
        <f>Nurse[[#This Row],[Total RN Hours (w/ Admin, DON)]]/Nurse[[#This Row],[MDS Census]]</f>
        <v>0.6231137611205757</v>
      </c>
      <c r="I237" s="4">
        <f>Nurse[[#This Row],[RN Hours (excl. Admin, DON)]]/Nurse[[#This Row],[MDS Census]]</f>
        <v>0.34578459208782902</v>
      </c>
      <c r="J237" s="4">
        <f>SUM(Nurse[[#This Row],[RN Hours (excl. Admin, DON)]],Nurse[[#This Row],[RN Admin Hours]],Nurse[[#This Row],[RN DON Hours]],Nurse[[#This Row],[LPN Hours (excl. Admin)]],Nurse[[#This Row],[LPN Admin Hours]],Nurse[[#This Row],[CNA Hours]],Nurse[[#This Row],[NA TR Hours]],Nurse[[#This Row],[Med Aide/Tech Hours]])</f>
        <v>222.67543478260876</v>
      </c>
      <c r="K237" s="4">
        <f>SUM(Nurse[[#This Row],[RN Hours (excl. Admin, DON)]],Nurse[[#This Row],[LPN Hours (excl. Admin)]],Nurse[[#This Row],[CNA Hours]],Nurse[[#This Row],[NA TR Hours]],Nurse[[#This Row],[Med Aide/Tech Hours]])</f>
        <v>206.75010869565222</v>
      </c>
      <c r="L237" s="4">
        <f>SUM(Nurse[[#This Row],[RN Hours (excl. Admin, DON)]],Nurse[[#This Row],[RN Admin Hours]],Nurse[[#This Row],[RN DON Hours]])</f>
        <v>35.78163043478262</v>
      </c>
      <c r="M237" s="4">
        <v>19.856304347826093</v>
      </c>
      <c r="N237" s="4">
        <v>10.707934782608698</v>
      </c>
      <c r="O237" s="4">
        <v>5.2173913043478262</v>
      </c>
      <c r="P237" s="4">
        <f>SUM(Nurse[[#This Row],[LPN Hours (excl. Admin)]],Nurse[[#This Row],[LPN Admin Hours]])</f>
        <v>37.410000000000011</v>
      </c>
      <c r="Q237" s="4">
        <v>37.410000000000011</v>
      </c>
      <c r="R237" s="4">
        <v>0</v>
      </c>
      <c r="S237" s="4">
        <f>SUM(Nurse[[#This Row],[CNA Hours]],Nurse[[#This Row],[NA TR Hours]],Nurse[[#This Row],[Med Aide/Tech Hours]])</f>
        <v>149.48380434782612</v>
      </c>
      <c r="T237" s="4">
        <v>113.28684782608698</v>
      </c>
      <c r="U237" s="4">
        <v>2.7513043478260872</v>
      </c>
      <c r="V237" s="4">
        <v>33.445652173913047</v>
      </c>
      <c r="W2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30.014347826086951</v>
      </c>
      <c r="X237" s="4">
        <v>0.43804347826086953</v>
      </c>
      <c r="Y237" s="4">
        <v>0</v>
      </c>
      <c r="Z237" s="4">
        <v>0</v>
      </c>
      <c r="AA237" s="4">
        <v>0.33967391304347827</v>
      </c>
      <c r="AB237" s="4">
        <v>0</v>
      </c>
      <c r="AC237" s="4">
        <v>21.096956521739127</v>
      </c>
      <c r="AD237" s="4">
        <v>0</v>
      </c>
      <c r="AE237" s="4">
        <v>8.1396739130434774</v>
      </c>
      <c r="AF237" s="1">
        <v>175300</v>
      </c>
      <c r="AG237" s="1">
        <v>7</v>
      </c>
      <c r="AH237"/>
    </row>
    <row r="238" spans="1:34" x14ac:dyDescent="0.25">
      <c r="A238" t="s">
        <v>346</v>
      </c>
      <c r="B238" t="s">
        <v>158</v>
      </c>
      <c r="C238" t="s">
        <v>521</v>
      </c>
      <c r="D238" t="s">
        <v>402</v>
      </c>
      <c r="E238" s="4">
        <v>91.586956521739125</v>
      </c>
      <c r="F238" s="4">
        <f>Nurse[[#This Row],[Total Nurse Staff Hours]]/Nurse[[#This Row],[MDS Census]]</f>
        <v>3.1074258248279141</v>
      </c>
      <c r="G238" s="4">
        <f>Nurse[[#This Row],[Total Direct Care Staff Hours]]/Nurse[[#This Row],[MDS Census]]</f>
        <v>2.8734654640398771</v>
      </c>
      <c r="H238" s="4">
        <f>Nurse[[#This Row],[Total RN Hours (w/ Admin, DON)]]/Nurse[[#This Row],[MDS Census]]</f>
        <v>0.41116425350106817</v>
      </c>
      <c r="I238" s="4">
        <f>Nurse[[#This Row],[RN Hours (excl. Admin, DON)]]/Nurse[[#This Row],[MDS Census]]</f>
        <v>0.17720389271303111</v>
      </c>
      <c r="J238" s="4">
        <f>SUM(Nurse[[#This Row],[RN Hours (excl. Admin, DON)]],Nurse[[#This Row],[RN Admin Hours]],Nurse[[#This Row],[RN DON Hours]],Nurse[[#This Row],[LPN Hours (excl. Admin)]],Nurse[[#This Row],[LPN Admin Hours]],Nurse[[#This Row],[CNA Hours]],Nurse[[#This Row],[NA TR Hours]],Nurse[[#This Row],[Med Aide/Tech Hours]])</f>
        <v>284.59967391304349</v>
      </c>
      <c r="K238" s="4">
        <f>SUM(Nurse[[#This Row],[RN Hours (excl. Admin, DON)]],Nurse[[#This Row],[LPN Hours (excl. Admin)]],Nurse[[#This Row],[CNA Hours]],Nurse[[#This Row],[NA TR Hours]],Nurse[[#This Row],[Med Aide/Tech Hours]])</f>
        <v>263.17195652173916</v>
      </c>
      <c r="L238" s="4">
        <f>SUM(Nurse[[#This Row],[RN Hours (excl. Admin, DON)]],Nurse[[#This Row],[RN Admin Hours]],Nurse[[#This Row],[RN DON Hours]])</f>
        <v>37.657282608695652</v>
      </c>
      <c r="M238" s="4">
        <v>16.229565217391304</v>
      </c>
      <c r="N238" s="4">
        <v>15.742934782608693</v>
      </c>
      <c r="O238" s="4">
        <v>5.6847826086956523</v>
      </c>
      <c r="P238" s="4">
        <f>SUM(Nurse[[#This Row],[LPN Hours (excl. Admin)]],Nurse[[#This Row],[LPN Admin Hours]])</f>
        <v>60.858695652173921</v>
      </c>
      <c r="Q238" s="4">
        <v>60.858695652173921</v>
      </c>
      <c r="R238" s="4">
        <v>0</v>
      </c>
      <c r="S238" s="4">
        <f>SUM(Nurse[[#This Row],[CNA Hours]],Nurse[[#This Row],[NA TR Hours]],Nurse[[#This Row],[Med Aide/Tech Hours]])</f>
        <v>186.0836956521739</v>
      </c>
      <c r="T238" s="4">
        <v>147.16793478260868</v>
      </c>
      <c r="U238" s="4">
        <v>0.19891304347826083</v>
      </c>
      <c r="V238" s="4">
        <v>38.716847826086962</v>
      </c>
      <c r="W2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8" s="4">
        <v>0</v>
      </c>
      <c r="Y238" s="4">
        <v>0</v>
      </c>
      <c r="Z238" s="4">
        <v>0</v>
      </c>
      <c r="AA238" s="4">
        <v>0</v>
      </c>
      <c r="AB238" s="4">
        <v>0</v>
      </c>
      <c r="AC238" s="4">
        <v>0</v>
      </c>
      <c r="AD238" s="4">
        <v>0</v>
      </c>
      <c r="AE238" s="4">
        <v>0</v>
      </c>
      <c r="AF238" s="1">
        <v>175344</v>
      </c>
      <c r="AG238" s="1">
        <v>7</v>
      </c>
      <c r="AH238"/>
    </row>
    <row r="239" spans="1:34" x14ac:dyDescent="0.25">
      <c r="A239" t="s">
        <v>346</v>
      </c>
      <c r="B239" t="s">
        <v>255</v>
      </c>
      <c r="C239" t="s">
        <v>634</v>
      </c>
      <c r="D239" t="s">
        <v>443</v>
      </c>
      <c r="E239" s="4">
        <v>23.989130434782609</v>
      </c>
      <c r="F239" s="4">
        <f>Nurse[[#This Row],[Total Nurse Staff Hours]]/Nurse[[#This Row],[MDS Census]]</f>
        <v>4.584449478930674</v>
      </c>
      <c r="G239" s="4">
        <f>Nurse[[#This Row],[Total Direct Care Staff Hours]]/Nurse[[#This Row],[MDS Census]]</f>
        <v>4.0397915722700493</v>
      </c>
      <c r="H239" s="4">
        <f>Nurse[[#This Row],[Total RN Hours (w/ Admin, DON)]]/Nurse[[#This Row],[MDS Census]]</f>
        <v>1.4177616674218398</v>
      </c>
      <c r="I239" s="4">
        <f>Nurse[[#This Row],[RN Hours (excl. Admin, DON)]]/Nurse[[#This Row],[MDS Census]]</f>
        <v>0.87310376076121443</v>
      </c>
      <c r="J239" s="4">
        <f>SUM(Nurse[[#This Row],[RN Hours (excl. Admin, DON)]],Nurse[[#This Row],[RN Admin Hours]],Nurse[[#This Row],[RN DON Hours]],Nurse[[#This Row],[LPN Hours (excl. Admin)]],Nurse[[#This Row],[LPN Admin Hours]],Nurse[[#This Row],[CNA Hours]],Nurse[[#This Row],[NA TR Hours]],Nurse[[#This Row],[Med Aide/Tech Hours]])</f>
        <v>109.97695652173911</v>
      </c>
      <c r="K239" s="4">
        <f>SUM(Nurse[[#This Row],[RN Hours (excl. Admin, DON)]],Nurse[[#This Row],[LPN Hours (excl. Admin)]],Nurse[[#This Row],[CNA Hours]],Nurse[[#This Row],[NA TR Hours]],Nurse[[#This Row],[Med Aide/Tech Hours]])</f>
        <v>96.911086956521729</v>
      </c>
      <c r="L239" s="4">
        <f>SUM(Nurse[[#This Row],[RN Hours (excl. Admin, DON)]],Nurse[[#This Row],[RN Admin Hours]],Nurse[[#This Row],[RN DON Hours]])</f>
        <v>34.010869565217398</v>
      </c>
      <c r="M239" s="4">
        <v>20.945000000000004</v>
      </c>
      <c r="N239" s="4">
        <v>5.9608695652173909</v>
      </c>
      <c r="O239" s="4">
        <v>7.1050000000000031</v>
      </c>
      <c r="P239" s="4">
        <f>SUM(Nurse[[#This Row],[LPN Hours (excl. Admin)]],Nurse[[#This Row],[LPN Admin Hours]])</f>
        <v>6.5351086956521725</v>
      </c>
      <c r="Q239" s="4">
        <v>6.5351086956521725</v>
      </c>
      <c r="R239" s="4">
        <v>0</v>
      </c>
      <c r="S239" s="4">
        <f>SUM(Nurse[[#This Row],[CNA Hours]],Nurse[[#This Row],[NA TR Hours]],Nurse[[#This Row],[Med Aide/Tech Hours]])</f>
        <v>69.430978260869537</v>
      </c>
      <c r="T239" s="4">
        <v>47.546847826086939</v>
      </c>
      <c r="U239" s="4">
        <v>0</v>
      </c>
      <c r="V239" s="4">
        <v>21.884130434782602</v>
      </c>
      <c r="W2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22.299673913043478</v>
      </c>
      <c r="X239" s="4">
        <v>7.7778260869565203</v>
      </c>
      <c r="Y239" s="4">
        <v>0</v>
      </c>
      <c r="Z239" s="4">
        <v>0</v>
      </c>
      <c r="AA239" s="4">
        <v>5.0476086956521735</v>
      </c>
      <c r="AB239" s="4">
        <v>0</v>
      </c>
      <c r="AC239" s="4">
        <v>6.7985869565217385</v>
      </c>
      <c r="AD239" s="4">
        <v>0</v>
      </c>
      <c r="AE239" s="4">
        <v>2.6756521739130434</v>
      </c>
      <c r="AF239" s="1">
        <v>175509</v>
      </c>
      <c r="AG239" s="1">
        <v>7</v>
      </c>
      <c r="AH239"/>
    </row>
    <row r="240" spans="1:34" x14ac:dyDescent="0.25">
      <c r="A240" t="s">
        <v>346</v>
      </c>
      <c r="B240" t="s">
        <v>310</v>
      </c>
      <c r="C240" t="s">
        <v>650</v>
      </c>
      <c r="D240" t="s">
        <v>469</v>
      </c>
      <c r="E240" s="4">
        <v>35.989130434782609</v>
      </c>
      <c r="F240" s="4">
        <f>Nurse[[#This Row],[Total Nurse Staff Hours]]/Nurse[[#This Row],[MDS Census]]</f>
        <v>5.0587919057686506</v>
      </c>
      <c r="G240" s="4">
        <f>Nurse[[#This Row],[Total Direct Care Staff Hours]]/Nurse[[#This Row],[MDS Census]]</f>
        <v>4.8497523406825733</v>
      </c>
      <c r="H240" s="4">
        <f>Nurse[[#This Row],[Total RN Hours (w/ Admin, DON)]]/Nurse[[#This Row],[MDS Census]]</f>
        <v>0.88414678344910913</v>
      </c>
      <c r="I240" s="4">
        <f>Nurse[[#This Row],[RN Hours (excl. Admin, DON)]]/Nurse[[#This Row],[MDS Census]]</f>
        <v>0.67510721836303234</v>
      </c>
      <c r="J240" s="4">
        <f>SUM(Nurse[[#This Row],[RN Hours (excl. Admin, DON)]],Nurse[[#This Row],[RN Admin Hours]],Nurse[[#This Row],[RN DON Hours]],Nurse[[#This Row],[LPN Hours (excl. Admin)]],Nurse[[#This Row],[LPN Admin Hours]],Nurse[[#This Row],[CNA Hours]],Nurse[[#This Row],[NA TR Hours]],Nurse[[#This Row],[Med Aide/Tech Hours]])</f>
        <v>182.06152173913046</v>
      </c>
      <c r="K240" s="4">
        <f>SUM(Nurse[[#This Row],[RN Hours (excl. Admin, DON)]],Nurse[[#This Row],[LPN Hours (excl. Admin)]],Nurse[[#This Row],[CNA Hours]],Nurse[[#This Row],[NA TR Hours]],Nurse[[#This Row],[Med Aide/Tech Hours]])</f>
        <v>174.53836956521741</v>
      </c>
      <c r="L240" s="4">
        <f>SUM(Nurse[[#This Row],[RN Hours (excl. Admin, DON)]],Nurse[[#This Row],[RN Admin Hours]],Nurse[[#This Row],[RN DON Hours]])</f>
        <v>31.819673913043481</v>
      </c>
      <c r="M240" s="4">
        <v>24.296521739130437</v>
      </c>
      <c r="N240" s="4">
        <v>4.2873913043478264</v>
      </c>
      <c r="O240" s="4">
        <v>3.235760869565218</v>
      </c>
      <c r="P240" s="4">
        <f>SUM(Nurse[[#This Row],[LPN Hours (excl. Admin)]],Nurse[[#This Row],[LPN Admin Hours]])</f>
        <v>8.2989130434782616</v>
      </c>
      <c r="Q240" s="4">
        <v>8.2989130434782616</v>
      </c>
      <c r="R240" s="4">
        <v>0</v>
      </c>
      <c r="S240" s="4">
        <f>SUM(Nurse[[#This Row],[CNA Hours]],Nurse[[#This Row],[NA TR Hours]],Nurse[[#This Row],[Med Aide/Tech Hours]])</f>
        <v>141.94293478260872</v>
      </c>
      <c r="T240" s="4">
        <v>100.90271739130436</v>
      </c>
      <c r="U240" s="4">
        <v>0</v>
      </c>
      <c r="V240" s="4">
        <v>41.040217391304353</v>
      </c>
      <c r="W2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63.771739130434781</v>
      </c>
      <c r="X240" s="4">
        <v>15.923913043478262</v>
      </c>
      <c r="Y240" s="4">
        <v>0</v>
      </c>
      <c r="Z240" s="4">
        <v>0</v>
      </c>
      <c r="AA240" s="4">
        <v>8.2989130434782616</v>
      </c>
      <c r="AB240" s="4">
        <v>0</v>
      </c>
      <c r="AC240" s="4">
        <v>39.548913043478258</v>
      </c>
      <c r="AD240" s="4">
        <v>0</v>
      </c>
      <c r="AE240" s="4">
        <v>0</v>
      </c>
      <c r="AF240" t="s">
        <v>2</v>
      </c>
      <c r="AG240" s="1">
        <v>7</v>
      </c>
      <c r="AH240"/>
    </row>
    <row r="241" spans="1:34" x14ac:dyDescent="0.25">
      <c r="A241" t="s">
        <v>346</v>
      </c>
      <c r="B241" t="s">
        <v>181</v>
      </c>
      <c r="C241" t="s">
        <v>597</v>
      </c>
      <c r="D241" t="s">
        <v>436</v>
      </c>
      <c r="E241" s="4">
        <v>92.369565217391298</v>
      </c>
      <c r="F241" s="4">
        <f>Nurse[[#This Row],[Total Nurse Staff Hours]]/Nurse[[#This Row],[MDS Census]]</f>
        <v>4.8383819722287589</v>
      </c>
      <c r="G241" s="4">
        <f>Nurse[[#This Row],[Total Direct Care Staff Hours]]/Nurse[[#This Row],[MDS Census]]</f>
        <v>4.5434890562485286</v>
      </c>
      <c r="H241" s="4">
        <f>Nurse[[#This Row],[Total RN Hours (w/ Admin, DON)]]/Nurse[[#This Row],[MDS Census]]</f>
        <v>0.98493880913156029</v>
      </c>
      <c r="I241" s="4">
        <f>Nurse[[#This Row],[RN Hours (excl. Admin, DON)]]/Nurse[[#This Row],[MDS Census]]</f>
        <v>0.69004589315132947</v>
      </c>
      <c r="J241" s="4">
        <f>SUM(Nurse[[#This Row],[RN Hours (excl. Admin, DON)]],Nurse[[#This Row],[RN Admin Hours]],Nurse[[#This Row],[RN DON Hours]],Nurse[[#This Row],[LPN Hours (excl. Admin)]],Nurse[[#This Row],[LPN Admin Hours]],Nurse[[#This Row],[CNA Hours]],Nurse[[#This Row],[NA TR Hours]],Nurse[[#This Row],[Med Aide/Tech Hours]])</f>
        <v>446.91923913043468</v>
      </c>
      <c r="K241" s="4">
        <f>SUM(Nurse[[#This Row],[RN Hours (excl. Admin, DON)]],Nurse[[#This Row],[LPN Hours (excl. Admin)]],Nurse[[#This Row],[CNA Hours]],Nurse[[#This Row],[NA TR Hours]],Nurse[[#This Row],[Med Aide/Tech Hours]])</f>
        <v>419.68010869565211</v>
      </c>
      <c r="L241" s="4">
        <f>SUM(Nurse[[#This Row],[RN Hours (excl. Admin, DON)]],Nurse[[#This Row],[RN Admin Hours]],Nurse[[#This Row],[RN DON Hours]])</f>
        <v>90.978369565217378</v>
      </c>
      <c r="M241" s="4">
        <v>63.739239130434754</v>
      </c>
      <c r="N241" s="4">
        <v>22.369565217391305</v>
      </c>
      <c r="O241" s="4">
        <v>4.8695652173913047</v>
      </c>
      <c r="P241" s="4">
        <f>SUM(Nurse[[#This Row],[LPN Hours (excl. Admin)]],Nurse[[#This Row],[LPN Admin Hours]])</f>
        <v>46.582391304347816</v>
      </c>
      <c r="Q241" s="4">
        <v>46.582391304347816</v>
      </c>
      <c r="R241" s="4">
        <v>0</v>
      </c>
      <c r="S241" s="4">
        <f>SUM(Nurse[[#This Row],[CNA Hours]],Nurse[[#This Row],[NA TR Hours]],Nurse[[#This Row],[Med Aide/Tech Hours]])</f>
        <v>309.35847826086956</v>
      </c>
      <c r="T241" s="4">
        <v>141.35663043478263</v>
      </c>
      <c r="U241" s="4">
        <v>0</v>
      </c>
      <c r="V241" s="4">
        <v>168.0018478260869</v>
      </c>
      <c r="W2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1" s="4">
        <v>0</v>
      </c>
      <c r="Y241" s="4">
        <v>0</v>
      </c>
      <c r="Z241" s="4">
        <v>0</v>
      </c>
      <c r="AA241" s="4">
        <v>0</v>
      </c>
      <c r="AB241" s="4">
        <v>0</v>
      </c>
      <c r="AC241" s="4">
        <v>0</v>
      </c>
      <c r="AD241" s="4">
        <v>0</v>
      </c>
      <c r="AE241" s="4">
        <v>0</v>
      </c>
      <c r="AF241" s="1">
        <v>175386</v>
      </c>
      <c r="AG241" s="1">
        <v>7</v>
      </c>
      <c r="AH241"/>
    </row>
    <row r="242" spans="1:34" x14ac:dyDescent="0.25">
      <c r="A242" t="s">
        <v>346</v>
      </c>
      <c r="B242" t="s">
        <v>110</v>
      </c>
      <c r="C242" t="s">
        <v>564</v>
      </c>
      <c r="D242" t="s">
        <v>394</v>
      </c>
      <c r="E242" s="4">
        <v>55.076086956521742</v>
      </c>
      <c r="F242" s="4">
        <f>Nurse[[#This Row],[Total Nurse Staff Hours]]/Nurse[[#This Row],[MDS Census]]</f>
        <v>3.5023840536806787</v>
      </c>
      <c r="G242" s="4">
        <f>Nurse[[#This Row],[Total Direct Care Staff Hours]]/Nurse[[#This Row],[MDS Census]]</f>
        <v>3.1092520228932305</v>
      </c>
      <c r="H242" s="4">
        <f>Nurse[[#This Row],[Total RN Hours (w/ Admin, DON)]]/Nurse[[#This Row],[MDS Census]]</f>
        <v>0.52096901519636862</v>
      </c>
      <c r="I242" s="4">
        <f>Nurse[[#This Row],[RN Hours (excl. Admin, DON)]]/Nurse[[#This Row],[MDS Census]]</f>
        <v>0.31098283007696859</v>
      </c>
      <c r="J242" s="4">
        <f>SUM(Nurse[[#This Row],[RN Hours (excl. Admin, DON)]],Nurse[[#This Row],[RN Admin Hours]],Nurse[[#This Row],[RN DON Hours]],Nurse[[#This Row],[LPN Hours (excl. Admin)]],Nurse[[#This Row],[LPN Admin Hours]],Nurse[[#This Row],[CNA Hours]],Nurse[[#This Row],[NA TR Hours]],Nurse[[#This Row],[Med Aide/Tech Hours]])</f>
        <v>192.89760869565217</v>
      </c>
      <c r="K242" s="4">
        <f>SUM(Nurse[[#This Row],[RN Hours (excl. Admin, DON)]],Nurse[[#This Row],[LPN Hours (excl. Admin)]],Nurse[[#This Row],[CNA Hours]],Nurse[[#This Row],[NA TR Hours]],Nurse[[#This Row],[Med Aide/Tech Hours]])</f>
        <v>171.2454347826087</v>
      </c>
      <c r="L242" s="4">
        <f>SUM(Nurse[[#This Row],[RN Hours (excl. Admin, DON)]],Nurse[[#This Row],[RN Admin Hours]],Nurse[[#This Row],[RN DON Hours]])</f>
        <v>28.692934782608695</v>
      </c>
      <c r="M242" s="4">
        <v>17.127717391304348</v>
      </c>
      <c r="N242" s="4">
        <v>5.8260869565217392</v>
      </c>
      <c r="O242" s="4">
        <v>5.7391304347826084</v>
      </c>
      <c r="P242" s="4">
        <f>SUM(Nurse[[#This Row],[LPN Hours (excl. Admin)]],Nurse[[#This Row],[LPN Admin Hours]])</f>
        <v>57.394021739130437</v>
      </c>
      <c r="Q242" s="4">
        <v>47.307065217391305</v>
      </c>
      <c r="R242" s="4">
        <v>10.086956521739131</v>
      </c>
      <c r="S242" s="4">
        <f>SUM(Nurse[[#This Row],[CNA Hours]],Nurse[[#This Row],[NA TR Hours]],Nurse[[#This Row],[Med Aide/Tech Hours]])</f>
        <v>106.81065217391304</v>
      </c>
      <c r="T242" s="4">
        <v>100.50086956521739</v>
      </c>
      <c r="U242" s="4">
        <v>0</v>
      </c>
      <c r="V242" s="4">
        <v>6.3097826086956523</v>
      </c>
      <c r="W2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5.9423913043478267</v>
      </c>
      <c r="X242" s="4">
        <v>0</v>
      </c>
      <c r="Y242" s="4">
        <v>0</v>
      </c>
      <c r="Z242" s="4">
        <v>0</v>
      </c>
      <c r="AA242" s="4">
        <v>0.27445652173913043</v>
      </c>
      <c r="AB242" s="4">
        <v>0</v>
      </c>
      <c r="AC242" s="4">
        <v>5.6679347826086959</v>
      </c>
      <c r="AD242" s="4">
        <v>0</v>
      </c>
      <c r="AE242" s="4">
        <v>0</v>
      </c>
      <c r="AF242" s="1">
        <v>175257</v>
      </c>
      <c r="AG242" s="1">
        <v>7</v>
      </c>
      <c r="AH242"/>
    </row>
    <row r="243" spans="1:34" x14ac:dyDescent="0.25">
      <c r="A243" t="s">
        <v>346</v>
      </c>
      <c r="B243" t="s">
        <v>115</v>
      </c>
      <c r="C243" t="s">
        <v>564</v>
      </c>
      <c r="D243" t="s">
        <v>394</v>
      </c>
      <c r="E243" s="4">
        <v>111.79347826086956</v>
      </c>
      <c r="F243" s="4">
        <f>Nurse[[#This Row],[Total Nurse Staff Hours]]/Nurse[[#This Row],[MDS Census]]</f>
        <v>3.6706699076324747</v>
      </c>
      <c r="G243" s="4">
        <f>Nurse[[#This Row],[Total Direct Care Staff Hours]]/Nurse[[#This Row],[MDS Census]]</f>
        <v>3.3894205153135637</v>
      </c>
      <c r="H243" s="4">
        <f>Nurse[[#This Row],[Total RN Hours (w/ Admin, DON)]]/Nurse[[#This Row],[MDS Census]]</f>
        <v>0.54239766650461829</v>
      </c>
      <c r="I243" s="4">
        <f>Nurse[[#This Row],[RN Hours (excl. Admin, DON)]]/Nurse[[#This Row],[MDS Census]]</f>
        <v>0.37533398152649483</v>
      </c>
      <c r="J243" s="4">
        <f>SUM(Nurse[[#This Row],[RN Hours (excl. Admin, DON)]],Nurse[[#This Row],[RN Admin Hours]],Nurse[[#This Row],[RN DON Hours]],Nurse[[#This Row],[LPN Hours (excl. Admin)]],Nurse[[#This Row],[LPN Admin Hours]],Nurse[[#This Row],[CNA Hours]],Nurse[[#This Row],[NA TR Hours]],Nurse[[#This Row],[Med Aide/Tech Hours]])</f>
        <v>410.35695652173916</v>
      </c>
      <c r="K243" s="4">
        <f>SUM(Nurse[[#This Row],[RN Hours (excl. Admin, DON)]],Nurse[[#This Row],[LPN Hours (excl. Admin)]],Nurse[[#This Row],[CNA Hours]],Nurse[[#This Row],[NA TR Hours]],Nurse[[#This Row],[Med Aide/Tech Hours]])</f>
        <v>378.91510869565218</v>
      </c>
      <c r="L243" s="4">
        <f>SUM(Nurse[[#This Row],[RN Hours (excl. Admin, DON)]],Nurse[[#This Row],[RN Admin Hours]],Nurse[[#This Row],[RN DON Hours]])</f>
        <v>60.636521739130423</v>
      </c>
      <c r="M243" s="4">
        <v>41.959891304347821</v>
      </c>
      <c r="N243" s="4">
        <v>13.144021739130432</v>
      </c>
      <c r="O243" s="4">
        <v>5.5326086956521738</v>
      </c>
      <c r="P243" s="4">
        <f>SUM(Nurse[[#This Row],[LPN Hours (excl. Admin)]],Nurse[[#This Row],[LPN Admin Hours]])</f>
        <v>86.260652173913059</v>
      </c>
      <c r="Q243" s="4">
        <v>73.495434782608712</v>
      </c>
      <c r="R243" s="4">
        <v>12.765217391304349</v>
      </c>
      <c r="S243" s="4">
        <f>SUM(Nurse[[#This Row],[CNA Hours]],Nurse[[#This Row],[NA TR Hours]],Nurse[[#This Row],[Med Aide/Tech Hours]])</f>
        <v>263.45978260869566</v>
      </c>
      <c r="T243" s="4">
        <v>219.505</v>
      </c>
      <c r="U243" s="4">
        <v>0</v>
      </c>
      <c r="V243" s="4">
        <v>43.954782608695666</v>
      </c>
      <c r="W2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89.879239130434797</v>
      </c>
      <c r="X243" s="4">
        <v>11.062608695652175</v>
      </c>
      <c r="Y243" s="4">
        <v>0</v>
      </c>
      <c r="Z243" s="4">
        <v>0</v>
      </c>
      <c r="AA243" s="4">
        <v>23.48456521739131</v>
      </c>
      <c r="AB243" s="4">
        <v>0</v>
      </c>
      <c r="AC243" s="4">
        <v>46.960978260869574</v>
      </c>
      <c r="AD243" s="4">
        <v>0</v>
      </c>
      <c r="AE243" s="4">
        <v>8.3710869565217383</v>
      </c>
      <c r="AF243" s="1">
        <v>175267</v>
      </c>
      <c r="AG243" s="1">
        <v>7</v>
      </c>
      <c r="AH243"/>
    </row>
    <row r="244" spans="1:34" x14ac:dyDescent="0.25">
      <c r="A244" t="s">
        <v>346</v>
      </c>
      <c r="B244" t="s">
        <v>284</v>
      </c>
      <c r="C244" t="s">
        <v>537</v>
      </c>
      <c r="D244" t="s">
        <v>394</v>
      </c>
      <c r="E244" s="4">
        <v>82.108695652173907</v>
      </c>
      <c r="F244" s="4">
        <f>Nurse[[#This Row],[Total Nurse Staff Hours]]/Nurse[[#This Row],[MDS Census]]</f>
        <v>4.5012139263966118</v>
      </c>
      <c r="G244" s="4">
        <f>Nurse[[#This Row],[Total Direct Care Staff Hours]]/Nurse[[#This Row],[MDS Census]]</f>
        <v>4.2088191686523704</v>
      </c>
      <c r="H244" s="4">
        <f>Nurse[[#This Row],[Total RN Hours (w/ Admin, DON)]]/Nurse[[#This Row],[MDS Census]]</f>
        <v>0.61262112787926937</v>
      </c>
      <c r="I244" s="4">
        <f>Nurse[[#This Row],[RN Hours (excl. Admin, DON)]]/Nurse[[#This Row],[MDS Census]]</f>
        <v>0.32022637013502786</v>
      </c>
      <c r="J244" s="4">
        <f>SUM(Nurse[[#This Row],[RN Hours (excl. Admin, DON)]],Nurse[[#This Row],[RN Admin Hours]],Nurse[[#This Row],[RN DON Hours]],Nurse[[#This Row],[LPN Hours (excl. Admin)]],Nurse[[#This Row],[LPN Admin Hours]],Nurse[[#This Row],[CNA Hours]],Nurse[[#This Row],[NA TR Hours]],Nurse[[#This Row],[Med Aide/Tech Hours]])</f>
        <v>369.58880434782611</v>
      </c>
      <c r="K244" s="4">
        <f>SUM(Nurse[[#This Row],[RN Hours (excl. Admin, DON)]],Nurse[[#This Row],[LPN Hours (excl. Admin)]],Nurse[[#This Row],[CNA Hours]],Nurse[[#This Row],[NA TR Hours]],Nurse[[#This Row],[Med Aide/Tech Hours]])</f>
        <v>345.58065217391305</v>
      </c>
      <c r="L244" s="4">
        <f>SUM(Nurse[[#This Row],[RN Hours (excl. Admin, DON)]],Nurse[[#This Row],[RN Admin Hours]],Nurse[[#This Row],[RN DON Hours]])</f>
        <v>50.301521739130436</v>
      </c>
      <c r="M244" s="4">
        <v>26.293369565217393</v>
      </c>
      <c r="N244" s="4">
        <v>18.442934782608695</v>
      </c>
      <c r="O244" s="4">
        <v>5.5652173913043477</v>
      </c>
      <c r="P244" s="4">
        <f>SUM(Nurse[[#This Row],[LPN Hours (excl. Admin)]],Nurse[[#This Row],[LPN Admin Hours]])</f>
        <v>109.37836956521743</v>
      </c>
      <c r="Q244" s="4">
        <v>109.37836956521743</v>
      </c>
      <c r="R244" s="4">
        <v>0</v>
      </c>
      <c r="S244" s="4">
        <f>SUM(Nurse[[#This Row],[CNA Hours]],Nurse[[#This Row],[NA TR Hours]],Nurse[[#This Row],[Med Aide/Tech Hours]])</f>
        <v>209.90891304347826</v>
      </c>
      <c r="T244" s="4">
        <v>147.71499999999997</v>
      </c>
      <c r="U244" s="4">
        <v>0</v>
      </c>
      <c r="V244" s="4">
        <v>62.19391304347829</v>
      </c>
      <c r="W2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34.986195652173912</v>
      </c>
      <c r="X244" s="4">
        <v>5.0434782608695654</v>
      </c>
      <c r="Y244" s="4">
        <v>0</v>
      </c>
      <c r="Z244" s="4">
        <v>0</v>
      </c>
      <c r="AA244" s="4">
        <v>8.6084782608695658</v>
      </c>
      <c r="AB244" s="4">
        <v>0</v>
      </c>
      <c r="AC244" s="4">
        <v>21.334239130434781</v>
      </c>
      <c r="AD244" s="4">
        <v>0</v>
      </c>
      <c r="AE244" s="4">
        <v>0</v>
      </c>
      <c r="AF244" s="1">
        <v>175550</v>
      </c>
      <c r="AG244" s="1">
        <v>7</v>
      </c>
      <c r="AH244"/>
    </row>
    <row r="245" spans="1:34" x14ac:dyDescent="0.25">
      <c r="A245" t="s">
        <v>346</v>
      </c>
      <c r="B245" t="s">
        <v>311</v>
      </c>
      <c r="C245" t="s">
        <v>651</v>
      </c>
      <c r="D245" t="s">
        <v>470</v>
      </c>
      <c r="E245" s="4">
        <v>29.380434782608695</v>
      </c>
      <c r="F245" s="4">
        <f>Nurse[[#This Row],[Total Nurse Staff Hours]]/Nurse[[#This Row],[MDS Census]]</f>
        <v>5.146637069922309</v>
      </c>
      <c r="G245" s="4">
        <f>Nurse[[#This Row],[Total Direct Care Staff Hours]]/Nurse[[#This Row],[MDS Census]]</f>
        <v>4.7154495005549393</v>
      </c>
      <c r="H245" s="4">
        <f>Nurse[[#This Row],[Total RN Hours (w/ Admin, DON)]]/Nurse[[#This Row],[MDS Census]]</f>
        <v>1.0711246762856086</v>
      </c>
      <c r="I245" s="4">
        <f>Nurse[[#This Row],[RN Hours (excl. Admin, DON)]]/Nurse[[#This Row],[MDS Census]]</f>
        <v>0.77432482426933036</v>
      </c>
      <c r="J245" s="4">
        <f>SUM(Nurse[[#This Row],[RN Hours (excl. Admin, DON)]],Nurse[[#This Row],[RN Admin Hours]],Nurse[[#This Row],[RN DON Hours]],Nurse[[#This Row],[LPN Hours (excl. Admin)]],Nurse[[#This Row],[LPN Admin Hours]],Nurse[[#This Row],[CNA Hours]],Nurse[[#This Row],[NA TR Hours]],Nurse[[#This Row],[Med Aide/Tech Hours]])</f>
        <v>151.2104347826087</v>
      </c>
      <c r="K245" s="4">
        <f>SUM(Nurse[[#This Row],[RN Hours (excl. Admin, DON)]],Nurse[[#This Row],[LPN Hours (excl. Admin)]],Nurse[[#This Row],[CNA Hours]],Nurse[[#This Row],[NA TR Hours]],Nurse[[#This Row],[Med Aide/Tech Hours]])</f>
        <v>138.54195652173914</v>
      </c>
      <c r="L245" s="4">
        <f>SUM(Nurse[[#This Row],[RN Hours (excl. Admin, DON)]],Nurse[[#This Row],[RN Admin Hours]],Nurse[[#This Row],[RN DON Hours]])</f>
        <v>31.470108695652176</v>
      </c>
      <c r="M245" s="4">
        <v>22.75</v>
      </c>
      <c r="N245" s="4">
        <v>2.9809782608695654</v>
      </c>
      <c r="O245" s="4">
        <v>5.7391304347826084</v>
      </c>
      <c r="P245" s="4">
        <f>SUM(Nurse[[#This Row],[LPN Hours (excl. Admin)]],Nurse[[#This Row],[LPN Admin Hours]])</f>
        <v>24.057065217391305</v>
      </c>
      <c r="Q245" s="4">
        <v>20.108695652173914</v>
      </c>
      <c r="R245" s="4">
        <v>3.9483695652173911</v>
      </c>
      <c r="S245" s="4">
        <f>SUM(Nurse[[#This Row],[CNA Hours]],Nurse[[#This Row],[NA TR Hours]],Nurse[[#This Row],[Med Aide/Tech Hours]])</f>
        <v>95.683260869565217</v>
      </c>
      <c r="T245" s="4">
        <v>71.889782608695654</v>
      </c>
      <c r="U245" s="4">
        <v>0.59782608695652173</v>
      </c>
      <c r="V245" s="4">
        <v>23.195652173913043</v>
      </c>
      <c r="W2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8.726739130434785</v>
      </c>
      <c r="X245" s="4">
        <v>0</v>
      </c>
      <c r="Y245" s="4">
        <v>0</v>
      </c>
      <c r="Z245" s="4">
        <v>0</v>
      </c>
      <c r="AA245" s="4">
        <v>0</v>
      </c>
      <c r="AB245" s="4">
        <v>0</v>
      </c>
      <c r="AC245" s="4">
        <v>8.726739130434785</v>
      </c>
      <c r="AD245" s="4">
        <v>0</v>
      </c>
      <c r="AE245" s="4">
        <v>0</v>
      </c>
      <c r="AF245" t="s">
        <v>3</v>
      </c>
      <c r="AG245" s="1">
        <v>7</v>
      </c>
      <c r="AH245"/>
    </row>
    <row r="246" spans="1:34" x14ac:dyDescent="0.25">
      <c r="A246" t="s">
        <v>346</v>
      </c>
      <c r="B246" t="s">
        <v>128</v>
      </c>
      <c r="C246" t="s">
        <v>573</v>
      </c>
      <c r="D246" t="s">
        <v>442</v>
      </c>
      <c r="E246" s="4">
        <v>43.869565217391305</v>
      </c>
      <c r="F246" s="4">
        <f>Nurse[[#This Row],[Total Nurse Staff Hours]]/Nurse[[#This Row],[MDS Census]]</f>
        <v>3.2884266600594647</v>
      </c>
      <c r="G246" s="4">
        <f>Nurse[[#This Row],[Total Direct Care Staff Hours]]/Nurse[[#This Row],[MDS Census]]</f>
        <v>3.0485852329038652</v>
      </c>
      <c r="H246" s="4">
        <f>Nurse[[#This Row],[Total RN Hours (w/ Admin, DON)]]/Nurse[[#This Row],[MDS Census]]</f>
        <v>0.63708126858275504</v>
      </c>
      <c r="I246" s="4">
        <f>Nurse[[#This Row],[RN Hours (excl. Admin, DON)]]/Nurse[[#This Row],[MDS Census]]</f>
        <v>0.52806243805748254</v>
      </c>
      <c r="J246" s="4">
        <f>SUM(Nurse[[#This Row],[RN Hours (excl. Admin, DON)]],Nurse[[#This Row],[RN Admin Hours]],Nurse[[#This Row],[RN DON Hours]],Nurse[[#This Row],[LPN Hours (excl. Admin)]],Nurse[[#This Row],[LPN Admin Hours]],Nurse[[#This Row],[CNA Hours]],Nurse[[#This Row],[NA TR Hours]],Nurse[[#This Row],[Med Aide/Tech Hours]])</f>
        <v>144.26184782608695</v>
      </c>
      <c r="K246" s="4">
        <f>SUM(Nurse[[#This Row],[RN Hours (excl. Admin, DON)]],Nurse[[#This Row],[LPN Hours (excl. Admin)]],Nurse[[#This Row],[CNA Hours]],Nurse[[#This Row],[NA TR Hours]],Nurse[[#This Row],[Med Aide/Tech Hours]])</f>
        <v>133.74010869565217</v>
      </c>
      <c r="L246" s="4">
        <f>SUM(Nurse[[#This Row],[RN Hours (excl. Admin, DON)]],Nurse[[#This Row],[RN Admin Hours]],Nurse[[#This Row],[RN DON Hours]])</f>
        <v>27.948478260869557</v>
      </c>
      <c r="M246" s="4">
        <v>23.165869565217385</v>
      </c>
      <c r="N246" s="4">
        <v>0</v>
      </c>
      <c r="O246" s="4">
        <v>4.7826086956521738</v>
      </c>
      <c r="P246" s="4">
        <f>SUM(Nurse[[#This Row],[LPN Hours (excl. Admin)]],Nurse[[#This Row],[LPN Admin Hours]])</f>
        <v>18.677391304347818</v>
      </c>
      <c r="Q246" s="4">
        <v>12.938260869565209</v>
      </c>
      <c r="R246" s="4">
        <v>5.7391304347826084</v>
      </c>
      <c r="S246" s="4">
        <f>SUM(Nurse[[#This Row],[CNA Hours]],Nurse[[#This Row],[NA TR Hours]],Nurse[[#This Row],[Med Aide/Tech Hours]])</f>
        <v>97.635978260869592</v>
      </c>
      <c r="T246" s="4">
        <v>71.994565217391326</v>
      </c>
      <c r="U246" s="4">
        <v>0</v>
      </c>
      <c r="V246" s="4">
        <v>25.641413043478263</v>
      </c>
      <c r="W2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32.092391304347828</v>
      </c>
      <c r="X246" s="4">
        <v>1.0978260869565217</v>
      </c>
      <c r="Y246" s="4">
        <v>0</v>
      </c>
      <c r="Z246" s="4">
        <v>0</v>
      </c>
      <c r="AA246" s="4">
        <v>3.2608695652173912E-2</v>
      </c>
      <c r="AB246" s="4">
        <v>0</v>
      </c>
      <c r="AC246" s="4">
        <v>30.961956521739129</v>
      </c>
      <c r="AD246" s="4">
        <v>0</v>
      </c>
      <c r="AE246" s="4">
        <v>0</v>
      </c>
      <c r="AF246" s="1">
        <v>175295</v>
      </c>
      <c r="AG246" s="1">
        <v>7</v>
      </c>
      <c r="AH246"/>
    </row>
    <row r="247" spans="1:34" x14ac:dyDescent="0.25">
      <c r="A247" t="s">
        <v>346</v>
      </c>
      <c r="B247" t="s">
        <v>69</v>
      </c>
      <c r="C247" t="s">
        <v>529</v>
      </c>
      <c r="D247" t="s">
        <v>395</v>
      </c>
      <c r="E247" s="4">
        <v>61.619565217391305</v>
      </c>
      <c r="F247" s="4">
        <f>Nurse[[#This Row],[Total Nurse Staff Hours]]/Nurse[[#This Row],[MDS Census]]</f>
        <v>2.689186805433057</v>
      </c>
      <c r="G247" s="4">
        <f>Nurse[[#This Row],[Total Direct Care Staff Hours]]/Nurse[[#This Row],[MDS Census]]</f>
        <v>2.586170400423355</v>
      </c>
      <c r="H247" s="4">
        <f>Nurse[[#This Row],[Total RN Hours (w/ Admin, DON)]]/Nurse[[#This Row],[MDS Census]]</f>
        <v>0.48781972129123302</v>
      </c>
      <c r="I247" s="4">
        <f>Nurse[[#This Row],[RN Hours (excl. Admin, DON)]]/Nurse[[#This Row],[MDS Census]]</f>
        <v>0.38480331628153119</v>
      </c>
      <c r="J247" s="4">
        <f>SUM(Nurse[[#This Row],[RN Hours (excl. Admin, DON)]],Nurse[[#This Row],[RN Admin Hours]],Nurse[[#This Row],[RN DON Hours]],Nurse[[#This Row],[LPN Hours (excl. Admin)]],Nurse[[#This Row],[LPN Admin Hours]],Nurse[[#This Row],[CNA Hours]],Nurse[[#This Row],[NA TR Hours]],Nurse[[#This Row],[Med Aide/Tech Hours]])</f>
        <v>165.70652173913044</v>
      </c>
      <c r="K247" s="4">
        <f>SUM(Nurse[[#This Row],[RN Hours (excl. Admin, DON)]],Nurse[[#This Row],[LPN Hours (excl. Admin)]],Nurse[[#This Row],[CNA Hours]],Nurse[[#This Row],[NA TR Hours]],Nurse[[#This Row],[Med Aide/Tech Hours]])</f>
        <v>159.35869565217391</v>
      </c>
      <c r="L247" s="4">
        <f>SUM(Nurse[[#This Row],[RN Hours (excl. Admin, DON)]],Nurse[[#This Row],[RN Admin Hours]],Nurse[[#This Row],[RN DON Hours]])</f>
        <v>30.059239130434783</v>
      </c>
      <c r="M247" s="4">
        <v>23.711413043478263</v>
      </c>
      <c r="N247" s="4">
        <v>0</v>
      </c>
      <c r="O247" s="4">
        <v>6.3478260869565215</v>
      </c>
      <c r="P247" s="4">
        <f>SUM(Nurse[[#This Row],[LPN Hours (excl. Admin)]],Nurse[[#This Row],[LPN Admin Hours]])</f>
        <v>27.06358695652175</v>
      </c>
      <c r="Q247" s="4">
        <v>27.06358695652175</v>
      </c>
      <c r="R247" s="4">
        <v>0</v>
      </c>
      <c r="S247" s="4">
        <f>SUM(Nurse[[#This Row],[CNA Hours]],Nurse[[#This Row],[NA TR Hours]],Nurse[[#This Row],[Med Aide/Tech Hours]])</f>
        <v>108.5836956521739</v>
      </c>
      <c r="T247" s="4">
        <v>94.809239130434776</v>
      </c>
      <c r="U247" s="4">
        <v>0</v>
      </c>
      <c r="V247" s="4">
        <v>13.774456521739133</v>
      </c>
      <c r="W2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6.6717391304347835</v>
      </c>
      <c r="X247" s="4">
        <v>4.4402173913043486</v>
      </c>
      <c r="Y247" s="4">
        <v>0</v>
      </c>
      <c r="Z247" s="4">
        <v>0</v>
      </c>
      <c r="AA247" s="4">
        <v>0.7</v>
      </c>
      <c r="AB247" s="4">
        <v>0</v>
      </c>
      <c r="AC247" s="4">
        <v>1.5315217391304348</v>
      </c>
      <c r="AD247" s="4">
        <v>0</v>
      </c>
      <c r="AE247" s="4">
        <v>0</v>
      </c>
      <c r="AF247" s="1">
        <v>175185</v>
      </c>
      <c r="AG247" s="1">
        <v>7</v>
      </c>
      <c r="AH247"/>
    </row>
    <row r="248" spans="1:34" x14ac:dyDescent="0.25">
      <c r="A248" t="s">
        <v>346</v>
      </c>
      <c r="B248" t="s">
        <v>328</v>
      </c>
      <c r="C248" t="s">
        <v>485</v>
      </c>
      <c r="D248" t="s">
        <v>468</v>
      </c>
      <c r="E248" s="4">
        <v>27.760869565217391</v>
      </c>
      <c r="F248" s="4">
        <f>Nurse[[#This Row],[Total Nurse Staff Hours]]/Nurse[[#This Row],[MDS Census]]</f>
        <v>3.8387079091620997</v>
      </c>
      <c r="G248" s="4">
        <f>Nurse[[#This Row],[Total Direct Care Staff Hours]]/Nurse[[#This Row],[MDS Census]]</f>
        <v>3.6663899765074404</v>
      </c>
      <c r="H248" s="4">
        <f>Nurse[[#This Row],[Total RN Hours (w/ Admin, DON)]]/Nurse[[#This Row],[MDS Census]]</f>
        <v>0.93332028191072847</v>
      </c>
      <c r="I248" s="4">
        <f>Nurse[[#This Row],[RN Hours (excl. Admin, DON)]]/Nurse[[#This Row],[MDS Census]]</f>
        <v>0.76100234925606913</v>
      </c>
      <c r="J248" s="4">
        <f>SUM(Nurse[[#This Row],[RN Hours (excl. Admin, DON)]],Nurse[[#This Row],[RN Admin Hours]],Nurse[[#This Row],[RN DON Hours]],Nurse[[#This Row],[LPN Hours (excl. Admin)]],Nurse[[#This Row],[LPN Admin Hours]],Nurse[[#This Row],[CNA Hours]],Nurse[[#This Row],[NA TR Hours]],Nurse[[#This Row],[Med Aide/Tech Hours]])</f>
        <v>106.56586956521741</v>
      </c>
      <c r="K248" s="4">
        <f>SUM(Nurse[[#This Row],[RN Hours (excl. Admin, DON)]],Nurse[[#This Row],[LPN Hours (excl. Admin)]],Nurse[[#This Row],[CNA Hours]],Nurse[[#This Row],[NA TR Hours]],Nurse[[#This Row],[Med Aide/Tech Hours]])</f>
        <v>101.78217391304351</v>
      </c>
      <c r="L248" s="4">
        <f>SUM(Nurse[[#This Row],[RN Hours (excl. Admin, DON)]],Nurse[[#This Row],[RN Admin Hours]],Nurse[[#This Row],[RN DON Hours]])</f>
        <v>25.909782608695657</v>
      </c>
      <c r="M248" s="4">
        <v>21.126086956521746</v>
      </c>
      <c r="N248" s="4">
        <v>0</v>
      </c>
      <c r="O248" s="4">
        <v>4.7836956521739129</v>
      </c>
      <c r="P248" s="4">
        <f>SUM(Nurse[[#This Row],[LPN Hours (excl. Admin)]],Nurse[[#This Row],[LPN Admin Hours]])</f>
        <v>9.7630434782608706</v>
      </c>
      <c r="Q248" s="4">
        <v>9.7630434782608706</v>
      </c>
      <c r="R248" s="4">
        <v>0</v>
      </c>
      <c r="S248" s="4">
        <f>SUM(Nurse[[#This Row],[CNA Hours]],Nurse[[#This Row],[NA TR Hours]],Nurse[[#This Row],[Med Aide/Tech Hours]])</f>
        <v>70.893043478260893</v>
      </c>
      <c r="T248" s="4">
        <v>64.889782608695668</v>
      </c>
      <c r="U248" s="4">
        <v>0</v>
      </c>
      <c r="V248" s="4">
        <v>6.0032608695652181</v>
      </c>
      <c r="W2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8" s="4">
        <v>0</v>
      </c>
      <c r="Y248" s="4">
        <v>0</v>
      </c>
      <c r="Z248" s="4">
        <v>0</v>
      </c>
      <c r="AA248" s="4">
        <v>0</v>
      </c>
      <c r="AB248" s="4">
        <v>0</v>
      </c>
      <c r="AC248" s="4">
        <v>0</v>
      </c>
      <c r="AD248" s="4">
        <v>0</v>
      </c>
      <c r="AE248" s="4">
        <v>0</v>
      </c>
      <c r="AF248" t="s">
        <v>21</v>
      </c>
      <c r="AG248" s="1">
        <v>7</v>
      </c>
      <c r="AH248"/>
    </row>
    <row r="249" spans="1:34" x14ac:dyDescent="0.25">
      <c r="A249" t="s">
        <v>346</v>
      </c>
      <c r="B249" t="s">
        <v>202</v>
      </c>
      <c r="C249" t="s">
        <v>497</v>
      </c>
      <c r="D249" t="s">
        <v>394</v>
      </c>
      <c r="E249" s="4">
        <v>39.913043478260867</v>
      </c>
      <c r="F249" s="4">
        <f>Nurse[[#This Row],[Total Nurse Staff Hours]]/Nurse[[#This Row],[MDS Census]]</f>
        <v>3.0958278867102416</v>
      </c>
      <c r="G249" s="4">
        <f>Nurse[[#This Row],[Total Direct Care Staff Hours]]/Nurse[[#This Row],[MDS Census]]</f>
        <v>2.9542156862745119</v>
      </c>
      <c r="H249" s="4">
        <f>Nurse[[#This Row],[Total RN Hours (w/ Admin, DON)]]/Nurse[[#This Row],[MDS Census]]</f>
        <v>0.43087418300653602</v>
      </c>
      <c r="I249" s="4">
        <f>Nurse[[#This Row],[RN Hours (excl. Admin, DON)]]/Nurse[[#This Row],[MDS Census]]</f>
        <v>0.28926198257080615</v>
      </c>
      <c r="J249" s="4">
        <f>SUM(Nurse[[#This Row],[RN Hours (excl. Admin, DON)]],Nurse[[#This Row],[RN Admin Hours]],Nurse[[#This Row],[RN DON Hours]],Nurse[[#This Row],[LPN Hours (excl. Admin)]],Nurse[[#This Row],[LPN Admin Hours]],Nurse[[#This Row],[CNA Hours]],Nurse[[#This Row],[NA TR Hours]],Nurse[[#This Row],[Med Aide/Tech Hours]])</f>
        <v>123.56391304347832</v>
      </c>
      <c r="K249" s="4">
        <f>SUM(Nurse[[#This Row],[RN Hours (excl. Admin, DON)]],Nurse[[#This Row],[LPN Hours (excl. Admin)]],Nurse[[#This Row],[CNA Hours]],Nurse[[#This Row],[NA TR Hours]],Nurse[[#This Row],[Med Aide/Tech Hours]])</f>
        <v>117.91173913043485</v>
      </c>
      <c r="L249" s="4">
        <f>SUM(Nurse[[#This Row],[RN Hours (excl. Admin, DON)]],Nurse[[#This Row],[RN Admin Hours]],Nurse[[#This Row],[RN DON Hours]])</f>
        <v>17.197500000000002</v>
      </c>
      <c r="M249" s="4">
        <v>11.545326086956523</v>
      </c>
      <c r="N249" s="4">
        <v>0.56521739130434778</v>
      </c>
      <c r="O249" s="4">
        <v>5.0869565217391308</v>
      </c>
      <c r="P249" s="4">
        <f>SUM(Nurse[[#This Row],[LPN Hours (excl. Admin)]],Nurse[[#This Row],[LPN Admin Hours]])</f>
        <v>27.781304347826097</v>
      </c>
      <c r="Q249" s="4">
        <v>27.781304347826097</v>
      </c>
      <c r="R249" s="4">
        <v>0</v>
      </c>
      <c r="S249" s="4">
        <f>SUM(Nurse[[#This Row],[CNA Hours]],Nurse[[#This Row],[NA TR Hours]],Nurse[[#This Row],[Med Aide/Tech Hours]])</f>
        <v>78.585108695652224</v>
      </c>
      <c r="T249" s="4">
        <v>78.585108695652224</v>
      </c>
      <c r="U249" s="4">
        <v>0</v>
      </c>
      <c r="V249" s="4">
        <v>0</v>
      </c>
      <c r="W2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12.45</v>
      </c>
      <c r="X249" s="4">
        <v>2.4701086956521738</v>
      </c>
      <c r="Y249" s="4">
        <v>0</v>
      </c>
      <c r="Z249" s="4">
        <v>0</v>
      </c>
      <c r="AA249" s="4">
        <v>5.678260869565217</v>
      </c>
      <c r="AB249" s="4">
        <v>0</v>
      </c>
      <c r="AC249" s="4">
        <v>4.3016304347826084</v>
      </c>
      <c r="AD249" s="4">
        <v>0</v>
      </c>
      <c r="AE249" s="4">
        <v>0</v>
      </c>
      <c r="AF249" s="1">
        <v>175425</v>
      </c>
      <c r="AG249" s="1">
        <v>7</v>
      </c>
      <c r="AH249"/>
    </row>
    <row r="250" spans="1:34" x14ac:dyDescent="0.25">
      <c r="A250" t="s">
        <v>346</v>
      </c>
      <c r="B250" t="s">
        <v>250</v>
      </c>
      <c r="C250" t="s">
        <v>631</v>
      </c>
      <c r="D250" t="s">
        <v>449</v>
      </c>
      <c r="E250" s="4">
        <v>26.760869565217391</v>
      </c>
      <c r="F250" s="4">
        <f>Nurse[[#This Row],[Total Nurse Staff Hours]]/Nurse[[#This Row],[MDS Census]]</f>
        <v>3.2243095044679126</v>
      </c>
      <c r="G250" s="4">
        <f>Nurse[[#This Row],[Total Direct Care Staff Hours]]/Nurse[[#This Row],[MDS Census]]</f>
        <v>2.8448415922014627</v>
      </c>
      <c r="H250" s="4">
        <f>Nurse[[#This Row],[Total RN Hours (w/ Admin, DON)]]/Nurse[[#This Row],[MDS Census]]</f>
        <v>0.97278635255889534</v>
      </c>
      <c r="I250" s="4">
        <f>Nurse[[#This Row],[RN Hours (excl. Admin, DON)]]/Nurse[[#This Row],[MDS Census]]</f>
        <v>0.59331844029244529</v>
      </c>
      <c r="J250" s="4">
        <f>SUM(Nurse[[#This Row],[RN Hours (excl. Admin, DON)]],Nurse[[#This Row],[RN Admin Hours]],Nurse[[#This Row],[RN DON Hours]],Nurse[[#This Row],[LPN Hours (excl. Admin)]],Nurse[[#This Row],[LPN Admin Hours]],Nurse[[#This Row],[CNA Hours]],Nurse[[#This Row],[NA TR Hours]],Nurse[[#This Row],[Med Aide/Tech Hours]])</f>
        <v>86.28532608695653</v>
      </c>
      <c r="K250" s="4">
        <f>SUM(Nurse[[#This Row],[RN Hours (excl. Admin, DON)]],Nurse[[#This Row],[LPN Hours (excl. Admin)]],Nurse[[#This Row],[CNA Hours]],Nurse[[#This Row],[NA TR Hours]],Nurse[[#This Row],[Med Aide/Tech Hours]])</f>
        <v>76.130434782608702</v>
      </c>
      <c r="L250" s="4">
        <f>SUM(Nurse[[#This Row],[RN Hours (excl. Admin, DON)]],Nurse[[#This Row],[RN Admin Hours]],Nurse[[#This Row],[RN DON Hours]])</f>
        <v>26.032608695652176</v>
      </c>
      <c r="M250" s="4">
        <v>15.877717391304349</v>
      </c>
      <c r="N250" s="4">
        <v>6.6086956521739131</v>
      </c>
      <c r="O250" s="4">
        <v>3.5461956521739131</v>
      </c>
      <c r="P250" s="4">
        <f>SUM(Nurse[[#This Row],[LPN Hours (excl. Admin)]],Nurse[[#This Row],[LPN Admin Hours]])</f>
        <v>1.4081521739130436</v>
      </c>
      <c r="Q250" s="4">
        <v>1.4081521739130436</v>
      </c>
      <c r="R250" s="4">
        <v>0</v>
      </c>
      <c r="S250" s="4">
        <f>SUM(Nurse[[#This Row],[CNA Hours]],Nurse[[#This Row],[NA TR Hours]],Nurse[[#This Row],[Med Aide/Tech Hours]])</f>
        <v>58.844565217391306</v>
      </c>
      <c r="T250" s="4">
        <v>47.728260869565219</v>
      </c>
      <c r="U250" s="4">
        <v>0</v>
      </c>
      <c r="V250" s="4">
        <v>11.116304347826087</v>
      </c>
      <c r="W2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7.7119565217391299</v>
      </c>
      <c r="X250" s="4">
        <v>0.45108695652173914</v>
      </c>
      <c r="Y250" s="4">
        <v>0</v>
      </c>
      <c r="Z250" s="4">
        <v>0</v>
      </c>
      <c r="AA250" s="4">
        <v>0.66358695652173905</v>
      </c>
      <c r="AB250" s="4">
        <v>0</v>
      </c>
      <c r="AC250" s="4">
        <v>6.4048913043478262</v>
      </c>
      <c r="AD250" s="4">
        <v>0</v>
      </c>
      <c r="AE250" s="4">
        <v>0.19239130434782609</v>
      </c>
      <c r="AF250" s="1">
        <v>175504</v>
      </c>
      <c r="AG250" s="1">
        <v>7</v>
      </c>
      <c r="AH250"/>
    </row>
    <row r="251" spans="1:34" x14ac:dyDescent="0.25">
      <c r="A251" t="s">
        <v>346</v>
      </c>
      <c r="B251" t="s">
        <v>301</v>
      </c>
      <c r="C251" t="s">
        <v>477</v>
      </c>
      <c r="D251" t="s">
        <v>387</v>
      </c>
      <c r="E251" s="4">
        <v>22.619565217391305</v>
      </c>
      <c r="F251" s="4">
        <f>Nurse[[#This Row],[Total Nurse Staff Hours]]/Nurse[[#This Row],[MDS Census]]</f>
        <v>4.7593945218644889</v>
      </c>
      <c r="G251" s="4">
        <f>Nurse[[#This Row],[Total Direct Care Staff Hours]]/Nurse[[#This Row],[MDS Census]]</f>
        <v>4.1775828928399807</v>
      </c>
      <c r="H251" s="4">
        <f>Nurse[[#This Row],[Total RN Hours (w/ Admin, DON)]]/Nurse[[#This Row],[MDS Census]]</f>
        <v>0.97945699183085067</v>
      </c>
      <c r="I251" s="4">
        <f>Nurse[[#This Row],[RN Hours (excl. Admin, DON)]]/Nurse[[#This Row],[MDS Census]]</f>
        <v>0.56943777030273901</v>
      </c>
      <c r="J251" s="4">
        <f>SUM(Nurse[[#This Row],[RN Hours (excl. Admin, DON)]],Nurse[[#This Row],[RN Admin Hours]],Nurse[[#This Row],[RN DON Hours]],Nurse[[#This Row],[LPN Hours (excl. Admin)]],Nurse[[#This Row],[LPN Admin Hours]],Nurse[[#This Row],[CNA Hours]],Nurse[[#This Row],[NA TR Hours]],Nurse[[#This Row],[Med Aide/Tech Hours]])</f>
        <v>107.65543478260871</v>
      </c>
      <c r="K251" s="4">
        <f>SUM(Nurse[[#This Row],[RN Hours (excl. Admin, DON)]],Nurse[[#This Row],[LPN Hours (excl. Admin)]],Nurse[[#This Row],[CNA Hours]],Nurse[[#This Row],[NA TR Hours]],Nurse[[#This Row],[Med Aide/Tech Hours]])</f>
        <v>94.495108695652178</v>
      </c>
      <c r="L251" s="4">
        <f>SUM(Nurse[[#This Row],[RN Hours (excl. Admin, DON)]],Nurse[[#This Row],[RN Admin Hours]],Nurse[[#This Row],[RN DON Hours]])</f>
        <v>22.154891304347828</v>
      </c>
      <c r="M251" s="4">
        <v>12.880434782608695</v>
      </c>
      <c r="N251" s="4">
        <v>4.8125</v>
      </c>
      <c r="O251" s="4">
        <v>4.4619565217391308</v>
      </c>
      <c r="P251" s="4">
        <f>SUM(Nurse[[#This Row],[LPN Hours (excl. Admin)]],Nurse[[#This Row],[LPN Admin Hours]])</f>
        <v>15.856521739130434</v>
      </c>
      <c r="Q251" s="4">
        <v>11.970652173913043</v>
      </c>
      <c r="R251" s="4">
        <v>3.8858695652173911</v>
      </c>
      <c r="S251" s="4">
        <f>SUM(Nurse[[#This Row],[CNA Hours]],Nurse[[#This Row],[NA TR Hours]],Nurse[[#This Row],[Med Aide/Tech Hours]])</f>
        <v>69.644021739130437</v>
      </c>
      <c r="T251" s="4">
        <v>38.470108695652172</v>
      </c>
      <c r="U251" s="4">
        <v>0</v>
      </c>
      <c r="V251" s="4">
        <v>31.173913043478262</v>
      </c>
      <c r="W2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7.5793478260869565</v>
      </c>
      <c r="X251" s="4">
        <v>3.3722826086956523</v>
      </c>
      <c r="Y251" s="4">
        <v>0</v>
      </c>
      <c r="Z251" s="4">
        <v>0</v>
      </c>
      <c r="AA251" s="4">
        <v>3.7967391304347826</v>
      </c>
      <c r="AB251" s="4">
        <v>0</v>
      </c>
      <c r="AC251" s="4">
        <v>0.32880434782608697</v>
      </c>
      <c r="AD251" s="4">
        <v>0</v>
      </c>
      <c r="AE251" s="4">
        <v>8.1521739130434784E-2</v>
      </c>
      <c r="AF251" t="s">
        <v>1</v>
      </c>
      <c r="AG251" s="1">
        <v>7</v>
      </c>
      <c r="AH251"/>
    </row>
    <row r="252" spans="1:34" x14ac:dyDescent="0.25">
      <c r="A252" t="s">
        <v>346</v>
      </c>
      <c r="B252" t="s">
        <v>312</v>
      </c>
      <c r="C252" t="s">
        <v>652</v>
      </c>
      <c r="D252" t="s">
        <v>471</v>
      </c>
      <c r="E252" s="4">
        <v>23.043478260869566</v>
      </c>
      <c r="F252" s="4">
        <f>Nurse[[#This Row],[Total Nurse Staff Hours]]/Nurse[[#This Row],[MDS Census]]</f>
        <v>4.8248349056603761</v>
      </c>
      <c r="G252" s="4">
        <f>Nurse[[#This Row],[Total Direct Care Staff Hours]]/Nurse[[#This Row],[MDS Census]]</f>
        <v>4.6651792452830181</v>
      </c>
      <c r="H252" s="4">
        <f>Nurse[[#This Row],[Total RN Hours (w/ Admin, DON)]]/Nurse[[#This Row],[MDS Census]]</f>
        <v>0.81492924528301891</v>
      </c>
      <c r="I252" s="4">
        <f>Nurse[[#This Row],[RN Hours (excl. Admin, DON)]]/Nurse[[#This Row],[MDS Census]]</f>
        <v>0.65527358490566068</v>
      </c>
      <c r="J252" s="4">
        <f>SUM(Nurse[[#This Row],[RN Hours (excl. Admin, DON)]],Nurse[[#This Row],[RN Admin Hours]],Nurse[[#This Row],[RN DON Hours]],Nurse[[#This Row],[LPN Hours (excl. Admin)]],Nurse[[#This Row],[LPN Admin Hours]],Nurse[[#This Row],[CNA Hours]],Nurse[[#This Row],[NA TR Hours]],Nurse[[#This Row],[Med Aide/Tech Hours]])</f>
        <v>111.18097826086955</v>
      </c>
      <c r="K252" s="4">
        <f>SUM(Nurse[[#This Row],[RN Hours (excl. Admin, DON)]],Nurse[[#This Row],[LPN Hours (excl. Admin)]],Nurse[[#This Row],[CNA Hours]],Nurse[[#This Row],[NA TR Hours]],Nurse[[#This Row],[Med Aide/Tech Hours]])</f>
        <v>107.50195652173912</v>
      </c>
      <c r="L252" s="4">
        <f>SUM(Nurse[[#This Row],[RN Hours (excl. Admin, DON)]],Nurse[[#This Row],[RN Admin Hours]],Nurse[[#This Row],[RN DON Hours]])</f>
        <v>18.778804347826089</v>
      </c>
      <c r="M252" s="4">
        <v>15.099782608695659</v>
      </c>
      <c r="N252" s="4">
        <v>3.6790217391304321</v>
      </c>
      <c r="O252" s="4">
        <v>0</v>
      </c>
      <c r="P252" s="4">
        <f>SUM(Nurse[[#This Row],[LPN Hours (excl. Admin)]],Nurse[[#This Row],[LPN Admin Hours]])</f>
        <v>15.061304347826086</v>
      </c>
      <c r="Q252" s="4">
        <v>15.061304347826086</v>
      </c>
      <c r="R252" s="4">
        <v>0</v>
      </c>
      <c r="S252" s="4">
        <f>SUM(Nurse[[#This Row],[CNA Hours]],Nurse[[#This Row],[NA TR Hours]],Nurse[[#This Row],[Med Aide/Tech Hours]])</f>
        <v>77.340869565217375</v>
      </c>
      <c r="T252" s="4">
        <v>63.829999999999984</v>
      </c>
      <c r="U252" s="4">
        <v>0</v>
      </c>
      <c r="V252" s="4">
        <v>13.510869565217387</v>
      </c>
      <c r="W2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2" s="4">
        <v>0</v>
      </c>
      <c r="Y252" s="4">
        <v>0</v>
      </c>
      <c r="Z252" s="4">
        <v>0</v>
      </c>
      <c r="AA252" s="4">
        <v>0</v>
      </c>
      <c r="AB252" s="4">
        <v>0</v>
      </c>
      <c r="AC252" s="4">
        <v>0</v>
      </c>
      <c r="AD252" s="4">
        <v>0</v>
      </c>
      <c r="AE252" s="4">
        <v>0</v>
      </c>
      <c r="AF252" t="s">
        <v>4</v>
      </c>
      <c r="AG252" s="1">
        <v>7</v>
      </c>
      <c r="AH252"/>
    </row>
    <row r="253" spans="1:34" x14ac:dyDescent="0.25">
      <c r="A253" t="s">
        <v>346</v>
      </c>
      <c r="B253" t="s">
        <v>131</v>
      </c>
      <c r="C253" t="s">
        <v>492</v>
      </c>
      <c r="D253" t="s">
        <v>443</v>
      </c>
      <c r="E253" s="4">
        <v>35</v>
      </c>
      <c r="F253" s="4">
        <f>Nurse[[#This Row],[Total Nurse Staff Hours]]/Nurse[[#This Row],[MDS Census]]</f>
        <v>4.1424440993788822</v>
      </c>
      <c r="G253" s="4">
        <f>Nurse[[#This Row],[Total Direct Care Staff Hours]]/Nurse[[#This Row],[MDS Census]]</f>
        <v>3.9908913043478256</v>
      </c>
      <c r="H253" s="4">
        <f>Nurse[[#This Row],[Total RN Hours (w/ Admin, DON)]]/Nurse[[#This Row],[MDS Census]]</f>
        <v>0.61045341614906834</v>
      </c>
      <c r="I253" s="4">
        <f>Nurse[[#This Row],[RN Hours (excl. Admin, DON)]]/Nurse[[#This Row],[MDS Census]]</f>
        <v>0.45890062111801239</v>
      </c>
      <c r="J253" s="4">
        <f>SUM(Nurse[[#This Row],[RN Hours (excl. Admin, DON)]],Nurse[[#This Row],[RN Admin Hours]],Nurse[[#This Row],[RN DON Hours]],Nurse[[#This Row],[LPN Hours (excl. Admin)]],Nurse[[#This Row],[LPN Admin Hours]],Nurse[[#This Row],[CNA Hours]],Nurse[[#This Row],[NA TR Hours]],Nurse[[#This Row],[Med Aide/Tech Hours]])</f>
        <v>144.98554347826087</v>
      </c>
      <c r="K253" s="4">
        <f>SUM(Nurse[[#This Row],[RN Hours (excl. Admin, DON)]],Nurse[[#This Row],[LPN Hours (excl. Admin)]],Nurse[[#This Row],[CNA Hours]],Nurse[[#This Row],[NA TR Hours]],Nurse[[#This Row],[Med Aide/Tech Hours]])</f>
        <v>139.6811956521739</v>
      </c>
      <c r="L253" s="4">
        <f>SUM(Nurse[[#This Row],[RN Hours (excl. Admin, DON)]],Nurse[[#This Row],[RN Admin Hours]],Nurse[[#This Row],[RN DON Hours]])</f>
        <v>21.365869565217391</v>
      </c>
      <c r="M253" s="4">
        <v>16.061521739130434</v>
      </c>
      <c r="N253" s="4">
        <v>0</v>
      </c>
      <c r="O253" s="4">
        <v>5.3043478260869561</v>
      </c>
      <c r="P253" s="4">
        <f>SUM(Nurse[[#This Row],[LPN Hours (excl. Admin)]],Nurse[[#This Row],[LPN Admin Hours]])</f>
        <v>25.589130434782597</v>
      </c>
      <c r="Q253" s="4">
        <v>25.589130434782597</v>
      </c>
      <c r="R253" s="4">
        <v>0</v>
      </c>
      <c r="S253" s="4">
        <f>SUM(Nurse[[#This Row],[CNA Hours]],Nurse[[#This Row],[NA TR Hours]],Nurse[[#This Row],[Med Aide/Tech Hours]])</f>
        <v>98.030543478260881</v>
      </c>
      <c r="T253" s="4">
        <v>73.143913043478278</v>
      </c>
      <c r="U253" s="4">
        <v>0</v>
      </c>
      <c r="V253" s="4">
        <v>24.8866304347826</v>
      </c>
      <c r="W2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20.125760869565219</v>
      </c>
      <c r="X253" s="4">
        <v>1.1728260869565217</v>
      </c>
      <c r="Y253" s="4">
        <v>0</v>
      </c>
      <c r="Z253" s="4">
        <v>0</v>
      </c>
      <c r="AA253" s="4">
        <v>1.4431521739130435</v>
      </c>
      <c r="AB253" s="4">
        <v>0</v>
      </c>
      <c r="AC253" s="4">
        <v>9.2541304347826081</v>
      </c>
      <c r="AD253" s="4">
        <v>0</v>
      </c>
      <c r="AE253" s="4">
        <v>8.2556521739130471</v>
      </c>
      <c r="AF253" s="1">
        <v>175299</v>
      </c>
      <c r="AG253" s="1">
        <v>7</v>
      </c>
      <c r="AH253"/>
    </row>
    <row r="254" spans="1:34" x14ac:dyDescent="0.25">
      <c r="A254" t="s">
        <v>346</v>
      </c>
      <c r="B254" t="s">
        <v>319</v>
      </c>
      <c r="C254" t="s">
        <v>658</v>
      </c>
      <c r="D254" t="s">
        <v>474</v>
      </c>
      <c r="E254" s="4">
        <v>71.706521739130437</v>
      </c>
      <c r="F254" s="4">
        <f>Nurse[[#This Row],[Total Nurse Staff Hours]]/Nurse[[#This Row],[MDS Census]]</f>
        <v>3.6748143095346371</v>
      </c>
      <c r="G254" s="4">
        <f>Nurse[[#This Row],[Total Direct Care Staff Hours]]/Nurse[[#This Row],[MDS Census]]</f>
        <v>3.5883356070941335</v>
      </c>
      <c r="H254" s="4">
        <f>Nurse[[#This Row],[Total RN Hours (w/ Admin, DON)]]/Nurse[[#This Row],[MDS Census]]</f>
        <v>0.82590571471881158</v>
      </c>
      <c r="I254" s="4">
        <f>Nurse[[#This Row],[RN Hours (excl. Admin, DON)]]/Nurse[[#This Row],[MDS Census]]</f>
        <v>0.73942701227830832</v>
      </c>
      <c r="J254" s="4">
        <f>SUM(Nurse[[#This Row],[RN Hours (excl. Admin, DON)]],Nurse[[#This Row],[RN Admin Hours]],Nurse[[#This Row],[RN DON Hours]],Nurse[[#This Row],[LPN Hours (excl. Admin)]],Nurse[[#This Row],[LPN Admin Hours]],Nurse[[#This Row],[CNA Hours]],Nurse[[#This Row],[NA TR Hours]],Nurse[[#This Row],[Med Aide/Tech Hours]])</f>
        <v>263.50815217391306</v>
      </c>
      <c r="K254" s="4">
        <f>SUM(Nurse[[#This Row],[RN Hours (excl. Admin, DON)]],Nurse[[#This Row],[LPN Hours (excl. Admin)]],Nurse[[#This Row],[CNA Hours]],Nurse[[#This Row],[NA TR Hours]],Nurse[[#This Row],[Med Aide/Tech Hours]])</f>
        <v>257.30706521739131</v>
      </c>
      <c r="L254" s="4">
        <f>SUM(Nurse[[#This Row],[RN Hours (excl. Admin, DON)]],Nurse[[#This Row],[RN Admin Hours]],Nurse[[#This Row],[RN DON Hours]])</f>
        <v>59.222826086956523</v>
      </c>
      <c r="M254" s="4">
        <v>53.021739130434781</v>
      </c>
      <c r="N254" s="4">
        <v>6.2010869565217392</v>
      </c>
      <c r="O254" s="4">
        <v>0</v>
      </c>
      <c r="P254" s="4">
        <f>SUM(Nurse[[#This Row],[LPN Hours (excl. Admin)]],Nurse[[#This Row],[LPN Admin Hours]])</f>
        <v>17.497282608695652</v>
      </c>
      <c r="Q254" s="4">
        <v>17.497282608695652</v>
      </c>
      <c r="R254" s="4">
        <v>0</v>
      </c>
      <c r="S254" s="4">
        <f>SUM(Nurse[[#This Row],[CNA Hours]],Nurse[[#This Row],[NA TR Hours]],Nurse[[#This Row],[Med Aide/Tech Hours]])</f>
        <v>186.78804347826087</v>
      </c>
      <c r="T254" s="4">
        <v>186.78804347826087</v>
      </c>
      <c r="U254" s="4">
        <v>0</v>
      </c>
      <c r="V254" s="4">
        <v>0</v>
      </c>
      <c r="W2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21.173913043478262</v>
      </c>
      <c r="X254" s="4">
        <v>0</v>
      </c>
      <c r="Y254" s="4">
        <v>0</v>
      </c>
      <c r="Z254" s="4">
        <v>0</v>
      </c>
      <c r="AA254" s="4">
        <v>0</v>
      </c>
      <c r="AB254" s="4">
        <v>0</v>
      </c>
      <c r="AC254" s="4">
        <v>21.173913043478262</v>
      </c>
      <c r="AD254" s="4">
        <v>0</v>
      </c>
      <c r="AE254" s="4">
        <v>0</v>
      </c>
      <c r="AF254" t="s">
        <v>12</v>
      </c>
      <c r="AG254" s="1">
        <v>7</v>
      </c>
      <c r="AH254"/>
    </row>
    <row r="255" spans="1:34" x14ac:dyDescent="0.25">
      <c r="A255" t="s">
        <v>346</v>
      </c>
      <c r="B255" t="s">
        <v>71</v>
      </c>
      <c r="C255" t="s">
        <v>524</v>
      </c>
      <c r="D255" t="s">
        <v>416</v>
      </c>
      <c r="E255" s="4">
        <v>36.83098591549296</v>
      </c>
      <c r="F255" s="4">
        <f>Nurse[[#This Row],[Total Nurse Staff Hours]]/Nurse[[#This Row],[MDS Census]]</f>
        <v>3.5700803059273429</v>
      </c>
      <c r="G255" s="4">
        <f>Nurse[[#This Row],[Total Direct Care Staff Hours]]/Nurse[[#This Row],[MDS Census]]</f>
        <v>3.1951816443594652</v>
      </c>
      <c r="H255" s="4">
        <f>Nurse[[#This Row],[Total RN Hours (w/ Admin, DON)]]/Nurse[[#This Row],[MDS Census]]</f>
        <v>0.47868451242829835</v>
      </c>
      <c r="I255" s="4">
        <f>Nurse[[#This Row],[RN Hours (excl. Admin, DON)]]/Nurse[[#This Row],[MDS Census]]</f>
        <v>0.10378585086042064</v>
      </c>
      <c r="J255" s="4">
        <f>SUM(Nurse[[#This Row],[RN Hours (excl. Admin, DON)]],Nurse[[#This Row],[RN Admin Hours]],Nurse[[#This Row],[RN DON Hours]],Nurse[[#This Row],[LPN Hours (excl. Admin)]],Nurse[[#This Row],[LPN Admin Hours]],Nurse[[#This Row],[CNA Hours]],Nurse[[#This Row],[NA TR Hours]],Nurse[[#This Row],[Med Aide/Tech Hours]])</f>
        <v>131.48957746478877</v>
      </c>
      <c r="K255" s="4">
        <f>SUM(Nurse[[#This Row],[RN Hours (excl. Admin, DON)]],Nurse[[#This Row],[LPN Hours (excl. Admin)]],Nurse[[#This Row],[CNA Hours]],Nurse[[#This Row],[NA TR Hours]],Nurse[[#This Row],[Med Aide/Tech Hours]])</f>
        <v>117.68169014084509</v>
      </c>
      <c r="L255" s="4">
        <f>SUM(Nurse[[#This Row],[RN Hours (excl. Admin, DON)]],Nurse[[#This Row],[RN Admin Hours]],Nurse[[#This Row],[RN DON Hours]])</f>
        <v>17.63042253521127</v>
      </c>
      <c r="M255" s="4">
        <v>3.8225352112676054</v>
      </c>
      <c r="N255" s="4">
        <v>8.1740845070422559</v>
      </c>
      <c r="O255" s="4">
        <v>5.6338028169014081</v>
      </c>
      <c r="P255" s="4">
        <f>SUM(Nurse[[#This Row],[LPN Hours (excl. Admin)]],Nurse[[#This Row],[LPN Admin Hours]])</f>
        <v>26.671830985915495</v>
      </c>
      <c r="Q255" s="4">
        <v>26.671830985915495</v>
      </c>
      <c r="R255" s="4">
        <v>0</v>
      </c>
      <c r="S255" s="4">
        <f>SUM(Nurse[[#This Row],[CNA Hours]],Nurse[[#This Row],[NA TR Hours]],Nurse[[#This Row],[Med Aide/Tech Hours]])</f>
        <v>87.187323943661994</v>
      </c>
      <c r="T255" s="4">
        <v>67.560563380281721</v>
      </c>
      <c r="U255" s="4">
        <v>0</v>
      </c>
      <c r="V255" s="4">
        <v>19.62676056338028</v>
      </c>
      <c r="W2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5" s="4">
        <v>0</v>
      </c>
      <c r="Y255" s="4">
        <v>0</v>
      </c>
      <c r="Z255" s="4">
        <v>0</v>
      </c>
      <c r="AA255" s="4">
        <v>0</v>
      </c>
      <c r="AB255" s="4">
        <v>0</v>
      </c>
      <c r="AC255" s="4">
        <v>0</v>
      </c>
      <c r="AD255" s="4">
        <v>0</v>
      </c>
      <c r="AE255" s="4">
        <v>0</v>
      </c>
      <c r="AF255" s="1">
        <v>175191</v>
      </c>
      <c r="AG255" s="1">
        <v>7</v>
      </c>
      <c r="AH255"/>
    </row>
    <row r="256" spans="1:34" x14ac:dyDescent="0.25">
      <c r="A256" t="s">
        <v>346</v>
      </c>
      <c r="B256" t="s">
        <v>76</v>
      </c>
      <c r="C256" t="s">
        <v>543</v>
      </c>
      <c r="D256" t="s">
        <v>407</v>
      </c>
      <c r="E256" s="4">
        <v>35.858695652173914</v>
      </c>
      <c r="F256" s="4">
        <f>Nurse[[#This Row],[Total Nurse Staff Hours]]/Nurse[[#This Row],[MDS Census]]</f>
        <v>3.3475447105183398</v>
      </c>
      <c r="G256" s="4">
        <f>Nurse[[#This Row],[Total Direct Care Staff Hours]]/Nurse[[#This Row],[MDS Census]]</f>
        <v>3.2068960290997279</v>
      </c>
      <c r="H256" s="4">
        <f>Nurse[[#This Row],[Total RN Hours (w/ Admin, DON)]]/Nurse[[#This Row],[MDS Census]]</f>
        <v>0.45365262200666856</v>
      </c>
      <c r="I256" s="4">
        <f>Nurse[[#This Row],[RN Hours (excl. Admin, DON)]]/Nurse[[#This Row],[MDS Census]]</f>
        <v>0.31300394058805686</v>
      </c>
      <c r="J256" s="4">
        <f>SUM(Nurse[[#This Row],[RN Hours (excl. Admin, DON)]],Nurse[[#This Row],[RN Admin Hours]],Nurse[[#This Row],[RN DON Hours]],Nurse[[#This Row],[LPN Hours (excl. Admin)]],Nurse[[#This Row],[LPN Admin Hours]],Nurse[[#This Row],[CNA Hours]],Nurse[[#This Row],[NA TR Hours]],Nurse[[#This Row],[Med Aide/Tech Hours]])</f>
        <v>120.03858695652177</v>
      </c>
      <c r="K256" s="4">
        <f>SUM(Nurse[[#This Row],[RN Hours (excl. Admin, DON)]],Nurse[[#This Row],[LPN Hours (excl. Admin)]],Nurse[[#This Row],[CNA Hours]],Nurse[[#This Row],[NA TR Hours]],Nurse[[#This Row],[Med Aide/Tech Hours]])</f>
        <v>114.99510869565221</v>
      </c>
      <c r="L256" s="4">
        <f>SUM(Nurse[[#This Row],[RN Hours (excl. Admin, DON)]],Nurse[[#This Row],[RN Admin Hours]],Nurse[[#This Row],[RN DON Hours]])</f>
        <v>16.267391304347822</v>
      </c>
      <c r="M256" s="4">
        <v>11.223913043478257</v>
      </c>
      <c r="N256" s="4">
        <v>0</v>
      </c>
      <c r="O256" s="4">
        <v>5.0434782608695654</v>
      </c>
      <c r="P256" s="4">
        <f>SUM(Nurse[[#This Row],[LPN Hours (excl. Admin)]],Nurse[[#This Row],[LPN Admin Hours]])</f>
        <v>21.487391304347831</v>
      </c>
      <c r="Q256" s="4">
        <v>21.487391304347831</v>
      </c>
      <c r="R256" s="4">
        <v>0</v>
      </c>
      <c r="S256" s="4">
        <f>SUM(Nurse[[#This Row],[CNA Hours]],Nurse[[#This Row],[NA TR Hours]],Nurse[[#This Row],[Med Aide/Tech Hours]])</f>
        <v>82.28380434782612</v>
      </c>
      <c r="T256" s="4">
        <v>57.220000000000027</v>
      </c>
      <c r="U256" s="4">
        <v>0</v>
      </c>
      <c r="V256" s="4">
        <v>25.063804347826096</v>
      </c>
      <c r="W2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15.830543478260861</v>
      </c>
      <c r="X256" s="4">
        <v>0</v>
      </c>
      <c r="Y256" s="4">
        <v>0</v>
      </c>
      <c r="Z256" s="4">
        <v>0</v>
      </c>
      <c r="AA256" s="4">
        <v>0.67967391304347824</v>
      </c>
      <c r="AB256" s="4">
        <v>0</v>
      </c>
      <c r="AC256" s="4">
        <v>15.06554347826086</v>
      </c>
      <c r="AD256" s="4">
        <v>0</v>
      </c>
      <c r="AE256" s="4">
        <v>8.5326086956521732E-2</v>
      </c>
      <c r="AF256" s="1">
        <v>175207</v>
      </c>
      <c r="AG256" s="1">
        <v>7</v>
      </c>
      <c r="AH256"/>
    </row>
    <row r="257" spans="1:34" x14ac:dyDescent="0.25">
      <c r="A257" t="s">
        <v>346</v>
      </c>
      <c r="B257" t="s">
        <v>297</v>
      </c>
      <c r="C257" t="s">
        <v>573</v>
      </c>
      <c r="D257" t="s">
        <v>442</v>
      </c>
      <c r="E257" s="4">
        <v>21.586956521739129</v>
      </c>
      <c r="F257" s="4">
        <f>Nurse[[#This Row],[Total Nurse Staff Hours]]/Nurse[[#This Row],[MDS Census]]</f>
        <v>4.4588016112789539</v>
      </c>
      <c r="G257" s="4">
        <f>Nurse[[#This Row],[Total Direct Care Staff Hours]]/Nurse[[#This Row],[MDS Census]]</f>
        <v>4.362124874118833</v>
      </c>
      <c r="H257" s="4">
        <f>Nurse[[#This Row],[Total RN Hours (w/ Admin, DON)]]/Nurse[[#This Row],[MDS Census]]</f>
        <v>0.53078549848942602</v>
      </c>
      <c r="I257" s="4">
        <f>Nurse[[#This Row],[RN Hours (excl. Admin, DON)]]/Nurse[[#This Row],[MDS Census]]</f>
        <v>0.4341087613293052</v>
      </c>
      <c r="J257" s="4">
        <f>SUM(Nurse[[#This Row],[RN Hours (excl. Admin, DON)]],Nurse[[#This Row],[RN Admin Hours]],Nurse[[#This Row],[RN DON Hours]],Nurse[[#This Row],[LPN Hours (excl. Admin)]],Nurse[[#This Row],[LPN Admin Hours]],Nurse[[#This Row],[CNA Hours]],Nurse[[#This Row],[NA TR Hours]],Nurse[[#This Row],[Med Aide/Tech Hours]])</f>
        <v>96.251956521739146</v>
      </c>
      <c r="K257" s="4">
        <f>SUM(Nurse[[#This Row],[RN Hours (excl. Admin, DON)]],Nurse[[#This Row],[LPN Hours (excl. Admin)]],Nurse[[#This Row],[CNA Hours]],Nurse[[#This Row],[NA TR Hours]],Nurse[[#This Row],[Med Aide/Tech Hours]])</f>
        <v>94.16500000000002</v>
      </c>
      <c r="L257" s="4">
        <f>SUM(Nurse[[#This Row],[RN Hours (excl. Admin, DON)]],Nurse[[#This Row],[RN Admin Hours]],Nurse[[#This Row],[RN DON Hours]])</f>
        <v>11.458043478260871</v>
      </c>
      <c r="M257" s="4">
        <v>9.3710869565217401</v>
      </c>
      <c r="N257" s="4">
        <v>0</v>
      </c>
      <c r="O257" s="4">
        <v>2.0869565217391304</v>
      </c>
      <c r="P257" s="4">
        <f>SUM(Nurse[[#This Row],[LPN Hours (excl. Admin)]],Nurse[[#This Row],[LPN Admin Hours]])</f>
        <v>21.062608695652184</v>
      </c>
      <c r="Q257" s="4">
        <v>21.062608695652184</v>
      </c>
      <c r="R257" s="4">
        <v>0</v>
      </c>
      <c r="S257" s="4">
        <f>SUM(Nurse[[#This Row],[CNA Hours]],Nurse[[#This Row],[NA TR Hours]],Nurse[[#This Row],[Med Aide/Tech Hours]])</f>
        <v>63.731304347826104</v>
      </c>
      <c r="T257" s="4">
        <v>61.694021739130449</v>
      </c>
      <c r="U257" s="4">
        <v>2.0372826086956519</v>
      </c>
      <c r="V257" s="4">
        <v>0</v>
      </c>
      <c r="W2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1.2073913043478262</v>
      </c>
      <c r="X257" s="4">
        <v>0.55434782608695654</v>
      </c>
      <c r="Y257" s="4">
        <v>0</v>
      </c>
      <c r="Z257" s="4">
        <v>0</v>
      </c>
      <c r="AA257" s="4">
        <v>0</v>
      </c>
      <c r="AB257" s="4">
        <v>0</v>
      </c>
      <c r="AC257" s="4">
        <v>0.65304347826086961</v>
      </c>
      <c r="AD257" s="4">
        <v>0</v>
      </c>
      <c r="AE257" s="4">
        <v>0</v>
      </c>
      <c r="AF257" s="1">
        <v>175565</v>
      </c>
      <c r="AG257" s="1">
        <v>7</v>
      </c>
      <c r="AH257"/>
    </row>
    <row r="258" spans="1:34" x14ac:dyDescent="0.25">
      <c r="A258" t="s">
        <v>346</v>
      </c>
      <c r="B258" t="s">
        <v>199</v>
      </c>
      <c r="C258" t="s">
        <v>609</v>
      </c>
      <c r="D258" t="s">
        <v>456</v>
      </c>
      <c r="E258" s="4">
        <v>28.423913043478262</v>
      </c>
      <c r="F258" s="4">
        <f>Nurse[[#This Row],[Total Nurse Staff Hours]]/Nurse[[#This Row],[MDS Census]]</f>
        <v>3.2177284894837479</v>
      </c>
      <c r="G258" s="4">
        <f>Nurse[[#This Row],[Total Direct Care Staff Hours]]/Nurse[[#This Row],[MDS Census]]</f>
        <v>3.2177284894837479</v>
      </c>
      <c r="H258" s="4">
        <f>Nurse[[#This Row],[Total RN Hours (w/ Admin, DON)]]/Nurse[[#This Row],[MDS Census]]</f>
        <v>0.63695219885277232</v>
      </c>
      <c r="I258" s="4">
        <f>Nurse[[#This Row],[RN Hours (excl. Admin, DON)]]/Nurse[[#This Row],[MDS Census]]</f>
        <v>0.63695219885277232</v>
      </c>
      <c r="J258" s="4">
        <f>SUM(Nurse[[#This Row],[RN Hours (excl. Admin, DON)]],Nurse[[#This Row],[RN Admin Hours]],Nurse[[#This Row],[RN DON Hours]],Nurse[[#This Row],[LPN Hours (excl. Admin)]],Nurse[[#This Row],[LPN Admin Hours]],Nurse[[#This Row],[CNA Hours]],Nurse[[#This Row],[NA TR Hours]],Nurse[[#This Row],[Med Aide/Tech Hours]])</f>
        <v>91.460434782608701</v>
      </c>
      <c r="K258" s="4">
        <f>SUM(Nurse[[#This Row],[RN Hours (excl. Admin, DON)]],Nurse[[#This Row],[LPN Hours (excl. Admin)]],Nurse[[#This Row],[CNA Hours]],Nurse[[#This Row],[NA TR Hours]],Nurse[[#This Row],[Med Aide/Tech Hours]])</f>
        <v>91.460434782608701</v>
      </c>
      <c r="L258" s="4">
        <f>SUM(Nurse[[#This Row],[RN Hours (excl. Admin, DON)]],Nurse[[#This Row],[RN Admin Hours]],Nurse[[#This Row],[RN DON Hours]])</f>
        <v>18.104673913043474</v>
      </c>
      <c r="M258" s="4">
        <v>18.104673913043474</v>
      </c>
      <c r="N258" s="4">
        <v>0</v>
      </c>
      <c r="O258" s="4">
        <v>0</v>
      </c>
      <c r="P258" s="4">
        <f>SUM(Nurse[[#This Row],[LPN Hours (excl. Admin)]],Nurse[[#This Row],[LPN Admin Hours]])</f>
        <v>10.943260869565217</v>
      </c>
      <c r="Q258" s="4">
        <v>10.943260869565217</v>
      </c>
      <c r="R258" s="4">
        <v>0</v>
      </c>
      <c r="S258" s="4">
        <f>SUM(Nurse[[#This Row],[CNA Hours]],Nurse[[#This Row],[NA TR Hours]],Nurse[[#This Row],[Med Aide/Tech Hours]])</f>
        <v>62.412500000000001</v>
      </c>
      <c r="T258" s="4">
        <v>59.373804347826088</v>
      </c>
      <c r="U258" s="4">
        <v>0</v>
      </c>
      <c r="V258" s="4">
        <v>3.0386956521739132</v>
      </c>
      <c r="W2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15.408913043478261</v>
      </c>
      <c r="X258" s="4">
        <v>0.73184782608695653</v>
      </c>
      <c r="Y258" s="4">
        <v>0</v>
      </c>
      <c r="Z258" s="4">
        <v>0</v>
      </c>
      <c r="AA258" s="4">
        <v>10.943260869565217</v>
      </c>
      <c r="AB258" s="4">
        <v>0</v>
      </c>
      <c r="AC258" s="4">
        <v>3.2202173913043479</v>
      </c>
      <c r="AD258" s="4">
        <v>0</v>
      </c>
      <c r="AE258" s="4">
        <v>0.51358695652173914</v>
      </c>
      <c r="AF258" s="1">
        <v>175422</v>
      </c>
      <c r="AG258" s="1">
        <v>7</v>
      </c>
      <c r="AH258"/>
    </row>
    <row r="259" spans="1:34" x14ac:dyDescent="0.25">
      <c r="A259" t="s">
        <v>346</v>
      </c>
      <c r="B259" t="s">
        <v>277</v>
      </c>
      <c r="C259" t="s">
        <v>537</v>
      </c>
      <c r="D259" t="s">
        <v>394</v>
      </c>
      <c r="E259" s="4">
        <v>40.774647887323944</v>
      </c>
      <c r="F259" s="4">
        <f>Nurse[[#This Row],[Total Nurse Staff Hours]]/Nurse[[#This Row],[MDS Census]]</f>
        <v>4.4824697754749572</v>
      </c>
      <c r="G259" s="4">
        <f>Nurse[[#This Row],[Total Direct Care Staff Hours]]/Nurse[[#This Row],[MDS Census]]</f>
        <v>4.016839378238342</v>
      </c>
      <c r="H259" s="4">
        <f>Nurse[[#This Row],[Total RN Hours (w/ Admin, DON)]]/Nurse[[#This Row],[MDS Census]]</f>
        <v>1.6153713298791019</v>
      </c>
      <c r="I259" s="4">
        <f>Nurse[[#This Row],[RN Hours (excl. Admin, DON)]]/Nurse[[#This Row],[MDS Census]]</f>
        <v>1.149740932642487</v>
      </c>
      <c r="J259" s="4">
        <f>SUM(Nurse[[#This Row],[RN Hours (excl. Admin, DON)]],Nurse[[#This Row],[RN Admin Hours]],Nurse[[#This Row],[RN DON Hours]],Nurse[[#This Row],[LPN Hours (excl. Admin)]],Nurse[[#This Row],[LPN Admin Hours]],Nurse[[#This Row],[CNA Hours]],Nurse[[#This Row],[NA TR Hours]],Nurse[[#This Row],[Med Aide/Tech Hours]])</f>
        <v>182.77112676056339</v>
      </c>
      <c r="K259" s="4">
        <f>SUM(Nurse[[#This Row],[RN Hours (excl. Admin, DON)]],Nurse[[#This Row],[LPN Hours (excl. Admin)]],Nurse[[#This Row],[CNA Hours]],Nurse[[#This Row],[NA TR Hours]],Nurse[[#This Row],[Med Aide/Tech Hours]])</f>
        <v>163.78521126760563</v>
      </c>
      <c r="L259" s="4">
        <f>SUM(Nurse[[#This Row],[RN Hours (excl. Admin, DON)]],Nurse[[#This Row],[RN Admin Hours]],Nurse[[#This Row],[RN DON Hours]])</f>
        <v>65.866197183098592</v>
      </c>
      <c r="M259" s="4">
        <v>46.880281690140848</v>
      </c>
      <c r="N259" s="4">
        <v>13.915492957746478</v>
      </c>
      <c r="O259" s="4">
        <v>5.070422535211268</v>
      </c>
      <c r="P259" s="4">
        <f>SUM(Nurse[[#This Row],[LPN Hours (excl. Admin)]],Nurse[[#This Row],[LPN Admin Hours]])</f>
        <v>13.94718309859155</v>
      </c>
      <c r="Q259" s="4">
        <v>13.94718309859155</v>
      </c>
      <c r="R259" s="4">
        <v>0</v>
      </c>
      <c r="S259" s="4">
        <f>SUM(Nurse[[#This Row],[CNA Hours]],Nurse[[#This Row],[NA TR Hours]],Nurse[[#This Row],[Med Aide/Tech Hours]])</f>
        <v>102.95774647887325</v>
      </c>
      <c r="T259" s="4">
        <v>61.947183098591552</v>
      </c>
      <c r="U259" s="4">
        <v>0</v>
      </c>
      <c r="V259" s="4">
        <v>41.010563380281688</v>
      </c>
      <c r="W2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9" s="4">
        <v>0</v>
      </c>
      <c r="Y259" s="4">
        <v>0</v>
      </c>
      <c r="Z259" s="4">
        <v>0</v>
      </c>
      <c r="AA259" s="4">
        <v>0</v>
      </c>
      <c r="AB259" s="4">
        <v>0</v>
      </c>
      <c r="AC259" s="4">
        <v>0</v>
      </c>
      <c r="AD259" s="4">
        <v>0</v>
      </c>
      <c r="AE259" s="4">
        <v>0</v>
      </c>
      <c r="AF259" s="1">
        <v>175541</v>
      </c>
      <c r="AG259" s="1">
        <v>7</v>
      </c>
      <c r="AH259"/>
    </row>
    <row r="260" spans="1:34" x14ac:dyDescent="0.25">
      <c r="A260" t="s">
        <v>346</v>
      </c>
      <c r="B260" t="s">
        <v>222</v>
      </c>
      <c r="C260" t="s">
        <v>522</v>
      </c>
      <c r="D260" t="s">
        <v>415</v>
      </c>
      <c r="E260" s="4">
        <v>44.880434782608695</v>
      </c>
      <c r="F260" s="4">
        <f>Nurse[[#This Row],[Total Nurse Staff Hours]]/Nurse[[#This Row],[MDS Census]]</f>
        <v>2.9186728021312662</v>
      </c>
      <c r="G260" s="4">
        <f>Nurse[[#This Row],[Total Direct Care Staff Hours]]/Nurse[[#This Row],[MDS Census]]</f>
        <v>2.7815936062000479</v>
      </c>
      <c r="H260" s="4">
        <f>Nurse[[#This Row],[Total RN Hours (w/ Admin, DON)]]/Nurse[[#This Row],[MDS Census]]</f>
        <v>0.35249455073867769</v>
      </c>
      <c r="I260" s="4">
        <f>Nurse[[#This Row],[RN Hours (excl. Admin, DON)]]/Nurse[[#This Row],[MDS Census]]</f>
        <v>0.21541535480745946</v>
      </c>
      <c r="J260" s="4">
        <f>SUM(Nurse[[#This Row],[RN Hours (excl. Admin, DON)]],Nurse[[#This Row],[RN Admin Hours]],Nurse[[#This Row],[RN DON Hours]],Nurse[[#This Row],[LPN Hours (excl. Admin)]],Nurse[[#This Row],[LPN Admin Hours]],Nurse[[#This Row],[CNA Hours]],Nurse[[#This Row],[NA TR Hours]],Nurse[[#This Row],[Med Aide/Tech Hours]])</f>
        <v>130.99130434782606</v>
      </c>
      <c r="K260" s="4">
        <f>SUM(Nurse[[#This Row],[RN Hours (excl. Admin, DON)]],Nurse[[#This Row],[LPN Hours (excl. Admin)]],Nurse[[#This Row],[CNA Hours]],Nurse[[#This Row],[NA TR Hours]],Nurse[[#This Row],[Med Aide/Tech Hours]])</f>
        <v>124.83913043478259</v>
      </c>
      <c r="L260" s="4">
        <f>SUM(Nurse[[#This Row],[RN Hours (excl. Admin, DON)]],Nurse[[#This Row],[RN Admin Hours]],Nurse[[#This Row],[RN DON Hours]])</f>
        <v>15.820108695652175</v>
      </c>
      <c r="M260" s="4">
        <v>9.6679347826086968</v>
      </c>
      <c r="N260" s="4">
        <v>0</v>
      </c>
      <c r="O260" s="4">
        <v>6.1521739130434785</v>
      </c>
      <c r="P260" s="4">
        <f>SUM(Nurse[[#This Row],[LPN Hours (excl. Admin)]],Nurse[[#This Row],[LPN Admin Hours]])</f>
        <v>36.042391304347817</v>
      </c>
      <c r="Q260" s="4">
        <v>36.042391304347817</v>
      </c>
      <c r="R260" s="4">
        <v>0</v>
      </c>
      <c r="S260" s="4">
        <f>SUM(Nurse[[#This Row],[CNA Hours]],Nurse[[#This Row],[NA TR Hours]],Nurse[[#This Row],[Med Aide/Tech Hours]])</f>
        <v>79.128804347826076</v>
      </c>
      <c r="T260" s="4">
        <v>65.009239130434764</v>
      </c>
      <c r="U260" s="4">
        <v>0</v>
      </c>
      <c r="V260" s="4">
        <v>14.119565217391305</v>
      </c>
      <c r="W2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0.26902173913043476</v>
      </c>
      <c r="X260" s="4">
        <v>0</v>
      </c>
      <c r="Y260" s="4">
        <v>0</v>
      </c>
      <c r="Z260" s="4">
        <v>0</v>
      </c>
      <c r="AA260" s="4">
        <v>0</v>
      </c>
      <c r="AB260" s="4">
        <v>0</v>
      </c>
      <c r="AC260" s="4">
        <v>0.26902173913043476</v>
      </c>
      <c r="AD260" s="4">
        <v>0</v>
      </c>
      <c r="AE260" s="4">
        <v>0</v>
      </c>
      <c r="AF260" s="1">
        <v>175463</v>
      </c>
      <c r="AG260" s="1">
        <v>7</v>
      </c>
      <c r="AH260"/>
    </row>
    <row r="261" spans="1:34" x14ac:dyDescent="0.25">
      <c r="A261" t="s">
        <v>346</v>
      </c>
      <c r="B261" t="s">
        <v>178</v>
      </c>
      <c r="C261" t="s">
        <v>596</v>
      </c>
      <c r="D261" t="s">
        <v>454</v>
      </c>
      <c r="E261" s="4">
        <v>58.108695652173914</v>
      </c>
      <c r="F261" s="4">
        <f>Nurse[[#This Row],[Total Nurse Staff Hours]]/Nurse[[#This Row],[MDS Census]]</f>
        <v>4.3726599326599329</v>
      </c>
      <c r="G261" s="4">
        <f>Nurse[[#This Row],[Total Direct Care Staff Hours]]/Nurse[[#This Row],[MDS Census]]</f>
        <v>4.2903554059109617</v>
      </c>
      <c r="H261" s="4">
        <f>Nurse[[#This Row],[Total RN Hours (w/ Admin, DON)]]/Nurse[[#This Row],[MDS Census]]</f>
        <v>0.27233445566778902</v>
      </c>
      <c r="I261" s="4">
        <f>Nurse[[#This Row],[RN Hours (excl. Admin, DON)]]/Nurse[[#This Row],[MDS Census]]</f>
        <v>0.19002992891881784</v>
      </c>
      <c r="J261" s="4">
        <f>SUM(Nurse[[#This Row],[RN Hours (excl. Admin, DON)]],Nurse[[#This Row],[RN Admin Hours]],Nurse[[#This Row],[RN DON Hours]],Nurse[[#This Row],[LPN Hours (excl. Admin)]],Nurse[[#This Row],[LPN Admin Hours]],Nurse[[#This Row],[CNA Hours]],Nurse[[#This Row],[NA TR Hours]],Nurse[[#This Row],[Med Aide/Tech Hours]])</f>
        <v>254.08956521739131</v>
      </c>
      <c r="K261" s="4">
        <f>SUM(Nurse[[#This Row],[RN Hours (excl. Admin, DON)]],Nurse[[#This Row],[LPN Hours (excl. Admin)]],Nurse[[#This Row],[CNA Hours]],Nurse[[#This Row],[NA TR Hours]],Nurse[[#This Row],[Med Aide/Tech Hours]])</f>
        <v>249.30695652173915</v>
      </c>
      <c r="L261" s="4">
        <f>SUM(Nurse[[#This Row],[RN Hours (excl. Admin, DON)]],Nurse[[#This Row],[RN Admin Hours]],Nurse[[#This Row],[RN DON Hours]])</f>
        <v>15.825000000000003</v>
      </c>
      <c r="M261" s="4">
        <v>11.042391304347829</v>
      </c>
      <c r="N261" s="4">
        <v>0</v>
      </c>
      <c r="O261" s="4">
        <v>4.7826086956521738</v>
      </c>
      <c r="P261" s="4">
        <f>SUM(Nurse[[#This Row],[LPN Hours (excl. Admin)]],Nurse[[#This Row],[LPN Admin Hours]])</f>
        <v>57.139021739130463</v>
      </c>
      <c r="Q261" s="4">
        <v>57.139021739130463</v>
      </c>
      <c r="R261" s="4">
        <v>0</v>
      </c>
      <c r="S261" s="4">
        <f>SUM(Nurse[[#This Row],[CNA Hours]],Nurse[[#This Row],[NA TR Hours]],Nurse[[#This Row],[Med Aide/Tech Hours]])</f>
        <v>181.12554347826085</v>
      </c>
      <c r="T261" s="4">
        <v>102.36989130434779</v>
      </c>
      <c r="U261" s="4">
        <v>0</v>
      </c>
      <c r="V261" s="4">
        <v>78.755652173913063</v>
      </c>
      <c r="W2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36.815000000000005</v>
      </c>
      <c r="X261" s="4">
        <v>5.6369565217391298</v>
      </c>
      <c r="Y261" s="4">
        <v>0</v>
      </c>
      <c r="Z261" s="4">
        <v>0</v>
      </c>
      <c r="AA261" s="4">
        <v>7.0820652173913041</v>
      </c>
      <c r="AB261" s="4">
        <v>0</v>
      </c>
      <c r="AC261" s="4">
        <v>20.259239130434782</v>
      </c>
      <c r="AD261" s="4">
        <v>0</v>
      </c>
      <c r="AE261" s="4">
        <v>3.8367391304347835</v>
      </c>
      <c r="AF261" s="1">
        <v>175380</v>
      </c>
      <c r="AG261" s="1">
        <v>7</v>
      </c>
      <c r="AH261"/>
    </row>
    <row r="262" spans="1:34" x14ac:dyDescent="0.25">
      <c r="A262" t="s">
        <v>346</v>
      </c>
      <c r="B262" t="s">
        <v>156</v>
      </c>
      <c r="C262" t="s">
        <v>522</v>
      </c>
      <c r="D262" t="s">
        <v>415</v>
      </c>
      <c r="E262" s="4">
        <v>136.88043478260869</v>
      </c>
      <c r="F262" s="4">
        <f>Nurse[[#This Row],[Total Nurse Staff Hours]]/Nurse[[#This Row],[MDS Census]]</f>
        <v>3.9517160327165901</v>
      </c>
      <c r="G262" s="4">
        <f>Nurse[[#This Row],[Total Direct Care Staff Hours]]/Nurse[[#This Row],[MDS Census]]</f>
        <v>3.5739386961010098</v>
      </c>
      <c r="H262" s="4">
        <f>Nurse[[#This Row],[Total RN Hours (w/ Admin, DON)]]/Nurse[[#This Row],[MDS Census]]</f>
        <v>1.0044492972286192</v>
      </c>
      <c r="I262" s="4">
        <f>Nurse[[#This Row],[RN Hours (excl. Admin, DON)]]/Nurse[[#This Row],[MDS Census]]</f>
        <v>0.63860716270944162</v>
      </c>
      <c r="J262" s="4">
        <f>SUM(Nurse[[#This Row],[RN Hours (excl. Admin, DON)]],Nurse[[#This Row],[RN Admin Hours]],Nurse[[#This Row],[RN DON Hours]],Nurse[[#This Row],[LPN Hours (excl. Admin)]],Nurse[[#This Row],[LPN Admin Hours]],Nurse[[#This Row],[CNA Hours]],Nurse[[#This Row],[NA TR Hours]],Nurse[[#This Row],[Med Aide/Tech Hours]])</f>
        <v>540.91260869565235</v>
      </c>
      <c r="K262" s="4">
        <f>SUM(Nurse[[#This Row],[RN Hours (excl. Admin, DON)]],Nurse[[#This Row],[LPN Hours (excl. Admin)]],Nurse[[#This Row],[CNA Hours]],Nurse[[#This Row],[NA TR Hours]],Nurse[[#This Row],[Med Aide/Tech Hours]])</f>
        <v>489.20228260869578</v>
      </c>
      <c r="L262" s="4">
        <f>SUM(Nurse[[#This Row],[RN Hours (excl. Admin, DON)]],Nurse[[#This Row],[RN Admin Hours]],Nurse[[#This Row],[RN DON Hours]])</f>
        <v>137.48945652173913</v>
      </c>
      <c r="M262" s="4">
        <v>87.4128260869565</v>
      </c>
      <c r="N262" s="4">
        <v>43.315760869565217</v>
      </c>
      <c r="O262" s="4">
        <v>6.7608695652173916</v>
      </c>
      <c r="P262" s="4">
        <f>SUM(Nurse[[#This Row],[LPN Hours (excl. Admin)]],Nurse[[#This Row],[LPN Admin Hours]])</f>
        <v>100.97793478260876</v>
      </c>
      <c r="Q262" s="4">
        <v>99.344239130434843</v>
      </c>
      <c r="R262" s="4">
        <v>1.6336956521739128</v>
      </c>
      <c r="S262" s="4">
        <f>SUM(Nurse[[#This Row],[CNA Hours]],Nurse[[#This Row],[NA TR Hours]],Nurse[[#This Row],[Med Aide/Tech Hours]])</f>
        <v>302.44521739130442</v>
      </c>
      <c r="T262" s="4">
        <v>235.91858695652181</v>
      </c>
      <c r="U262" s="4">
        <v>0.25152173913043474</v>
      </c>
      <c r="V262" s="4">
        <v>66.275108695652207</v>
      </c>
      <c r="W2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64.826956521739135</v>
      </c>
      <c r="X262" s="4">
        <v>1.4899999999999998</v>
      </c>
      <c r="Y262" s="4">
        <v>0</v>
      </c>
      <c r="Z262" s="4">
        <v>0</v>
      </c>
      <c r="AA262" s="4">
        <v>3.2773913043478258</v>
      </c>
      <c r="AB262" s="4">
        <v>0</v>
      </c>
      <c r="AC262" s="4">
        <v>53.353586956521738</v>
      </c>
      <c r="AD262" s="4">
        <v>0</v>
      </c>
      <c r="AE262" s="4">
        <v>6.7059782608695659</v>
      </c>
      <c r="AF262" s="1">
        <v>175340</v>
      </c>
      <c r="AG262" s="1">
        <v>7</v>
      </c>
      <c r="AH262"/>
    </row>
    <row r="263" spans="1:34" x14ac:dyDescent="0.25">
      <c r="A263" t="s">
        <v>346</v>
      </c>
      <c r="B263" t="s">
        <v>283</v>
      </c>
      <c r="C263" t="s">
        <v>532</v>
      </c>
      <c r="D263" t="s">
        <v>419</v>
      </c>
      <c r="E263" s="4">
        <v>49.684782608695649</v>
      </c>
      <c r="F263" s="4">
        <f>Nurse[[#This Row],[Total Nurse Staff Hours]]/Nurse[[#This Row],[MDS Census]]</f>
        <v>3.9795558958652379</v>
      </c>
      <c r="G263" s="4">
        <f>Nurse[[#This Row],[Total Direct Care Staff Hours]]/Nurse[[#This Row],[MDS Census]]</f>
        <v>3.6097068475169554</v>
      </c>
      <c r="H263" s="4">
        <f>Nurse[[#This Row],[Total RN Hours (w/ Admin, DON)]]/Nurse[[#This Row],[MDS Census]]</f>
        <v>0.53957339750601618</v>
      </c>
      <c r="I263" s="4">
        <f>Nurse[[#This Row],[RN Hours (excl. Admin, DON)]]/Nurse[[#This Row],[MDS Census]]</f>
        <v>0.28523517829796535</v>
      </c>
      <c r="J263" s="4">
        <f>SUM(Nurse[[#This Row],[RN Hours (excl. Admin, DON)]],Nurse[[#This Row],[RN Admin Hours]],Nurse[[#This Row],[RN DON Hours]],Nurse[[#This Row],[LPN Hours (excl. Admin)]],Nurse[[#This Row],[LPN Admin Hours]],Nurse[[#This Row],[CNA Hours]],Nurse[[#This Row],[NA TR Hours]],Nurse[[#This Row],[Med Aide/Tech Hours]])</f>
        <v>197.72336956521741</v>
      </c>
      <c r="K263" s="4">
        <f>SUM(Nurse[[#This Row],[RN Hours (excl. Admin, DON)]],Nurse[[#This Row],[LPN Hours (excl. Admin)]],Nurse[[#This Row],[CNA Hours]],Nurse[[#This Row],[NA TR Hours]],Nurse[[#This Row],[Med Aide/Tech Hours]])</f>
        <v>179.34750000000003</v>
      </c>
      <c r="L263" s="4">
        <f>SUM(Nurse[[#This Row],[RN Hours (excl. Admin, DON)]],Nurse[[#This Row],[RN Admin Hours]],Nurse[[#This Row],[RN DON Hours]])</f>
        <v>26.808586956521737</v>
      </c>
      <c r="M263" s="4">
        <v>14.171847826086951</v>
      </c>
      <c r="N263" s="4">
        <v>6.984565217391304</v>
      </c>
      <c r="O263" s="4">
        <v>5.6521739130434785</v>
      </c>
      <c r="P263" s="4">
        <f>SUM(Nurse[[#This Row],[LPN Hours (excl. Admin)]],Nurse[[#This Row],[LPN Admin Hours]])</f>
        <v>49.131521739130442</v>
      </c>
      <c r="Q263" s="4">
        <v>43.392391304347832</v>
      </c>
      <c r="R263" s="4">
        <v>5.7391304347826084</v>
      </c>
      <c r="S263" s="4">
        <f>SUM(Nurse[[#This Row],[CNA Hours]],Nurse[[#This Row],[NA TR Hours]],Nurse[[#This Row],[Med Aide/Tech Hours]])</f>
        <v>121.78326086956525</v>
      </c>
      <c r="T263" s="4">
        <v>91.938152173913082</v>
      </c>
      <c r="U263" s="4">
        <v>0</v>
      </c>
      <c r="V263" s="4">
        <v>29.845108695652169</v>
      </c>
      <c r="W2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37.402934782608696</v>
      </c>
      <c r="X263" s="4">
        <v>0.86684782608695654</v>
      </c>
      <c r="Y263" s="4">
        <v>0</v>
      </c>
      <c r="Z263" s="4">
        <v>0</v>
      </c>
      <c r="AA263" s="4">
        <v>12.983152173913041</v>
      </c>
      <c r="AB263" s="4">
        <v>0</v>
      </c>
      <c r="AC263" s="4">
        <v>13.200978260869567</v>
      </c>
      <c r="AD263" s="4">
        <v>0</v>
      </c>
      <c r="AE263" s="4">
        <v>10.35195652173913</v>
      </c>
      <c r="AF263" s="1">
        <v>175548</v>
      </c>
      <c r="AG263" s="1">
        <v>7</v>
      </c>
      <c r="AH263"/>
    </row>
    <row r="264" spans="1:34" x14ac:dyDescent="0.25">
      <c r="A264" t="s">
        <v>346</v>
      </c>
      <c r="B264" t="s">
        <v>290</v>
      </c>
      <c r="C264" t="s">
        <v>640</v>
      </c>
      <c r="D264" t="s">
        <v>394</v>
      </c>
      <c r="E264" s="4">
        <v>57.130434782608695</v>
      </c>
      <c r="F264" s="4">
        <f>Nurse[[#This Row],[Total Nurse Staff Hours]]/Nurse[[#This Row],[MDS Census]]</f>
        <v>4.2364440639269416</v>
      </c>
      <c r="G264" s="4">
        <f>Nurse[[#This Row],[Total Direct Care Staff Hours]]/Nurse[[#This Row],[MDS Census]]</f>
        <v>3.8673934550989353</v>
      </c>
      <c r="H264" s="4">
        <f>Nurse[[#This Row],[Total RN Hours (w/ Admin, DON)]]/Nurse[[#This Row],[MDS Census]]</f>
        <v>0.60293569254185697</v>
      </c>
      <c r="I264" s="4">
        <f>Nurse[[#This Row],[RN Hours (excl. Admin, DON)]]/Nurse[[#This Row],[MDS Census]]</f>
        <v>0.33895167427701683</v>
      </c>
      <c r="J264" s="4">
        <f>SUM(Nurse[[#This Row],[RN Hours (excl. Admin, DON)]],Nurse[[#This Row],[RN Admin Hours]],Nurse[[#This Row],[RN DON Hours]],Nurse[[#This Row],[LPN Hours (excl. Admin)]],Nurse[[#This Row],[LPN Admin Hours]],Nurse[[#This Row],[CNA Hours]],Nurse[[#This Row],[NA TR Hours]],Nurse[[#This Row],[Med Aide/Tech Hours]])</f>
        <v>242.02989130434787</v>
      </c>
      <c r="K264" s="4">
        <f>SUM(Nurse[[#This Row],[RN Hours (excl. Admin, DON)]],Nurse[[#This Row],[LPN Hours (excl. Admin)]],Nurse[[#This Row],[CNA Hours]],Nurse[[#This Row],[NA TR Hours]],Nurse[[#This Row],[Med Aide/Tech Hours]])</f>
        <v>220.94586956521744</v>
      </c>
      <c r="L264" s="4">
        <f>SUM(Nurse[[#This Row],[RN Hours (excl. Admin, DON)]],Nurse[[#This Row],[RN Admin Hours]],Nurse[[#This Row],[RN DON Hours]])</f>
        <v>34.445978260869566</v>
      </c>
      <c r="M264" s="4">
        <v>19.364456521739136</v>
      </c>
      <c r="N264" s="4">
        <v>8.6467391304347831</v>
      </c>
      <c r="O264" s="4">
        <v>6.4347826086956523</v>
      </c>
      <c r="P264" s="4">
        <f>SUM(Nurse[[#This Row],[LPN Hours (excl. Admin)]],Nurse[[#This Row],[LPN Admin Hours]])</f>
        <v>68.545760869565214</v>
      </c>
      <c r="Q264" s="4">
        <v>62.543260869565209</v>
      </c>
      <c r="R264" s="4">
        <v>6.0025000000000004</v>
      </c>
      <c r="S264" s="4">
        <f>SUM(Nurse[[#This Row],[CNA Hours]],Nurse[[#This Row],[NA TR Hours]],Nurse[[#This Row],[Med Aide/Tech Hours]])</f>
        <v>139.03815217391309</v>
      </c>
      <c r="T264" s="4">
        <v>118.27065217391308</v>
      </c>
      <c r="U264" s="4">
        <v>0</v>
      </c>
      <c r="V264" s="4">
        <v>20.767499999999998</v>
      </c>
      <c r="W2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95.769565217391303</v>
      </c>
      <c r="X264" s="4">
        <v>0.75630434782608691</v>
      </c>
      <c r="Y264" s="4">
        <v>0</v>
      </c>
      <c r="Z264" s="4">
        <v>0</v>
      </c>
      <c r="AA264" s="4">
        <v>17.116521739130441</v>
      </c>
      <c r="AB264" s="4">
        <v>0.2633695652173913</v>
      </c>
      <c r="AC264" s="4">
        <v>77.502499999999984</v>
      </c>
      <c r="AD264" s="4">
        <v>0</v>
      </c>
      <c r="AE264" s="4">
        <v>0.13086956521739129</v>
      </c>
      <c r="AF264" s="1">
        <v>175558</v>
      </c>
      <c r="AG264" s="1">
        <v>7</v>
      </c>
      <c r="AH264"/>
    </row>
    <row r="265" spans="1:34" x14ac:dyDescent="0.25">
      <c r="A265" t="s">
        <v>346</v>
      </c>
      <c r="B265" t="s">
        <v>285</v>
      </c>
      <c r="C265" t="s">
        <v>494</v>
      </c>
      <c r="D265" t="s">
        <v>394</v>
      </c>
      <c r="E265" s="4">
        <v>63.347826086956523</v>
      </c>
      <c r="F265" s="4">
        <f>Nurse[[#This Row],[Total Nurse Staff Hours]]/Nurse[[#This Row],[MDS Census]]</f>
        <v>3.7395452985586819</v>
      </c>
      <c r="G265" s="4">
        <f>Nurse[[#This Row],[Total Direct Care Staff Hours]]/Nurse[[#This Row],[MDS Census]]</f>
        <v>3.4311770761839395</v>
      </c>
      <c r="H265" s="4">
        <f>Nurse[[#This Row],[Total RN Hours (w/ Admin, DON)]]/Nurse[[#This Row],[MDS Census]]</f>
        <v>1.047954701441318</v>
      </c>
      <c r="I265" s="4">
        <f>Nurse[[#This Row],[RN Hours (excl. Admin, DON)]]/Nurse[[#This Row],[MDS Census]]</f>
        <v>0.78351235415236797</v>
      </c>
      <c r="J265" s="4">
        <f>SUM(Nurse[[#This Row],[RN Hours (excl. Admin, DON)]],Nurse[[#This Row],[RN Admin Hours]],Nurse[[#This Row],[RN DON Hours]],Nurse[[#This Row],[LPN Hours (excl. Admin)]],Nurse[[#This Row],[LPN Admin Hours]],Nurse[[#This Row],[CNA Hours]],Nurse[[#This Row],[NA TR Hours]],Nurse[[#This Row],[Med Aide/Tech Hours]])</f>
        <v>236.89206521739129</v>
      </c>
      <c r="K265" s="4">
        <f>SUM(Nurse[[#This Row],[RN Hours (excl. Admin, DON)]],Nurse[[#This Row],[LPN Hours (excl. Admin)]],Nurse[[#This Row],[CNA Hours]],Nurse[[#This Row],[NA TR Hours]],Nurse[[#This Row],[Med Aide/Tech Hours]])</f>
        <v>217.35760869565217</v>
      </c>
      <c r="L265" s="4">
        <f>SUM(Nurse[[#This Row],[RN Hours (excl. Admin, DON)]],Nurse[[#This Row],[RN Admin Hours]],Nurse[[#This Row],[RN DON Hours]])</f>
        <v>66.385652173913059</v>
      </c>
      <c r="M265" s="4">
        <v>49.633804347826093</v>
      </c>
      <c r="N265" s="4">
        <v>11.099673913043478</v>
      </c>
      <c r="O265" s="4">
        <v>5.6521739130434785</v>
      </c>
      <c r="P265" s="4">
        <f>SUM(Nurse[[#This Row],[LPN Hours (excl. Admin)]],Nurse[[#This Row],[LPN Admin Hours]])</f>
        <v>41.17880434782608</v>
      </c>
      <c r="Q265" s="4">
        <v>38.396195652173908</v>
      </c>
      <c r="R265" s="4">
        <v>2.7826086956521738</v>
      </c>
      <c r="S265" s="4">
        <f>SUM(Nurse[[#This Row],[CNA Hours]],Nurse[[#This Row],[NA TR Hours]],Nurse[[#This Row],[Med Aide/Tech Hours]])</f>
        <v>129.32760869565217</v>
      </c>
      <c r="T265" s="4">
        <v>91.224456521739128</v>
      </c>
      <c r="U265" s="4">
        <v>0.90565217391304353</v>
      </c>
      <c r="V265" s="4">
        <v>37.197500000000005</v>
      </c>
      <c r="W2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9.054347826086957</v>
      </c>
      <c r="X265" s="4">
        <v>1.0434782608695652</v>
      </c>
      <c r="Y265" s="4">
        <v>0</v>
      </c>
      <c r="Z265" s="4">
        <v>0</v>
      </c>
      <c r="AA265" s="4">
        <v>1.8804347826086956</v>
      </c>
      <c r="AB265" s="4">
        <v>0</v>
      </c>
      <c r="AC265" s="4">
        <v>5.2608695652173916</v>
      </c>
      <c r="AD265" s="4">
        <v>0</v>
      </c>
      <c r="AE265" s="4">
        <v>0.86956521739130432</v>
      </c>
      <c r="AF265" s="1">
        <v>175551</v>
      </c>
      <c r="AG265" s="1">
        <v>7</v>
      </c>
      <c r="AH265"/>
    </row>
    <row r="266" spans="1:34" x14ac:dyDescent="0.25">
      <c r="A266" t="s">
        <v>346</v>
      </c>
      <c r="B266" t="s">
        <v>288</v>
      </c>
      <c r="C266" t="s">
        <v>522</v>
      </c>
      <c r="D266" t="s">
        <v>415</v>
      </c>
      <c r="E266" s="4">
        <v>67.086956521739125</v>
      </c>
      <c r="F266" s="4">
        <f>Nurse[[#This Row],[Total Nurse Staff Hours]]/Nurse[[#This Row],[MDS Census]]</f>
        <v>3.7154082955281917</v>
      </c>
      <c r="G266" s="4">
        <f>Nurse[[#This Row],[Total Direct Care Staff Hours]]/Nurse[[#This Row],[MDS Census]]</f>
        <v>3.4565456902138689</v>
      </c>
      <c r="H266" s="4">
        <f>Nurse[[#This Row],[Total RN Hours (w/ Admin, DON)]]/Nurse[[#This Row],[MDS Census]]</f>
        <v>0.73201717433570979</v>
      </c>
      <c r="I266" s="4">
        <f>Nurse[[#This Row],[RN Hours (excl. Admin, DON)]]/Nurse[[#This Row],[MDS Census]]</f>
        <v>0.47315456902138692</v>
      </c>
      <c r="J266" s="4">
        <f>SUM(Nurse[[#This Row],[RN Hours (excl. Admin, DON)]],Nurse[[#This Row],[RN Admin Hours]],Nurse[[#This Row],[RN DON Hours]],Nurse[[#This Row],[LPN Hours (excl. Admin)]],Nurse[[#This Row],[LPN Admin Hours]],Nurse[[#This Row],[CNA Hours]],Nurse[[#This Row],[NA TR Hours]],Nurse[[#This Row],[Med Aide/Tech Hours]])</f>
        <v>249.25543478260866</v>
      </c>
      <c r="K266" s="4">
        <f>SUM(Nurse[[#This Row],[RN Hours (excl. Admin, DON)]],Nurse[[#This Row],[LPN Hours (excl. Admin)]],Nurse[[#This Row],[CNA Hours]],Nurse[[#This Row],[NA TR Hours]],Nurse[[#This Row],[Med Aide/Tech Hours]])</f>
        <v>231.88913043478257</v>
      </c>
      <c r="L266" s="4">
        <f>SUM(Nurse[[#This Row],[RN Hours (excl. Admin, DON)]],Nurse[[#This Row],[RN Admin Hours]],Nurse[[#This Row],[RN DON Hours]])</f>
        <v>49.108804347826094</v>
      </c>
      <c r="M266" s="4">
        <v>31.7425</v>
      </c>
      <c r="N266" s="4">
        <v>6.0619565217391314</v>
      </c>
      <c r="O266" s="4">
        <v>11.304347826086957</v>
      </c>
      <c r="P266" s="4">
        <f>SUM(Nurse[[#This Row],[LPN Hours (excl. Admin)]],Nurse[[#This Row],[LPN Admin Hours]])</f>
        <v>45.140978260869545</v>
      </c>
      <c r="Q266" s="4">
        <v>45.140978260869545</v>
      </c>
      <c r="R266" s="4">
        <v>0</v>
      </c>
      <c r="S266" s="4">
        <f>SUM(Nurse[[#This Row],[CNA Hours]],Nurse[[#This Row],[NA TR Hours]],Nurse[[#This Row],[Med Aide/Tech Hours]])</f>
        <v>155.00565217391303</v>
      </c>
      <c r="T266" s="4">
        <v>110.45489130434781</v>
      </c>
      <c r="U266" s="4">
        <v>6.0191304347826078</v>
      </c>
      <c r="V266" s="4">
        <v>38.531630434782613</v>
      </c>
      <c r="W2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6" s="4">
        <v>0</v>
      </c>
      <c r="Y266" s="4">
        <v>0</v>
      </c>
      <c r="Z266" s="4">
        <v>0</v>
      </c>
      <c r="AA266" s="4">
        <v>0</v>
      </c>
      <c r="AB266" s="4">
        <v>0</v>
      </c>
      <c r="AC266" s="4">
        <v>0</v>
      </c>
      <c r="AD266" s="4">
        <v>0</v>
      </c>
      <c r="AE266" s="4">
        <v>0</v>
      </c>
      <c r="AF266" s="1">
        <v>175555</v>
      </c>
      <c r="AG266" s="1">
        <v>7</v>
      </c>
      <c r="AH266"/>
    </row>
    <row r="267" spans="1:34" x14ac:dyDescent="0.25">
      <c r="A267" t="s">
        <v>346</v>
      </c>
      <c r="B267" t="s">
        <v>231</v>
      </c>
      <c r="C267" t="s">
        <v>622</v>
      </c>
      <c r="D267" t="s">
        <v>456</v>
      </c>
      <c r="E267" s="4">
        <v>29.119565217391305</v>
      </c>
      <c r="F267" s="4">
        <f>Nurse[[#This Row],[Total Nurse Staff Hours]]/Nurse[[#This Row],[MDS Census]]</f>
        <v>3.9552892870474059</v>
      </c>
      <c r="G267" s="4">
        <f>Nurse[[#This Row],[Total Direct Care Staff Hours]]/Nurse[[#This Row],[MDS Census]]</f>
        <v>3.7535349010824937</v>
      </c>
      <c r="H267" s="4">
        <f>Nurse[[#This Row],[Total RN Hours (w/ Admin, DON)]]/Nurse[[#This Row],[MDS Census]]</f>
        <v>0.37808510638297865</v>
      </c>
      <c r="I267" s="4">
        <f>Nurse[[#This Row],[RN Hours (excl. Admin, DON)]]/Nurse[[#This Row],[MDS Census]]</f>
        <v>0.17633072041806638</v>
      </c>
      <c r="J267" s="4">
        <f>SUM(Nurse[[#This Row],[RN Hours (excl. Admin, DON)]],Nurse[[#This Row],[RN Admin Hours]],Nurse[[#This Row],[RN DON Hours]],Nurse[[#This Row],[LPN Hours (excl. Admin)]],Nurse[[#This Row],[LPN Admin Hours]],Nurse[[#This Row],[CNA Hours]],Nurse[[#This Row],[NA TR Hours]],Nurse[[#This Row],[Med Aide/Tech Hours]])</f>
        <v>115.17630434782609</v>
      </c>
      <c r="K267" s="4">
        <f>SUM(Nurse[[#This Row],[RN Hours (excl. Admin, DON)]],Nurse[[#This Row],[LPN Hours (excl. Admin)]],Nurse[[#This Row],[CNA Hours]],Nurse[[#This Row],[NA TR Hours]],Nurse[[#This Row],[Med Aide/Tech Hours]])</f>
        <v>109.30130434782609</v>
      </c>
      <c r="L267" s="4">
        <f>SUM(Nurse[[#This Row],[RN Hours (excl. Admin, DON)]],Nurse[[#This Row],[RN Admin Hours]],Nurse[[#This Row],[RN DON Hours]])</f>
        <v>11.009673913043477</v>
      </c>
      <c r="M267" s="4">
        <v>5.1346739130434766</v>
      </c>
      <c r="N267" s="4">
        <v>0</v>
      </c>
      <c r="O267" s="4">
        <v>5.875</v>
      </c>
      <c r="P267" s="4">
        <f>SUM(Nurse[[#This Row],[LPN Hours (excl. Admin)]],Nurse[[#This Row],[LPN Admin Hours]])</f>
        <v>22.865978260869571</v>
      </c>
      <c r="Q267" s="4">
        <v>22.865978260869571</v>
      </c>
      <c r="R267" s="4">
        <v>0</v>
      </c>
      <c r="S267" s="4">
        <f>SUM(Nurse[[#This Row],[CNA Hours]],Nurse[[#This Row],[NA TR Hours]],Nurse[[#This Row],[Med Aide/Tech Hours]])</f>
        <v>81.300652173913036</v>
      </c>
      <c r="T267" s="4">
        <v>74.903478260869562</v>
      </c>
      <c r="U267" s="4">
        <v>0</v>
      </c>
      <c r="V267" s="4">
        <v>6.3971739130434777</v>
      </c>
      <c r="W2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7" s="4">
        <v>0</v>
      </c>
      <c r="Y267" s="4">
        <v>0</v>
      </c>
      <c r="Z267" s="4">
        <v>0</v>
      </c>
      <c r="AA267" s="4">
        <v>0</v>
      </c>
      <c r="AB267" s="4">
        <v>0</v>
      </c>
      <c r="AC267" s="4">
        <v>0</v>
      </c>
      <c r="AD267" s="4">
        <v>0</v>
      </c>
      <c r="AE267" s="4">
        <v>0</v>
      </c>
      <c r="AF267" s="1">
        <v>175473</v>
      </c>
      <c r="AG267" s="1">
        <v>7</v>
      </c>
      <c r="AH267"/>
    </row>
    <row r="268" spans="1:34" x14ac:dyDescent="0.25">
      <c r="A268" t="s">
        <v>346</v>
      </c>
      <c r="B268" t="s">
        <v>249</v>
      </c>
      <c r="C268" t="s">
        <v>494</v>
      </c>
      <c r="D268" t="s">
        <v>394</v>
      </c>
      <c r="E268" s="4">
        <v>36.793478260869563</v>
      </c>
      <c r="F268" s="4">
        <f>Nurse[[#This Row],[Total Nurse Staff Hours]]/Nurse[[#This Row],[MDS Census]]</f>
        <v>5.8221388478581986</v>
      </c>
      <c r="G268" s="4">
        <f>Nurse[[#This Row],[Total Direct Care Staff Hours]]/Nurse[[#This Row],[MDS Census]]</f>
        <v>5.1674859675036933</v>
      </c>
      <c r="H268" s="4">
        <f>Nurse[[#This Row],[Total RN Hours (w/ Admin, DON)]]/Nurse[[#This Row],[MDS Census]]</f>
        <v>1.0647296898079763</v>
      </c>
      <c r="I268" s="4">
        <f>Nurse[[#This Row],[RN Hours (excl. Admin, DON)]]/Nurse[[#This Row],[MDS Census]]</f>
        <v>0.41007680945347108</v>
      </c>
      <c r="J268" s="4">
        <f>SUM(Nurse[[#This Row],[RN Hours (excl. Admin, DON)]],Nurse[[#This Row],[RN Admin Hours]],Nurse[[#This Row],[RN DON Hours]],Nurse[[#This Row],[LPN Hours (excl. Admin)]],Nurse[[#This Row],[LPN Admin Hours]],Nurse[[#This Row],[CNA Hours]],Nurse[[#This Row],[NA TR Hours]],Nurse[[#This Row],[Med Aide/Tech Hours]])</f>
        <v>214.2167391304348</v>
      </c>
      <c r="K268" s="4">
        <f>SUM(Nurse[[#This Row],[RN Hours (excl. Admin, DON)]],Nurse[[#This Row],[LPN Hours (excl. Admin)]],Nurse[[#This Row],[CNA Hours]],Nurse[[#This Row],[NA TR Hours]],Nurse[[#This Row],[Med Aide/Tech Hours]])</f>
        <v>190.12978260869565</v>
      </c>
      <c r="L268" s="4">
        <f>SUM(Nurse[[#This Row],[RN Hours (excl. Admin, DON)]],Nurse[[#This Row],[RN Admin Hours]],Nurse[[#This Row],[RN DON Hours]])</f>
        <v>39.17510869565217</v>
      </c>
      <c r="M268" s="4">
        <v>15.088152173913038</v>
      </c>
      <c r="N268" s="4">
        <v>19.478260869565219</v>
      </c>
      <c r="O268" s="4">
        <v>4.6086956521739131</v>
      </c>
      <c r="P268" s="4">
        <f>SUM(Nurse[[#This Row],[LPN Hours (excl. Admin)]],Nurse[[#This Row],[LPN Admin Hours]])</f>
        <v>53.599021739130443</v>
      </c>
      <c r="Q268" s="4">
        <v>53.599021739130443</v>
      </c>
      <c r="R268" s="4">
        <v>0</v>
      </c>
      <c r="S268" s="4">
        <f>SUM(Nurse[[#This Row],[CNA Hours]],Nurse[[#This Row],[NA TR Hours]],Nurse[[#This Row],[Med Aide/Tech Hours]])</f>
        <v>121.44260869565217</v>
      </c>
      <c r="T268" s="4">
        <v>121.44260869565217</v>
      </c>
      <c r="U268" s="4">
        <v>0</v>
      </c>
      <c r="V268" s="4">
        <v>0</v>
      </c>
      <c r="W2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8" s="4">
        <v>0</v>
      </c>
      <c r="Y268" s="4">
        <v>0</v>
      </c>
      <c r="Z268" s="4">
        <v>0</v>
      </c>
      <c r="AA268" s="4">
        <v>0</v>
      </c>
      <c r="AB268" s="4">
        <v>0</v>
      </c>
      <c r="AC268" s="4">
        <v>0</v>
      </c>
      <c r="AD268" s="4">
        <v>0</v>
      </c>
      <c r="AE268" s="4">
        <v>0</v>
      </c>
      <c r="AF268" s="1">
        <v>175503</v>
      </c>
      <c r="AG268" s="1">
        <v>7</v>
      </c>
      <c r="AH268"/>
    </row>
    <row r="269" spans="1:34" x14ac:dyDescent="0.25">
      <c r="A269" t="s">
        <v>346</v>
      </c>
      <c r="B269" t="s">
        <v>316</v>
      </c>
      <c r="C269" t="s">
        <v>655</v>
      </c>
      <c r="D269" t="s">
        <v>461</v>
      </c>
      <c r="E269" s="4">
        <v>24.532608695652176</v>
      </c>
      <c r="F269" s="4">
        <f>Nurse[[#This Row],[Total Nurse Staff Hours]]/Nurse[[#This Row],[MDS Census]]</f>
        <v>3.4658750553832522</v>
      </c>
      <c r="G269" s="4">
        <f>Nurse[[#This Row],[Total Direct Care Staff Hours]]/Nurse[[#This Row],[MDS Census]]</f>
        <v>3.3648560035445283</v>
      </c>
      <c r="H269" s="4">
        <f>Nurse[[#This Row],[Total RN Hours (w/ Admin, DON)]]/Nurse[[#This Row],[MDS Census]]</f>
        <v>0.75559592379264506</v>
      </c>
      <c r="I269" s="4">
        <f>Nurse[[#This Row],[RN Hours (excl. Admin, DON)]]/Nurse[[#This Row],[MDS Census]]</f>
        <v>0.654576871953921</v>
      </c>
      <c r="J269" s="4">
        <f>SUM(Nurse[[#This Row],[RN Hours (excl. Admin, DON)]],Nurse[[#This Row],[RN Admin Hours]],Nurse[[#This Row],[RN DON Hours]],Nurse[[#This Row],[LPN Hours (excl. Admin)]],Nurse[[#This Row],[LPN Admin Hours]],Nurse[[#This Row],[CNA Hours]],Nurse[[#This Row],[NA TR Hours]],Nurse[[#This Row],[Med Aide/Tech Hours]])</f>
        <v>85.026956521739137</v>
      </c>
      <c r="K269" s="4">
        <f>SUM(Nurse[[#This Row],[RN Hours (excl. Admin, DON)]],Nurse[[#This Row],[LPN Hours (excl. Admin)]],Nurse[[#This Row],[CNA Hours]],Nurse[[#This Row],[NA TR Hours]],Nurse[[#This Row],[Med Aide/Tech Hours]])</f>
        <v>82.548695652173919</v>
      </c>
      <c r="L269" s="4">
        <f>SUM(Nurse[[#This Row],[RN Hours (excl. Admin, DON)]],Nurse[[#This Row],[RN Admin Hours]],Nurse[[#This Row],[RN DON Hours]])</f>
        <v>18.536739130434782</v>
      </c>
      <c r="M269" s="4">
        <v>16.058478260869563</v>
      </c>
      <c r="N269" s="4">
        <v>0</v>
      </c>
      <c r="O269" s="4">
        <v>2.4782608695652173</v>
      </c>
      <c r="P269" s="4">
        <f>SUM(Nurse[[#This Row],[LPN Hours (excl. Admin)]],Nurse[[#This Row],[LPN Admin Hours]])</f>
        <v>13.477717391304351</v>
      </c>
      <c r="Q269" s="4">
        <v>13.477717391304351</v>
      </c>
      <c r="R269" s="4">
        <v>0</v>
      </c>
      <c r="S269" s="4">
        <f>SUM(Nurse[[#This Row],[CNA Hours]],Nurse[[#This Row],[NA TR Hours]],Nurse[[#This Row],[Med Aide/Tech Hours]])</f>
        <v>53.012500000000003</v>
      </c>
      <c r="T269" s="4">
        <v>29.53978260869566</v>
      </c>
      <c r="U269" s="4">
        <v>0</v>
      </c>
      <c r="V269" s="4">
        <v>23.472717391304347</v>
      </c>
      <c r="W2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8.6956521739130432E-2</v>
      </c>
      <c r="X269" s="4">
        <v>8.6956521739130432E-2</v>
      </c>
      <c r="Y269" s="4">
        <v>0</v>
      </c>
      <c r="Z269" s="4">
        <v>0</v>
      </c>
      <c r="AA269" s="4">
        <v>0</v>
      </c>
      <c r="AB269" s="4">
        <v>0</v>
      </c>
      <c r="AC269" s="4">
        <v>0</v>
      </c>
      <c r="AD269" s="4">
        <v>0</v>
      </c>
      <c r="AE269" s="4">
        <v>0</v>
      </c>
      <c r="AF269" t="s">
        <v>8</v>
      </c>
      <c r="AG269" s="1">
        <v>7</v>
      </c>
      <c r="AH269"/>
    </row>
    <row r="270" spans="1:34" x14ac:dyDescent="0.25">
      <c r="A270" t="s">
        <v>346</v>
      </c>
      <c r="B270" t="s">
        <v>262</v>
      </c>
      <c r="C270" t="s">
        <v>483</v>
      </c>
      <c r="D270" t="s">
        <v>459</v>
      </c>
      <c r="E270" s="4">
        <v>48.228260869565219</v>
      </c>
      <c r="F270" s="4">
        <f>Nurse[[#This Row],[Total Nurse Staff Hours]]/Nurse[[#This Row],[MDS Census]]</f>
        <v>4.0701825557809332</v>
      </c>
      <c r="G270" s="4">
        <f>Nurse[[#This Row],[Total Direct Care Staff Hours]]/Nurse[[#This Row],[MDS Census]]</f>
        <v>3.8538652242506197</v>
      </c>
      <c r="H270" s="4">
        <f>Nurse[[#This Row],[Total RN Hours (w/ Admin, DON)]]/Nurse[[#This Row],[MDS Census]]</f>
        <v>0.42700022537750737</v>
      </c>
      <c r="I270" s="4">
        <f>Nurse[[#This Row],[RN Hours (excl. Admin, DON)]]/Nurse[[#This Row],[MDS Census]]</f>
        <v>0.21068289384719407</v>
      </c>
      <c r="J270" s="4">
        <f>SUM(Nurse[[#This Row],[RN Hours (excl. Admin, DON)]],Nurse[[#This Row],[RN Admin Hours]],Nurse[[#This Row],[RN DON Hours]],Nurse[[#This Row],[LPN Hours (excl. Admin)]],Nurse[[#This Row],[LPN Admin Hours]],Nurse[[#This Row],[CNA Hours]],Nurse[[#This Row],[NA TR Hours]],Nurse[[#This Row],[Med Aide/Tech Hours]])</f>
        <v>196.29782608695652</v>
      </c>
      <c r="K270" s="4">
        <f>SUM(Nurse[[#This Row],[RN Hours (excl. Admin, DON)]],Nurse[[#This Row],[LPN Hours (excl. Admin)]],Nurse[[#This Row],[CNA Hours]],Nurse[[#This Row],[NA TR Hours]],Nurse[[#This Row],[Med Aide/Tech Hours]])</f>
        <v>185.86521739130436</v>
      </c>
      <c r="L270" s="4">
        <f>SUM(Nurse[[#This Row],[RN Hours (excl. Admin, DON)]],Nurse[[#This Row],[RN Admin Hours]],Nurse[[#This Row],[RN DON Hours]])</f>
        <v>20.593478260869567</v>
      </c>
      <c r="M270" s="4">
        <v>10.160869565217393</v>
      </c>
      <c r="N270" s="4">
        <v>7.1717391304347835</v>
      </c>
      <c r="O270" s="4">
        <v>3.2608695652173911</v>
      </c>
      <c r="P270" s="4">
        <f>SUM(Nurse[[#This Row],[LPN Hours (excl. Admin)]],Nurse[[#This Row],[LPN Admin Hours]])</f>
        <v>23.00326086956521</v>
      </c>
      <c r="Q270" s="4">
        <v>23.00326086956521</v>
      </c>
      <c r="R270" s="4">
        <v>0</v>
      </c>
      <c r="S270" s="4">
        <f>SUM(Nurse[[#This Row],[CNA Hours]],Nurse[[#This Row],[NA TR Hours]],Nurse[[#This Row],[Med Aide/Tech Hours]])</f>
        <v>152.70108695652175</v>
      </c>
      <c r="T270" s="4">
        <v>87.142391304347825</v>
      </c>
      <c r="U270" s="4">
        <v>0</v>
      </c>
      <c r="V270" s="4">
        <v>65.558695652173924</v>
      </c>
      <c r="W2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0" s="4">
        <v>0</v>
      </c>
      <c r="Y270" s="4">
        <v>0</v>
      </c>
      <c r="Z270" s="4">
        <v>0</v>
      </c>
      <c r="AA270" s="4">
        <v>0</v>
      </c>
      <c r="AB270" s="4">
        <v>0</v>
      </c>
      <c r="AC270" s="4">
        <v>0</v>
      </c>
      <c r="AD270" s="4">
        <v>0</v>
      </c>
      <c r="AE270" s="4">
        <v>0</v>
      </c>
      <c r="AF270" s="1">
        <v>175521</v>
      </c>
      <c r="AG270" s="1">
        <v>7</v>
      </c>
      <c r="AH270"/>
    </row>
    <row r="271" spans="1:34" x14ac:dyDescent="0.25">
      <c r="A271" t="s">
        <v>346</v>
      </c>
      <c r="B271" t="s">
        <v>59</v>
      </c>
      <c r="C271" t="s">
        <v>522</v>
      </c>
      <c r="D271" t="s">
        <v>415</v>
      </c>
      <c r="E271" s="4">
        <v>78.043478260869563</v>
      </c>
      <c r="F271" s="4">
        <f>Nurse[[#This Row],[Total Nurse Staff Hours]]/Nurse[[#This Row],[MDS Census]]</f>
        <v>3.5742075208913646</v>
      </c>
      <c r="G271" s="4">
        <f>Nurse[[#This Row],[Total Direct Care Staff Hours]]/Nurse[[#This Row],[MDS Census]]</f>
        <v>3.4914428969359323</v>
      </c>
      <c r="H271" s="4">
        <f>Nurse[[#This Row],[Total RN Hours (w/ Admin, DON)]]/Nurse[[#This Row],[MDS Census]]</f>
        <v>0.51548746518105848</v>
      </c>
      <c r="I271" s="4">
        <f>Nurse[[#This Row],[RN Hours (excl. Admin, DON)]]/Nurse[[#This Row],[MDS Census]]</f>
        <v>0.47760445682451252</v>
      </c>
      <c r="J271" s="4">
        <f>SUM(Nurse[[#This Row],[RN Hours (excl. Admin, DON)]],Nurse[[#This Row],[RN Admin Hours]],Nurse[[#This Row],[RN DON Hours]],Nurse[[#This Row],[LPN Hours (excl. Admin)]],Nurse[[#This Row],[LPN Admin Hours]],Nurse[[#This Row],[CNA Hours]],Nurse[[#This Row],[NA TR Hours]],Nurse[[#This Row],[Med Aide/Tech Hours]])</f>
        <v>278.9435869565217</v>
      </c>
      <c r="K271" s="4">
        <f>SUM(Nurse[[#This Row],[RN Hours (excl. Admin, DON)]],Nurse[[#This Row],[LPN Hours (excl. Admin)]],Nurse[[#This Row],[CNA Hours]],Nurse[[#This Row],[NA TR Hours]],Nurse[[#This Row],[Med Aide/Tech Hours]])</f>
        <v>272.48434782608689</v>
      </c>
      <c r="L271" s="4">
        <f>SUM(Nurse[[#This Row],[RN Hours (excl. Admin, DON)]],Nurse[[#This Row],[RN Admin Hours]],Nurse[[#This Row],[RN DON Hours]])</f>
        <v>40.230434782608697</v>
      </c>
      <c r="M271" s="4">
        <v>37.27391304347826</v>
      </c>
      <c r="N271" s="4">
        <v>0</v>
      </c>
      <c r="O271" s="4">
        <v>2.9565217391304346</v>
      </c>
      <c r="P271" s="4">
        <f>SUM(Nurse[[#This Row],[LPN Hours (excl. Admin)]],Nurse[[#This Row],[LPN Admin Hours]])</f>
        <v>71.043478260869563</v>
      </c>
      <c r="Q271" s="4">
        <v>67.540760869565219</v>
      </c>
      <c r="R271" s="4">
        <v>3.5027173913043477</v>
      </c>
      <c r="S271" s="4">
        <f>SUM(Nurse[[#This Row],[CNA Hours]],Nurse[[#This Row],[NA TR Hours]],Nurse[[#This Row],[Med Aide/Tech Hours]])</f>
        <v>167.66967391304343</v>
      </c>
      <c r="T271" s="4">
        <v>167.66967391304343</v>
      </c>
      <c r="U271" s="4">
        <v>0</v>
      </c>
      <c r="V271" s="4">
        <v>0</v>
      </c>
      <c r="W2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208.63456521739127</v>
      </c>
      <c r="X271" s="4">
        <v>22.211413043478263</v>
      </c>
      <c r="Y271" s="4">
        <v>0</v>
      </c>
      <c r="Z271" s="4">
        <v>0</v>
      </c>
      <c r="AA271" s="4">
        <v>35.934782608695649</v>
      </c>
      <c r="AB271" s="4">
        <v>1.826086956521739</v>
      </c>
      <c r="AC271" s="4">
        <v>148.66228260869562</v>
      </c>
      <c r="AD271" s="4">
        <v>0</v>
      </c>
      <c r="AE271" s="4">
        <v>0</v>
      </c>
      <c r="AF271" s="1">
        <v>175172</v>
      </c>
      <c r="AG271" s="1">
        <v>7</v>
      </c>
      <c r="AH271"/>
    </row>
    <row r="272" spans="1:34" x14ac:dyDescent="0.25">
      <c r="A272" t="s">
        <v>346</v>
      </c>
      <c r="B272" t="s">
        <v>129</v>
      </c>
      <c r="C272" t="s">
        <v>522</v>
      </c>
      <c r="D272" t="s">
        <v>415</v>
      </c>
      <c r="E272" s="4">
        <v>55.260869565217391</v>
      </c>
      <c r="F272" s="4">
        <f>Nurse[[#This Row],[Total Nurse Staff Hours]]/Nurse[[#This Row],[MDS Census]]</f>
        <v>3.5878501180173084</v>
      </c>
      <c r="G272" s="4">
        <f>Nurse[[#This Row],[Total Direct Care Staff Hours]]/Nurse[[#This Row],[MDS Census]]</f>
        <v>3.1981294256490944</v>
      </c>
      <c r="H272" s="4">
        <f>Nurse[[#This Row],[Total RN Hours (w/ Admin, DON)]]/Nurse[[#This Row],[MDS Census]]</f>
        <v>0.76196695515342283</v>
      </c>
      <c r="I272" s="4">
        <f>Nurse[[#This Row],[RN Hours (excl. Admin, DON)]]/Nurse[[#This Row],[MDS Census]]</f>
        <v>0.37224626278520861</v>
      </c>
      <c r="J272" s="4">
        <f>SUM(Nurse[[#This Row],[RN Hours (excl. Admin, DON)]],Nurse[[#This Row],[RN Admin Hours]],Nurse[[#This Row],[RN DON Hours]],Nurse[[#This Row],[LPN Hours (excl. Admin)]],Nurse[[#This Row],[LPN Admin Hours]],Nurse[[#This Row],[CNA Hours]],Nurse[[#This Row],[NA TR Hours]],Nurse[[#This Row],[Med Aide/Tech Hours]])</f>
        <v>198.2677173913043</v>
      </c>
      <c r="K272" s="4">
        <f>SUM(Nurse[[#This Row],[RN Hours (excl. Admin, DON)]],Nurse[[#This Row],[LPN Hours (excl. Admin)]],Nurse[[#This Row],[CNA Hours]],Nurse[[#This Row],[NA TR Hours]],Nurse[[#This Row],[Med Aide/Tech Hours]])</f>
        <v>176.73141304347823</v>
      </c>
      <c r="L272" s="4">
        <f>SUM(Nurse[[#This Row],[RN Hours (excl. Admin, DON)]],Nurse[[#This Row],[RN Admin Hours]],Nurse[[#This Row],[RN DON Hours]])</f>
        <v>42.10695652173915</v>
      </c>
      <c r="M272" s="4">
        <v>20.57065217391305</v>
      </c>
      <c r="N272" s="4">
        <v>16.10152173913044</v>
      </c>
      <c r="O272" s="4">
        <v>5.4347826086956523</v>
      </c>
      <c r="P272" s="4">
        <f>SUM(Nurse[[#This Row],[LPN Hours (excl. Admin)]],Nurse[[#This Row],[LPN Admin Hours]])</f>
        <v>38.865869565217388</v>
      </c>
      <c r="Q272" s="4">
        <v>38.865869565217388</v>
      </c>
      <c r="R272" s="4">
        <v>0</v>
      </c>
      <c r="S272" s="4">
        <f>SUM(Nurse[[#This Row],[CNA Hours]],Nurse[[#This Row],[NA TR Hours]],Nurse[[#This Row],[Med Aide/Tech Hours]])</f>
        <v>117.29489130434779</v>
      </c>
      <c r="T272" s="4">
        <v>53.808913043478249</v>
      </c>
      <c r="U272" s="4">
        <v>0</v>
      </c>
      <c r="V272" s="4">
        <v>63.485978260869537</v>
      </c>
      <c r="W2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58.260543478260864</v>
      </c>
      <c r="X272" s="4">
        <v>4.8873913043478243</v>
      </c>
      <c r="Y272" s="4">
        <v>0</v>
      </c>
      <c r="Z272" s="4">
        <v>0</v>
      </c>
      <c r="AA272" s="4">
        <v>8.8308695652173927</v>
      </c>
      <c r="AB272" s="4">
        <v>0</v>
      </c>
      <c r="AC272" s="4">
        <v>17.804782608695653</v>
      </c>
      <c r="AD272" s="4">
        <v>0</v>
      </c>
      <c r="AE272" s="4">
        <v>26.737499999999994</v>
      </c>
      <c r="AF272" s="1">
        <v>175297</v>
      </c>
      <c r="AG272" s="1">
        <v>7</v>
      </c>
      <c r="AH272"/>
    </row>
    <row r="273" spans="1:34" x14ac:dyDescent="0.25">
      <c r="A273" t="s">
        <v>346</v>
      </c>
      <c r="B273" t="s">
        <v>170</v>
      </c>
      <c r="C273" t="s">
        <v>591</v>
      </c>
      <c r="D273" t="s">
        <v>451</v>
      </c>
      <c r="E273" s="4">
        <v>40.217391304347828</v>
      </c>
      <c r="F273" s="4">
        <f>Nurse[[#This Row],[Total Nurse Staff Hours]]/Nurse[[#This Row],[MDS Census]]</f>
        <v>3.2788783783783781</v>
      </c>
      <c r="G273" s="4">
        <f>Nurse[[#This Row],[Total Direct Care Staff Hours]]/Nurse[[#This Row],[MDS Census]]</f>
        <v>3.1777081081081082</v>
      </c>
      <c r="H273" s="4">
        <f>Nurse[[#This Row],[Total RN Hours (w/ Admin, DON)]]/Nurse[[#This Row],[MDS Census]]</f>
        <v>0.38452432432432426</v>
      </c>
      <c r="I273" s="4">
        <f>Nurse[[#This Row],[RN Hours (excl. Admin, DON)]]/Nurse[[#This Row],[MDS Census]]</f>
        <v>0.28335405405405401</v>
      </c>
      <c r="J273" s="4">
        <f>SUM(Nurse[[#This Row],[RN Hours (excl. Admin, DON)]],Nurse[[#This Row],[RN Admin Hours]],Nurse[[#This Row],[RN DON Hours]],Nurse[[#This Row],[LPN Hours (excl. Admin)]],Nurse[[#This Row],[LPN Admin Hours]],Nurse[[#This Row],[CNA Hours]],Nurse[[#This Row],[NA TR Hours]],Nurse[[#This Row],[Med Aide/Tech Hours]])</f>
        <v>131.8679347826087</v>
      </c>
      <c r="K273" s="4">
        <f>SUM(Nurse[[#This Row],[RN Hours (excl. Admin, DON)]],Nurse[[#This Row],[LPN Hours (excl. Admin)]],Nurse[[#This Row],[CNA Hours]],Nurse[[#This Row],[NA TR Hours]],Nurse[[#This Row],[Med Aide/Tech Hours]])</f>
        <v>127.79913043478261</v>
      </c>
      <c r="L273" s="4">
        <f>SUM(Nurse[[#This Row],[RN Hours (excl. Admin, DON)]],Nurse[[#This Row],[RN Admin Hours]],Nurse[[#This Row],[RN DON Hours]])</f>
        <v>15.464565217391304</v>
      </c>
      <c r="M273" s="4">
        <v>11.395760869565216</v>
      </c>
      <c r="N273" s="4">
        <v>0</v>
      </c>
      <c r="O273" s="4">
        <v>4.0688043478260871</v>
      </c>
      <c r="P273" s="4">
        <f>SUM(Nurse[[#This Row],[LPN Hours (excl. Admin)]],Nurse[[#This Row],[LPN Admin Hours]])</f>
        <v>14.612282608695651</v>
      </c>
      <c r="Q273" s="4">
        <v>14.612282608695651</v>
      </c>
      <c r="R273" s="4">
        <v>0</v>
      </c>
      <c r="S273" s="4">
        <f>SUM(Nurse[[#This Row],[CNA Hours]],Nurse[[#This Row],[NA TR Hours]],Nurse[[#This Row],[Med Aide/Tech Hours]])</f>
        <v>101.79108695652174</v>
      </c>
      <c r="T273" s="4">
        <v>81.814999999999998</v>
      </c>
      <c r="U273" s="4">
        <v>0</v>
      </c>
      <c r="V273" s="4">
        <v>19.976086956521744</v>
      </c>
      <c r="W2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33.464347826086957</v>
      </c>
      <c r="X273" s="4">
        <v>2.7058695652173914</v>
      </c>
      <c r="Y273" s="4">
        <v>0</v>
      </c>
      <c r="Z273" s="4">
        <v>0</v>
      </c>
      <c r="AA273" s="4">
        <v>0.24097826086956523</v>
      </c>
      <c r="AB273" s="4">
        <v>0</v>
      </c>
      <c r="AC273" s="4">
        <v>28.575217391304353</v>
      </c>
      <c r="AD273" s="4">
        <v>0</v>
      </c>
      <c r="AE273" s="4">
        <v>1.9422826086956524</v>
      </c>
      <c r="AF273" s="1">
        <v>175361</v>
      </c>
      <c r="AG273" s="1">
        <v>7</v>
      </c>
      <c r="AH273"/>
    </row>
    <row r="274" spans="1:34" x14ac:dyDescent="0.25">
      <c r="A274" t="s">
        <v>346</v>
      </c>
      <c r="B274" t="s">
        <v>300</v>
      </c>
      <c r="C274" t="s">
        <v>643</v>
      </c>
      <c r="D274" t="s">
        <v>463</v>
      </c>
      <c r="E274" s="4">
        <v>28.445652173913043</v>
      </c>
      <c r="F274" s="4">
        <f>Nurse[[#This Row],[Total Nurse Staff Hours]]/Nurse[[#This Row],[MDS Census]]</f>
        <v>5.1639472678639669</v>
      </c>
      <c r="G274" s="4">
        <f>Nurse[[#This Row],[Total Direct Care Staff Hours]]/Nurse[[#This Row],[MDS Census]]</f>
        <v>4.6877760794803214</v>
      </c>
      <c r="H274" s="4">
        <f>Nurse[[#This Row],[Total RN Hours (w/ Admin, DON)]]/Nurse[[#This Row],[MDS Census]]</f>
        <v>1.1976805502483756</v>
      </c>
      <c r="I274" s="4">
        <f>Nurse[[#This Row],[RN Hours (excl. Admin, DON)]]/Nurse[[#This Row],[MDS Census]]</f>
        <v>0.89669850974398113</v>
      </c>
      <c r="J274" s="4">
        <f>SUM(Nurse[[#This Row],[RN Hours (excl. Admin, DON)]],Nurse[[#This Row],[RN Admin Hours]],Nurse[[#This Row],[RN DON Hours]],Nurse[[#This Row],[LPN Hours (excl. Admin)]],Nurse[[#This Row],[LPN Admin Hours]],Nurse[[#This Row],[CNA Hours]],Nurse[[#This Row],[NA TR Hours]],Nurse[[#This Row],[Med Aide/Tech Hours]])</f>
        <v>146.89184782608697</v>
      </c>
      <c r="K274" s="4">
        <f>SUM(Nurse[[#This Row],[RN Hours (excl. Admin, DON)]],Nurse[[#This Row],[LPN Hours (excl. Admin)]],Nurse[[#This Row],[CNA Hours]],Nurse[[#This Row],[NA TR Hours]],Nurse[[#This Row],[Med Aide/Tech Hours]])</f>
        <v>133.34684782608696</v>
      </c>
      <c r="L274" s="4">
        <f>SUM(Nurse[[#This Row],[RN Hours (excl. Admin, DON)]],Nurse[[#This Row],[RN Admin Hours]],Nurse[[#This Row],[RN DON Hours]])</f>
        <v>34.068804347826074</v>
      </c>
      <c r="M274" s="4">
        <v>25.507173913043463</v>
      </c>
      <c r="N274" s="4">
        <v>3.1703260869565217</v>
      </c>
      <c r="O274" s="4">
        <v>5.3913043478260869</v>
      </c>
      <c r="P274" s="4">
        <f>SUM(Nurse[[#This Row],[LPN Hours (excl. Admin)]],Nurse[[#This Row],[LPN Admin Hours]])</f>
        <v>33.164999999999999</v>
      </c>
      <c r="Q274" s="4">
        <v>28.181630434782608</v>
      </c>
      <c r="R274" s="4">
        <v>4.9833695652173908</v>
      </c>
      <c r="S274" s="4">
        <f>SUM(Nurse[[#This Row],[CNA Hours]],Nurse[[#This Row],[NA TR Hours]],Nurse[[#This Row],[Med Aide/Tech Hours]])</f>
        <v>79.658043478260907</v>
      </c>
      <c r="T274" s="4">
        <v>71.54500000000003</v>
      </c>
      <c r="U274" s="4">
        <v>0.34239130434782611</v>
      </c>
      <c r="V274" s="4">
        <v>7.7706521739130432</v>
      </c>
      <c r="W2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0.13315217391304349</v>
      </c>
      <c r="X274" s="4">
        <v>0</v>
      </c>
      <c r="Y274" s="4">
        <v>0</v>
      </c>
      <c r="Z274" s="4">
        <v>0</v>
      </c>
      <c r="AA274" s="4">
        <v>0</v>
      </c>
      <c r="AB274" s="4">
        <v>0</v>
      </c>
      <c r="AC274" s="4">
        <v>0.13315217391304349</v>
      </c>
      <c r="AD274" s="4">
        <v>0</v>
      </c>
      <c r="AE274" s="4">
        <v>0</v>
      </c>
      <c r="AF274" t="s">
        <v>0</v>
      </c>
      <c r="AG274" s="1">
        <v>7</v>
      </c>
      <c r="AH274"/>
    </row>
    <row r="275" spans="1:34" x14ac:dyDescent="0.25">
      <c r="A275" t="s">
        <v>346</v>
      </c>
      <c r="B275" t="s">
        <v>176</v>
      </c>
      <c r="C275" t="s">
        <v>543</v>
      </c>
      <c r="D275" t="s">
        <v>407</v>
      </c>
      <c r="E275" s="4">
        <v>38.097826086956523</v>
      </c>
      <c r="F275" s="4">
        <f>Nurse[[#This Row],[Total Nurse Staff Hours]]/Nurse[[#This Row],[MDS Census]]</f>
        <v>3.3862796005706133</v>
      </c>
      <c r="G275" s="4">
        <f>Nurse[[#This Row],[Total Direct Care Staff Hours]]/Nurse[[#This Row],[MDS Census]]</f>
        <v>3.1137546362339514</v>
      </c>
      <c r="H275" s="4">
        <f>Nurse[[#This Row],[Total RN Hours (w/ Admin, DON)]]/Nurse[[#This Row],[MDS Census]]</f>
        <v>0.89125534950071306</v>
      </c>
      <c r="I275" s="4">
        <f>Nurse[[#This Row],[RN Hours (excl. Admin, DON)]]/Nurse[[#This Row],[MDS Census]]</f>
        <v>0.61873038516405132</v>
      </c>
      <c r="J275" s="4">
        <f>SUM(Nurse[[#This Row],[RN Hours (excl. Admin, DON)]],Nurse[[#This Row],[RN Admin Hours]],Nurse[[#This Row],[RN DON Hours]],Nurse[[#This Row],[LPN Hours (excl. Admin)]],Nurse[[#This Row],[LPN Admin Hours]],Nurse[[#This Row],[CNA Hours]],Nurse[[#This Row],[NA TR Hours]],Nurse[[#This Row],[Med Aide/Tech Hours]])</f>
        <v>129.00989130434783</v>
      </c>
      <c r="K275" s="4">
        <f>SUM(Nurse[[#This Row],[RN Hours (excl. Admin, DON)]],Nurse[[#This Row],[LPN Hours (excl. Admin)]],Nurse[[#This Row],[CNA Hours]],Nurse[[#This Row],[NA TR Hours]],Nurse[[#This Row],[Med Aide/Tech Hours]])</f>
        <v>118.62728260869565</v>
      </c>
      <c r="L275" s="4">
        <f>SUM(Nurse[[#This Row],[RN Hours (excl. Admin, DON)]],Nurse[[#This Row],[RN Admin Hours]],Nurse[[#This Row],[RN DON Hours]])</f>
        <v>33.954891304347818</v>
      </c>
      <c r="M275" s="4">
        <v>23.572282608695652</v>
      </c>
      <c r="N275" s="4">
        <v>4.7445652173913047</v>
      </c>
      <c r="O275" s="4">
        <v>5.6380434782608626</v>
      </c>
      <c r="P275" s="4">
        <f>SUM(Nurse[[#This Row],[LPN Hours (excl. Admin)]],Nurse[[#This Row],[LPN Admin Hours]])</f>
        <v>7.5543478260869561</v>
      </c>
      <c r="Q275" s="4">
        <v>7.5543478260869561</v>
      </c>
      <c r="R275" s="4">
        <v>0</v>
      </c>
      <c r="S275" s="4">
        <f>SUM(Nurse[[#This Row],[CNA Hours]],Nurse[[#This Row],[NA TR Hours]],Nurse[[#This Row],[Med Aide/Tech Hours]])</f>
        <v>87.500652173913039</v>
      </c>
      <c r="T275" s="4">
        <v>50.133804347826093</v>
      </c>
      <c r="U275" s="4">
        <v>0</v>
      </c>
      <c r="V275" s="4">
        <v>37.366847826086953</v>
      </c>
      <c r="W2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14.489782608695654</v>
      </c>
      <c r="X275" s="4">
        <v>0</v>
      </c>
      <c r="Y275" s="4">
        <v>0</v>
      </c>
      <c r="Z275" s="4">
        <v>0</v>
      </c>
      <c r="AA275" s="4">
        <v>0</v>
      </c>
      <c r="AB275" s="4">
        <v>0</v>
      </c>
      <c r="AC275" s="4">
        <v>14.324021739130437</v>
      </c>
      <c r="AD275" s="4">
        <v>0</v>
      </c>
      <c r="AE275" s="4">
        <v>0.16576086956521738</v>
      </c>
      <c r="AF275" s="1">
        <v>175377</v>
      </c>
      <c r="AG275" s="1">
        <v>7</v>
      </c>
      <c r="AH275"/>
    </row>
    <row r="276" spans="1:34" x14ac:dyDescent="0.25">
      <c r="A276" t="s">
        <v>346</v>
      </c>
      <c r="B276" t="s">
        <v>272</v>
      </c>
      <c r="C276" t="s">
        <v>506</v>
      </c>
      <c r="D276" t="s">
        <v>422</v>
      </c>
      <c r="E276" s="4">
        <v>44.605633802816904</v>
      </c>
      <c r="F276" s="4">
        <f>Nurse[[#This Row],[Total Nurse Staff Hours]]/Nurse[[#This Row],[MDS Census]]</f>
        <v>3.8192485001578786</v>
      </c>
      <c r="G276" s="4">
        <f>Nurse[[#This Row],[Total Direct Care Staff Hours]]/Nurse[[#This Row],[MDS Census]]</f>
        <v>3.4675402589201143</v>
      </c>
      <c r="H276" s="4">
        <f>Nurse[[#This Row],[Total RN Hours (w/ Admin, DON)]]/Nurse[[#This Row],[MDS Census]]</f>
        <v>0.96714872118724338</v>
      </c>
      <c r="I276" s="4">
        <f>Nurse[[#This Row],[RN Hours (excl. Admin, DON)]]/Nurse[[#This Row],[MDS Census]]</f>
        <v>0.7116829807388696</v>
      </c>
      <c r="J276" s="4">
        <f>SUM(Nurse[[#This Row],[RN Hours (excl. Admin, DON)]],Nurse[[#This Row],[RN Admin Hours]],Nurse[[#This Row],[RN DON Hours]],Nurse[[#This Row],[LPN Hours (excl. Admin)]],Nurse[[#This Row],[LPN Admin Hours]],Nurse[[#This Row],[CNA Hours]],Nurse[[#This Row],[NA TR Hours]],Nurse[[#This Row],[Med Aide/Tech Hours]])</f>
        <v>170.36000000000004</v>
      </c>
      <c r="K276" s="4">
        <f>SUM(Nurse[[#This Row],[RN Hours (excl. Admin, DON)]],Nurse[[#This Row],[LPN Hours (excl. Admin)]],Nurse[[#This Row],[CNA Hours]],Nurse[[#This Row],[NA TR Hours]],Nurse[[#This Row],[Med Aide/Tech Hours]])</f>
        <v>154.67183098591553</v>
      </c>
      <c r="L276" s="4">
        <f>SUM(Nurse[[#This Row],[RN Hours (excl. Admin, DON)]],Nurse[[#This Row],[RN Admin Hours]],Nurse[[#This Row],[RN DON Hours]])</f>
        <v>43.140281690140846</v>
      </c>
      <c r="M276" s="4">
        <v>31.745070422535214</v>
      </c>
      <c r="N276" s="4">
        <v>5.7684507042253514</v>
      </c>
      <c r="O276" s="4">
        <v>5.626760563380282</v>
      </c>
      <c r="P276" s="4">
        <f>SUM(Nurse[[#This Row],[LPN Hours (excl. Admin)]],Nurse[[#This Row],[LPN Admin Hours]])</f>
        <v>26.354929577464787</v>
      </c>
      <c r="Q276" s="4">
        <v>22.061971830985915</v>
      </c>
      <c r="R276" s="4">
        <v>4.2929577464788746</v>
      </c>
      <c r="S276" s="4">
        <f>SUM(Nurse[[#This Row],[CNA Hours]],Nurse[[#This Row],[NA TR Hours]],Nurse[[#This Row],[Med Aide/Tech Hours]])</f>
        <v>100.86478873239437</v>
      </c>
      <c r="T276" s="4">
        <v>77.780281690140853</v>
      </c>
      <c r="U276" s="4">
        <v>0</v>
      </c>
      <c r="V276" s="4">
        <v>23.084507042253524</v>
      </c>
      <c r="W2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6" s="4">
        <v>0</v>
      </c>
      <c r="Y276" s="4">
        <v>0</v>
      </c>
      <c r="Z276" s="4">
        <v>0</v>
      </c>
      <c r="AA276" s="4">
        <v>0</v>
      </c>
      <c r="AB276" s="4">
        <v>0</v>
      </c>
      <c r="AC276" s="4">
        <v>0</v>
      </c>
      <c r="AD276" s="4">
        <v>0</v>
      </c>
      <c r="AE276" s="4">
        <v>0</v>
      </c>
      <c r="AF276" s="1">
        <v>175533</v>
      </c>
      <c r="AG276" s="1">
        <v>7</v>
      </c>
      <c r="AH276"/>
    </row>
    <row r="277" spans="1:34" x14ac:dyDescent="0.25">
      <c r="A277" t="s">
        <v>346</v>
      </c>
      <c r="B277" t="s">
        <v>324</v>
      </c>
      <c r="C277" t="s">
        <v>660</v>
      </c>
      <c r="D277" t="s">
        <v>382</v>
      </c>
      <c r="E277" s="4">
        <v>25.760563380281692</v>
      </c>
      <c r="F277" s="4">
        <f>Nurse[[#This Row],[Total Nurse Staff Hours]]/Nurse[[#This Row],[MDS Census]]</f>
        <v>3.4157791142700931</v>
      </c>
      <c r="G277" s="4">
        <f>Nurse[[#This Row],[Total Direct Care Staff Hours]]/Nurse[[#This Row],[MDS Census]]</f>
        <v>2.993001640240569</v>
      </c>
      <c r="H277" s="4">
        <f>Nurse[[#This Row],[Total RN Hours (w/ Admin, DON)]]/Nurse[[#This Row],[MDS Census]]</f>
        <v>0.35498086386003269</v>
      </c>
      <c r="I277" s="4">
        <f>Nurse[[#This Row],[RN Hours (excl. Admin, DON)]]/Nurse[[#This Row],[MDS Census]]</f>
        <v>0.15270639693821758</v>
      </c>
      <c r="J277" s="4">
        <f>SUM(Nurse[[#This Row],[RN Hours (excl. Admin, DON)]],Nurse[[#This Row],[RN Admin Hours]],Nurse[[#This Row],[RN DON Hours]],Nurse[[#This Row],[LPN Hours (excl. Admin)]],Nurse[[#This Row],[LPN Admin Hours]],Nurse[[#This Row],[CNA Hours]],Nurse[[#This Row],[NA TR Hours]],Nurse[[#This Row],[Med Aide/Tech Hours]])</f>
        <v>87.992394366197189</v>
      </c>
      <c r="K277" s="4">
        <f>SUM(Nurse[[#This Row],[RN Hours (excl. Admin, DON)]],Nurse[[#This Row],[LPN Hours (excl. Admin)]],Nurse[[#This Row],[CNA Hours]],Nurse[[#This Row],[NA TR Hours]],Nurse[[#This Row],[Med Aide/Tech Hours]])</f>
        <v>77.101408450704241</v>
      </c>
      <c r="L277" s="4">
        <f>SUM(Nurse[[#This Row],[RN Hours (excl. Admin, DON)]],Nurse[[#This Row],[RN Admin Hours]],Nurse[[#This Row],[RN DON Hours]])</f>
        <v>9.1445070422535188</v>
      </c>
      <c r="M277" s="4">
        <v>3.9338028169014079</v>
      </c>
      <c r="N277" s="4">
        <v>0.25295774647887326</v>
      </c>
      <c r="O277" s="4">
        <v>4.957746478873239</v>
      </c>
      <c r="P277" s="4">
        <f>SUM(Nurse[[#This Row],[LPN Hours (excl. Admin)]],Nurse[[#This Row],[LPN Admin Hours]])</f>
        <v>28.387323943661965</v>
      </c>
      <c r="Q277" s="4">
        <v>22.70704225352112</v>
      </c>
      <c r="R277" s="4">
        <v>5.6802816901408448</v>
      </c>
      <c r="S277" s="4">
        <f>SUM(Nurse[[#This Row],[CNA Hours]],Nurse[[#This Row],[NA TR Hours]],Nurse[[#This Row],[Med Aide/Tech Hours]])</f>
        <v>50.460563380281712</v>
      </c>
      <c r="T277" s="4">
        <v>38.70845070422537</v>
      </c>
      <c r="U277" s="4">
        <v>0</v>
      </c>
      <c r="V277" s="4">
        <v>11.752112676056338</v>
      </c>
      <c r="W2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7" s="4">
        <v>0</v>
      </c>
      <c r="Y277" s="4">
        <v>0</v>
      </c>
      <c r="Z277" s="4">
        <v>0</v>
      </c>
      <c r="AA277" s="4">
        <v>0</v>
      </c>
      <c r="AB277" s="4">
        <v>0</v>
      </c>
      <c r="AC277" s="4">
        <v>0</v>
      </c>
      <c r="AD277" s="4">
        <v>0</v>
      </c>
      <c r="AE277" s="4">
        <v>0</v>
      </c>
      <c r="AF277" t="s">
        <v>17</v>
      </c>
      <c r="AG277" s="1">
        <v>7</v>
      </c>
      <c r="AH277"/>
    </row>
    <row r="278" spans="1:34" x14ac:dyDescent="0.25">
      <c r="A278" t="s">
        <v>346</v>
      </c>
      <c r="B278" t="s">
        <v>43</v>
      </c>
      <c r="C278" t="s">
        <v>528</v>
      </c>
      <c r="D278" t="s">
        <v>418</v>
      </c>
      <c r="E278" s="4">
        <v>61.760869565217391</v>
      </c>
      <c r="F278" s="4">
        <f>Nurse[[#This Row],[Total Nurse Staff Hours]]/Nurse[[#This Row],[MDS Census]]</f>
        <v>4.0173354452657515</v>
      </c>
      <c r="G278" s="4">
        <f>Nurse[[#This Row],[Total Direct Care Staff Hours]]/Nurse[[#This Row],[MDS Census]]</f>
        <v>3.7125131995776131</v>
      </c>
      <c r="H278" s="4">
        <f>Nurse[[#This Row],[Total RN Hours (w/ Admin, DON)]]/Nurse[[#This Row],[MDS Census]]</f>
        <v>0.73605244632171785</v>
      </c>
      <c r="I278" s="4">
        <f>Nurse[[#This Row],[RN Hours (excl. Admin, DON)]]/Nurse[[#This Row],[MDS Census]]</f>
        <v>0.51099964801126363</v>
      </c>
      <c r="J278" s="4">
        <f>SUM(Nurse[[#This Row],[RN Hours (excl. Admin, DON)]],Nurse[[#This Row],[RN Admin Hours]],Nurse[[#This Row],[RN DON Hours]],Nurse[[#This Row],[LPN Hours (excl. Admin)]],Nurse[[#This Row],[LPN Admin Hours]],Nurse[[#This Row],[CNA Hours]],Nurse[[#This Row],[NA TR Hours]],Nurse[[#This Row],[Med Aide/Tech Hours]])</f>
        <v>248.1141304347826</v>
      </c>
      <c r="K278" s="4">
        <f>SUM(Nurse[[#This Row],[RN Hours (excl. Admin, DON)]],Nurse[[#This Row],[LPN Hours (excl. Admin)]],Nurse[[#This Row],[CNA Hours]],Nurse[[#This Row],[NA TR Hours]],Nurse[[#This Row],[Med Aide/Tech Hours]])</f>
        <v>229.28804347826085</v>
      </c>
      <c r="L278" s="4">
        <f>SUM(Nurse[[#This Row],[RN Hours (excl. Admin, DON)]],Nurse[[#This Row],[RN Admin Hours]],Nurse[[#This Row],[RN DON Hours]])</f>
        <v>45.459239130434788</v>
      </c>
      <c r="M278" s="4">
        <v>31.559782608695652</v>
      </c>
      <c r="N278" s="4">
        <v>9.5788043478260878</v>
      </c>
      <c r="O278" s="4">
        <v>4.3206521739130439</v>
      </c>
      <c r="P278" s="4">
        <f>SUM(Nurse[[#This Row],[LPN Hours (excl. Admin)]],Nurse[[#This Row],[LPN Admin Hours]])</f>
        <v>47.423913043478258</v>
      </c>
      <c r="Q278" s="4">
        <v>42.497282608695649</v>
      </c>
      <c r="R278" s="4">
        <v>4.9266304347826084</v>
      </c>
      <c r="S278" s="4">
        <f>SUM(Nurse[[#This Row],[CNA Hours]],Nurse[[#This Row],[NA TR Hours]],Nurse[[#This Row],[Med Aide/Tech Hours]])</f>
        <v>155.23097826086956</v>
      </c>
      <c r="T278" s="4">
        <v>155.20380434782609</v>
      </c>
      <c r="U278" s="4">
        <v>0</v>
      </c>
      <c r="V278" s="4">
        <v>2.717391304347826E-2</v>
      </c>
      <c r="W2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0.25271739130434784</v>
      </c>
      <c r="X278" s="4">
        <v>0</v>
      </c>
      <c r="Y278" s="4">
        <v>0</v>
      </c>
      <c r="Z278" s="4">
        <v>0</v>
      </c>
      <c r="AA278" s="4">
        <v>0</v>
      </c>
      <c r="AB278" s="4">
        <v>0</v>
      </c>
      <c r="AC278" s="4">
        <v>0.25271739130434784</v>
      </c>
      <c r="AD278" s="4">
        <v>0</v>
      </c>
      <c r="AE278" s="4">
        <v>0</v>
      </c>
      <c r="AF278" s="1">
        <v>175126</v>
      </c>
      <c r="AG278" s="1">
        <v>7</v>
      </c>
      <c r="AH278"/>
    </row>
    <row r="279" spans="1:34" x14ac:dyDescent="0.25">
      <c r="A279" t="s">
        <v>346</v>
      </c>
      <c r="B279" t="s">
        <v>245</v>
      </c>
      <c r="C279" t="s">
        <v>578</v>
      </c>
      <c r="D279" t="s">
        <v>447</v>
      </c>
      <c r="E279" s="4">
        <v>65.183098591549296</v>
      </c>
      <c r="F279" s="4">
        <f>Nurse[[#This Row],[Total Nurse Staff Hours]]/Nurse[[#This Row],[MDS Census]]</f>
        <v>4.4347687986171129</v>
      </c>
      <c r="G279" s="4">
        <f>Nurse[[#This Row],[Total Direct Care Staff Hours]]/Nurse[[#This Row],[MDS Census]]</f>
        <v>4.206780466724287</v>
      </c>
      <c r="H279" s="4">
        <f>Nurse[[#This Row],[Total RN Hours (w/ Admin, DON)]]/Nurse[[#This Row],[MDS Census]]</f>
        <v>0.72403630077787373</v>
      </c>
      <c r="I279" s="4">
        <f>Nurse[[#This Row],[RN Hours (excl. Admin, DON)]]/Nurse[[#This Row],[MDS Census]]</f>
        <v>0.49604796888504754</v>
      </c>
      <c r="J279" s="4">
        <f>SUM(Nurse[[#This Row],[RN Hours (excl. Admin, DON)]],Nurse[[#This Row],[RN Admin Hours]],Nurse[[#This Row],[RN DON Hours]],Nurse[[#This Row],[LPN Hours (excl. Admin)]],Nurse[[#This Row],[LPN Admin Hours]],Nurse[[#This Row],[CNA Hours]],Nurse[[#This Row],[NA TR Hours]],Nurse[[#This Row],[Med Aide/Tech Hours]])</f>
        <v>289.07197183098589</v>
      </c>
      <c r="K279" s="4">
        <f>SUM(Nurse[[#This Row],[RN Hours (excl. Admin, DON)]],Nurse[[#This Row],[LPN Hours (excl. Admin)]],Nurse[[#This Row],[CNA Hours]],Nurse[[#This Row],[NA TR Hours]],Nurse[[#This Row],[Med Aide/Tech Hours]])</f>
        <v>274.21098591549298</v>
      </c>
      <c r="L279" s="4">
        <f>SUM(Nurse[[#This Row],[RN Hours (excl. Admin, DON)]],Nurse[[#This Row],[RN Admin Hours]],Nurse[[#This Row],[RN DON Hours]])</f>
        <v>47.194929577464784</v>
      </c>
      <c r="M279" s="4">
        <v>32.33394366197183</v>
      </c>
      <c r="N279" s="4">
        <v>10.015915492957747</v>
      </c>
      <c r="O279" s="4">
        <v>4.845070422535211</v>
      </c>
      <c r="P279" s="4">
        <f>SUM(Nurse[[#This Row],[LPN Hours (excl. Admin)]],Nurse[[#This Row],[LPN Admin Hours]])</f>
        <v>52.891690140845078</v>
      </c>
      <c r="Q279" s="4">
        <v>52.891690140845078</v>
      </c>
      <c r="R279" s="4">
        <v>0</v>
      </c>
      <c r="S279" s="4">
        <f>SUM(Nurse[[#This Row],[CNA Hours]],Nurse[[#This Row],[NA TR Hours]],Nurse[[#This Row],[Med Aide/Tech Hours]])</f>
        <v>188.98535211267605</v>
      </c>
      <c r="T279" s="4">
        <v>167.22492957746479</v>
      </c>
      <c r="U279" s="4">
        <v>0</v>
      </c>
      <c r="V279" s="4">
        <v>21.760422535211273</v>
      </c>
      <c r="W2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58.035070422535213</v>
      </c>
      <c r="X279" s="4">
        <v>3.4859154929577465</v>
      </c>
      <c r="Y279" s="4">
        <v>0</v>
      </c>
      <c r="Z279" s="4">
        <v>0</v>
      </c>
      <c r="AA279" s="4">
        <v>20.129014084507041</v>
      </c>
      <c r="AB279" s="4">
        <v>0</v>
      </c>
      <c r="AC279" s="4">
        <v>30.244366197183098</v>
      </c>
      <c r="AD279" s="4">
        <v>0</v>
      </c>
      <c r="AE279" s="4">
        <v>4.1757746478873239</v>
      </c>
      <c r="AF279" s="1">
        <v>175498</v>
      </c>
      <c r="AG279" s="1">
        <v>7</v>
      </c>
      <c r="AH279"/>
    </row>
    <row r="280" spans="1:34" x14ac:dyDescent="0.25">
      <c r="A280" t="s">
        <v>346</v>
      </c>
      <c r="B280" t="s">
        <v>36</v>
      </c>
      <c r="C280" t="s">
        <v>524</v>
      </c>
      <c r="D280" t="s">
        <v>416</v>
      </c>
      <c r="E280" s="4">
        <v>82.971830985915489</v>
      </c>
      <c r="F280" s="4">
        <f>Nurse[[#This Row],[Total Nurse Staff Hours]]/Nurse[[#This Row],[MDS Census]]</f>
        <v>4.0251111865557636</v>
      </c>
      <c r="G280" s="4">
        <f>Nurse[[#This Row],[Total Direct Care Staff Hours]]/Nurse[[#This Row],[MDS Census]]</f>
        <v>3.8674639280258027</v>
      </c>
      <c r="H280" s="4">
        <f>Nurse[[#This Row],[Total RN Hours (w/ Admin, DON)]]/Nurse[[#This Row],[MDS Census]]</f>
        <v>0.53017314547615002</v>
      </c>
      <c r="I280" s="4">
        <f>Nurse[[#This Row],[RN Hours (excl. Admin, DON)]]/Nurse[[#This Row],[MDS Census]]</f>
        <v>0.3725258869461891</v>
      </c>
      <c r="J280" s="4">
        <f>SUM(Nurse[[#This Row],[RN Hours (excl. Admin, DON)]],Nurse[[#This Row],[RN Admin Hours]],Nurse[[#This Row],[RN DON Hours]],Nurse[[#This Row],[LPN Hours (excl. Admin)]],Nurse[[#This Row],[LPN Admin Hours]],Nurse[[#This Row],[CNA Hours]],Nurse[[#This Row],[NA TR Hours]],Nurse[[#This Row],[Med Aide/Tech Hours]])</f>
        <v>333.97084507042257</v>
      </c>
      <c r="K280" s="4">
        <f>SUM(Nurse[[#This Row],[RN Hours (excl. Admin, DON)]],Nurse[[#This Row],[LPN Hours (excl. Admin)]],Nurse[[#This Row],[CNA Hours]],Nurse[[#This Row],[NA TR Hours]],Nurse[[#This Row],[Med Aide/Tech Hours]])</f>
        <v>320.89056338028172</v>
      </c>
      <c r="L280" s="4">
        <f>SUM(Nurse[[#This Row],[RN Hours (excl. Admin, DON)]],Nurse[[#This Row],[RN Admin Hours]],Nurse[[#This Row],[RN DON Hours]])</f>
        <v>43.989436619718305</v>
      </c>
      <c r="M280" s="4">
        <v>30.909154929577461</v>
      </c>
      <c r="N280" s="4">
        <v>8.1225352112676052</v>
      </c>
      <c r="O280" s="4">
        <v>4.957746478873239</v>
      </c>
      <c r="P280" s="4">
        <f>SUM(Nurse[[#This Row],[LPN Hours (excl. Admin)]],Nurse[[#This Row],[LPN Admin Hours]])</f>
        <v>86.267746478873249</v>
      </c>
      <c r="Q280" s="4">
        <v>86.267746478873249</v>
      </c>
      <c r="R280" s="4">
        <v>0</v>
      </c>
      <c r="S280" s="4">
        <f>SUM(Nurse[[#This Row],[CNA Hours]],Nurse[[#This Row],[NA TR Hours]],Nurse[[#This Row],[Med Aide/Tech Hours]])</f>
        <v>203.71366197183102</v>
      </c>
      <c r="T280" s="4">
        <v>159.20225352112681</v>
      </c>
      <c r="U280" s="4">
        <v>0</v>
      </c>
      <c r="V280" s="4">
        <v>44.511408450704224</v>
      </c>
      <c r="W2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18.743521126760566</v>
      </c>
      <c r="X280" s="4">
        <v>0</v>
      </c>
      <c r="Y280" s="4">
        <v>0</v>
      </c>
      <c r="Z280" s="4">
        <v>0</v>
      </c>
      <c r="AA280" s="4">
        <v>9.2435211267605641</v>
      </c>
      <c r="AB280" s="4">
        <v>0</v>
      </c>
      <c r="AC280" s="4">
        <v>7.830985915492958</v>
      </c>
      <c r="AD280" s="4">
        <v>0</v>
      </c>
      <c r="AE280" s="4">
        <v>1.6690140845070423</v>
      </c>
      <c r="AF280" s="1">
        <v>175100</v>
      </c>
      <c r="AG280" s="1">
        <v>7</v>
      </c>
      <c r="AH280"/>
    </row>
    <row r="281" spans="1:34" x14ac:dyDescent="0.25">
      <c r="A281" t="s">
        <v>346</v>
      </c>
      <c r="B281" t="s">
        <v>279</v>
      </c>
      <c r="C281" t="s">
        <v>521</v>
      </c>
      <c r="D281" t="s">
        <v>402</v>
      </c>
      <c r="E281" s="4">
        <v>34.154929577464792</v>
      </c>
      <c r="F281" s="4">
        <f>Nurse[[#This Row],[Total Nurse Staff Hours]]/Nurse[[#This Row],[MDS Census]]</f>
        <v>4.2076041237113406</v>
      </c>
      <c r="G281" s="4">
        <f>Nurse[[#This Row],[Total Direct Care Staff Hours]]/Nurse[[#This Row],[MDS Census]]</f>
        <v>3.9113360824742274</v>
      </c>
      <c r="H281" s="4">
        <f>Nurse[[#This Row],[Total RN Hours (w/ Admin, DON)]]/Nurse[[#This Row],[MDS Census]]</f>
        <v>0.97463917525773169</v>
      </c>
      <c r="I281" s="4">
        <f>Nurse[[#This Row],[RN Hours (excl. Admin, DON)]]/Nurse[[#This Row],[MDS Census]]</f>
        <v>0.81628865979381426</v>
      </c>
      <c r="J281" s="4">
        <f>SUM(Nurse[[#This Row],[RN Hours (excl. Admin, DON)]],Nurse[[#This Row],[RN Admin Hours]],Nurse[[#This Row],[RN DON Hours]],Nurse[[#This Row],[LPN Hours (excl. Admin)]],Nurse[[#This Row],[LPN Admin Hours]],Nurse[[#This Row],[CNA Hours]],Nurse[[#This Row],[NA TR Hours]],Nurse[[#This Row],[Med Aide/Tech Hours]])</f>
        <v>143.71042253521131</v>
      </c>
      <c r="K281" s="4">
        <f>SUM(Nurse[[#This Row],[RN Hours (excl. Admin, DON)]],Nurse[[#This Row],[LPN Hours (excl. Admin)]],Nurse[[#This Row],[CNA Hours]],Nurse[[#This Row],[NA TR Hours]],Nurse[[#This Row],[Med Aide/Tech Hours]])</f>
        <v>133.59140845070425</v>
      </c>
      <c r="L281" s="4">
        <f>SUM(Nurse[[#This Row],[RN Hours (excl. Admin, DON)]],Nurse[[#This Row],[RN Admin Hours]],Nurse[[#This Row],[RN DON Hours]])</f>
        <v>33.288732394366193</v>
      </c>
      <c r="M281" s="4">
        <v>27.880281690140841</v>
      </c>
      <c r="N281" s="4">
        <v>0</v>
      </c>
      <c r="O281" s="4">
        <v>5.408450704225352</v>
      </c>
      <c r="P281" s="4">
        <f>SUM(Nurse[[#This Row],[LPN Hours (excl. Admin)]],Nurse[[#This Row],[LPN Admin Hours]])</f>
        <v>26.014366197183094</v>
      </c>
      <c r="Q281" s="4">
        <v>21.303802816901406</v>
      </c>
      <c r="R281" s="4">
        <v>4.7105633802816893</v>
      </c>
      <c r="S281" s="4">
        <f>SUM(Nurse[[#This Row],[CNA Hours]],Nurse[[#This Row],[NA TR Hours]],Nurse[[#This Row],[Med Aide/Tech Hours]])</f>
        <v>84.407323943662007</v>
      </c>
      <c r="T281" s="4">
        <v>71.577323943662009</v>
      </c>
      <c r="U281" s="4">
        <v>0</v>
      </c>
      <c r="V281" s="4">
        <v>12.829999999999998</v>
      </c>
      <c r="W2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13.704225352112676</v>
      </c>
      <c r="X281" s="4">
        <v>2.6549295774647885</v>
      </c>
      <c r="Y281" s="4">
        <v>0</v>
      </c>
      <c r="Z281" s="4">
        <v>0</v>
      </c>
      <c r="AA281" s="4">
        <v>0</v>
      </c>
      <c r="AB281" s="4">
        <v>0</v>
      </c>
      <c r="AC281" s="4">
        <v>10.637323943661972</v>
      </c>
      <c r="AD281" s="4">
        <v>0</v>
      </c>
      <c r="AE281" s="4">
        <v>0.4119718309859155</v>
      </c>
      <c r="AF281" s="1">
        <v>175543</v>
      </c>
      <c r="AG281" s="1">
        <v>7</v>
      </c>
      <c r="AH281"/>
    </row>
    <row r="282" spans="1:34" x14ac:dyDescent="0.25">
      <c r="A282" t="s">
        <v>346</v>
      </c>
      <c r="B282" t="s">
        <v>224</v>
      </c>
      <c r="C282" t="s">
        <v>488</v>
      </c>
      <c r="D282" t="s">
        <v>393</v>
      </c>
      <c r="E282" s="4">
        <v>72.887323943661968</v>
      </c>
      <c r="F282" s="4">
        <f>Nurse[[#This Row],[Total Nurse Staff Hours]]/Nurse[[#This Row],[MDS Census]]</f>
        <v>4.2706241545893713</v>
      </c>
      <c r="G282" s="4">
        <f>Nurse[[#This Row],[Total Direct Care Staff Hours]]/Nurse[[#This Row],[MDS Census]]</f>
        <v>3.9776772946859902</v>
      </c>
      <c r="H282" s="4">
        <f>Nurse[[#This Row],[Total RN Hours (w/ Admin, DON)]]/Nurse[[#This Row],[MDS Census]]</f>
        <v>1.0029835748792271</v>
      </c>
      <c r="I282" s="4">
        <f>Nurse[[#This Row],[RN Hours (excl. Admin, DON)]]/Nurse[[#This Row],[MDS Census]]</f>
        <v>0.71003671497584542</v>
      </c>
      <c r="J282" s="4">
        <f>SUM(Nurse[[#This Row],[RN Hours (excl. Admin, DON)]],Nurse[[#This Row],[RN Admin Hours]],Nurse[[#This Row],[RN DON Hours]],Nurse[[#This Row],[LPN Hours (excl. Admin)]],Nurse[[#This Row],[LPN Admin Hours]],Nurse[[#This Row],[CNA Hours]],Nurse[[#This Row],[NA TR Hours]],Nurse[[#This Row],[Med Aide/Tech Hours]])</f>
        <v>311.27436619718304</v>
      </c>
      <c r="K282" s="4">
        <f>SUM(Nurse[[#This Row],[RN Hours (excl. Admin, DON)]],Nurse[[#This Row],[LPN Hours (excl. Admin)]],Nurse[[#This Row],[CNA Hours]],Nurse[[#This Row],[NA TR Hours]],Nurse[[#This Row],[Med Aide/Tech Hours]])</f>
        <v>289.92225352112672</v>
      </c>
      <c r="L282" s="4">
        <f>SUM(Nurse[[#This Row],[RN Hours (excl. Admin, DON)]],Nurse[[#This Row],[RN Admin Hours]],Nurse[[#This Row],[RN DON Hours]])</f>
        <v>73.104788732394368</v>
      </c>
      <c r="M282" s="4">
        <v>51.752676056338025</v>
      </c>
      <c r="N282" s="4">
        <v>16.619718309859156</v>
      </c>
      <c r="O282" s="4">
        <v>4.732394366197183</v>
      </c>
      <c r="P282" s="4">
        <f>SUM(Nurse[[#This Row],[LPN Hours (excl. Admin)]],Nurse[[#This Row],[LPN Admin Hours]])</f>
        <v>33.079436619718315</v>
      </c>
      <c r="Q282" s="4">
        <v>33.079436619718315</v>
      </c>
      <c r="R282" s="4">
        <v>0</v>
      </c>
      <c r="S282" s="4">
        <f>SUM(Nurse[[#This Row],[CNA Hours]],Nurse[[#This Row],[NA TR Hours]],Nurse[[#This Row],[Med Aide/Tech Hours]])</f>
        <v>205.09014084507038</v>
      </c>
      <c r="T282" s="4">
        <v>141.61999999999998</v>
      </c>
      <c r="U282" s="4">
        <v>0</v>
      </c>
      <c r="V282" s="4">
        <v>63.470140845070397</v>
      </c>
      <c r="W2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11.991690140845069</v>
      </c>
      <c r="X282" s="4">
        <v>1.4190140845070423</v>
      </c>
      <c r="Y282" s="4">
        <v>0</v>
      </c>
      <c r="Z282" s="4">
        <v>0</v>
      </c>
      <c r="AA282" s="4">
        <v>2.3930985915492959</v>
      </c>
      <c r="AB282" s="4">
        <v>0</v>
      </c>
      <c r="AC282" s="4">
        <v>7.22887323943662</v>
      </c>
      <c r="AD282" s="4">
        <v>0</v>
      </c>
      <c r="AE282" s="4">
        <v>0.95070422535211263</v>
      </c>
      <c r="AF282" s="1">
        <v>175465</v>
      </c>
      <c r="AG282" s="1">
        <v>7</v>
      </c>
      <c r="AH282"/>
    </row>
    <row r="283" spans="1:34" x14ac:dyDescent="0.25">
      <c r="A283" t="s">
        <v>346</v>
      </c>
      <c r="B283" t="s">
        <v>275</v>
      </c>
      <c r="C283" t="s">
        <v>521</v>
      </c>
      <c r="D283" t="s">
        <v>402</v>
      </c>
      <c r="E283" s="4">
        <v>55.183098591549296</v>
      </c>
      <c r="F283" s="4">
        <f>Nurse[[#This Row],[Total Nurse Staff Hours]]/Nurse[[#This Row],[MDS Census]]</f>
        <v>4.2183154670750387</v>
      </c>
      <c r="G283" s="4">
        <f>Nurse[[#This Row],[Total Direct Care Staff Hours]]/Nurse[[#This Row],[MDS Census]]</f>
        <v>3.8579275140377742</v>
      </c>
      <c r="H283" s="4">
        <f>Nurse[[#This Row],[Total RN Hours (w/ Admin, DON)]]/Nurse[[#This Row],[MDS Census]]</f>
        <v>0.98739918325676379</v>
      </c>
      <c r="I283" s="4">
        <f>Nurse[[#This Row],[RN Hours (excl. Admin, DON)]]/Nurse[[#This Row],[MDS Census]]</f>
        <v>0.62701123021949978</v>
      </c>
      <c r="J283" s="4">
        <f>SUM(Nurse[[#This Row],[RN Hours (excl. Admin, DON)]],Nurse[[#This Row],[RN Admin Hours]],Nurse[[#This Row],[RN DON Hours]],Nurse[[#This Row],[LPN Hours (excl. Admin)]],Nurse[[#This Row],[LPN Admin Hours]],Nurse[[#This Row],[CNA Hours]],Nurse[[#This Row],[NA TR Hours]],Nurse[[#This Row],[Med Aide/Tech Hours]])</f>
        <v>232.77971830985916</v>
      </c>
      <c r="K283" s="4">
        <f>SUM(Nurse[[#This Row],[RN Hours (excl. Admin, DON)]],Nurse[[#This Row],[LPN Hours (excl. Admin)]],Nurse[[#This Row],[CNA Hours]],Nurse[[#This Row],[NA TR Hours]],Nurse[[#This Row],[Med Aide/Tech Hours]])</f>
        <v>212.89239436619718</v>
      </c>
      <c r="L283" s="4">
        <f>SUM(Nurse[[#This Row],[RN Hours (excl. Admin, DON)]],Nurse[[#This Row],[RN Admin Hours]],Nurse[[#This Row],[RN DON Hours]])</f>
        <v>54.487746478873248</v>
      </c>
      <c r="M283" s="4">
        <v>34.600422535211273</v>
      </c>
      <c r="N283" s="4">
        <v>16.95774647887324</v>
      </c>
      <c r="O283" s="4">
        <v>2.9295774647887325</v>
      </c>
      <c r="P283" s="4">
        <f>SUM(Nurse[[#This Row],[LPN Hours (excl. Admin)]],Nurse[[#This Row],[LPN Admin Hours]])</f>
        <v>54.208028169014078</v>
      </c>
      <c r="Q283" s="4">
        <v>54.208028169014078</v>
      </c>
      <c r="R283" s="4">
        <v>0</v>
      </c>
      <c r="S283" s="4">
        <f>SUM(Nurse[[#This Row],[CNA Hours]],Nurse[[#This Row],[NA TR Hours]],Nurse[[#This Row],[Med Aide/Tech Hours]])</f>
        <v>124.08394366197183</v>
      </c>
      <c r="T283" s="4">
        <v>105.61211267605634</v>
      </c>
      <c r="U283" s="4">
        <v>0</v>
      </c>
      <c r="V283" s="4">
        <v>18.471830985915496</v>
      </c>
      <c r="W2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3" s="4">
        <v>0</v>
      </c>
      <c r="Y283" s="4">
        <v>0</v>
      </c>
      <c r="Z283" s="4">
        <v>0</v>
      </c>
      <c r="AA283" s="4">
        <v>0</v>
      </c>
      <c r="AB283" s="4">
        <v>0</v>
      </c>
      <c r="AC283" s="4">
        <v>0</v>
      </c>
      <c r="AD283" s="4">
        <v>0</v>
      </c>
      <c r="AE283" s="4">
        <v>0</v>
      </c>
      <c r="AF283" s="1">
        <v>175539</v>
      </c>
      <c r="AG283" s="1">
        <v>7</v>
      </c>
      <c r="AH283"/>
    </row>
    <row r="284" spans="1:34" x14ac:dyDescent="0.25">
      <c r="A284" t="s">
        <v>346</v>
      </c>
      <c r="B284" t="s">
        <v>261</v>
      </c>
      <c r="C284" t="s">
        <v>536</v>
      </c>
      <c r="D284" t="s">
        <v>389</v>
      </c>
      <c r="E284" s="4">
        <v>64.467391304347828</v>
      </c>
      <c r="F284" s="4">
        <f>Nurse[[#This Row],[Total Nurse Staff Hours]]/Nurse[[#This Row],[MDS Census]]</f>
        <v>4.1694587759231165</v>
      </c>
      <c r="G284" s="4">
        <f>Nurse[[#This Row],[Total Direct Care Staff Hours]]/Nurse[[#This Row],[MDS Census]]</f>
        <v>4.080435002529085</v>
      </c>
      <c r="H284" s="4">
        <f>Nurse[[#This Row],[Total RN Hours (w/ Admin, DON)]]/Nurse[[#This Row],[MDS Census]]</f>
        <v>0.41535154274152769</v>
      </c>
      <c r="I284" s="4">
        <f>Nurse[[#This Row],[RN Hours (excl. Admin, DON)]]/Nurse[[#This Row],[MDS Census]]</f>
        <v>0.32632776934749635</v>
      </c>
      <c r="J284" s="4">
        <f>SUM(Nurse[[#This Row],[RN Hours (excl. Admin, DON)]],Nurse[[#This Row],[RN Admin Hours]],Nurse[[#This Row],[RN DON Hours]],Nurse[[#This Row],[LPN Hours (excl. Admin)]],Nurse[[#This Row],[LPN Admin Hours]],Nurse[[#This Row],[CNA Hours]],Nurse[[#This Row],[NA TR Hours]],Nurse[[#This Row],[Med Aide/Tech Hours]])</f>
        <v>268.79413043478269</v>
      </c>
      <c r="K284" s="4">
        <f>SUM(Nurse[[#This Row],[RN Hours (excl. Admin, DON)]],Nurse[[#This Row],[LPN Hours (excl. Admin)]],Nurse[[#This Row],[CNA Hours]],Nurse[[#This Row],[NA TR Hours]],Nurse[[#This Row],[Med Aide/Tech Hours]])</f>
        <v>263.05500000000006</v>
      </c>
      <c r="L284" s="4">
        <f>SUM(Nurse[[#This Row],[RN Hours (excl. Admin, DON)]],Nurse[[#This Row],[RN Admin Hours]],Nurse[[#This Row],[RN DON Hours]])</f>
        <v>26.776630434782618</v>
      </c>
      <c r="M284" s="4">
        <v>21.037500000000009</v>
      </c>
      <c r="N284" s="4">
        <v>0</v>
      </c>
      <c r="O284" s="4">
        <v>5.7391304347826084</v>
      </c>
      <c r="P284" s="4">
        <f>SUM(Nurse[[#This Row],[LPN Hours (excl. Admin)]],Nurse[[#This Row],[LPN Admin Hours]])</f>
        <v>55.77119565217388</v>
      </c>
      <c r="Q284" s="4">
        <v>55.77119565217388</v>
      </c>
      <c r="R284" s="4">
        <v>0</v>
      </c>
      <c r="S284" s="4">
        <f>SUM(Nurse[[#This Row],[CNA Hours]],Nurse[[#This Row],[NA TR Hours]],Nurse[[#This Row],[Med Aide/Tech Hours]])</f>
        <v>186.24630434782617</v>
      </c>
      <c r="T284" s="4">
        <v>105.60891304347831</v>
      </c>
      <c r="U284" s="4">
        <v>0</v>
      </c>
      <c r="V284" s="4">
        <v>80.637391304347858</v>
      </c>
      <c r="W2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4" s="4">
        <v>0</v>
      </c>
      <c r="Y284" s="4">
        <v>0</v>
      </c>
      <c r="Z284" s="4">
        <v>0</v>
      </c>
      <c r="AA284" s="4">
        <v>0</v>
      </c>
      <c r="AB284" s="4">
        <v>0</v>
      </c>
      <c r="AC284" s="4">
        <v>0</v>
      </c>
      <c r="AD284" s="4">
        <v>0</v>
      </c>
      <c r="AE284" s="4">
        <v>0</v>
      </c>
      <c r="AF284" s="1">
        <v>175520</v>
      </c>
      <c r="AG284" s="1">
        <v>7</v>
      </c>
      <c r="AH284"/>
    </row>
    <row r="285" spans="1:34" x14ac:dyDescent="0.25">
      <c r="A285" t="s">
        <v>346</v>
      </c>
      <c r="B285" t="s">
        <v>219</v>
      </c>
      <c r="C285" t="s">
        <v>616</v>
      </c>
      <c r="D285" t="s">
        <v>449</v>
      </c>
      <c r="E285" s="4">
        <v>48.456521739130437</v>
      </c>
      <c r="F285" s="4">
        <f>Nurse[[#This Row],[Total Nurse Staff Hours]]/Nurse[[#This Row],[MDS Census]]</f>
        <v>3.9453117990130098</v>
      </c>
      <c r="G285" s="4">
        <f>Nurse[[#This Row],[Total Direct Care Staff Hours]]/Nurse[[#This Row],[MDS Census]]</f>
        <v>3.7048452220726782</v>
      </c>
      <c r="H285" s="4">
        <f>Nurse[[#This Row],[Total RN Hours (w/ Admin, DON)]]/Nurse[[#This Row],[MDS Census]]</f>
        <v>0.40505832211754145</v>
      </c>
      <c r="I285" s="4">
        <f>Nurse[[#This Row],[RN Hours (excl. Admin, DON)]]/Nurse[[#This Row],[MDS Census]]</f>
        <v>0.24534544638851499</v>
      </c>
      <c r="J285" s="4">
        <f>SUM(Nurse[[#This Row],[RN Hours (excl. Admin, DON)]],Nurse[[#This Row],[RN Admin Hours]],Nurse[[#This Row],[RN DON Hours]],Nurse[[#This Row],[LPN Hours (excl. Admin)]],Nurse[[#This Row],[LPN Admin Hours]],Nurse[[#This Row],[CNA Hours]],Nurse[[#This Row],[NA TR Hours]],Nurse[[#This Row],[Med Aide/Tech Hours]])</f>
        <v>191.17608695652171</v>
      </c>
      <c r="K285" s="4">
        <f>SUM(Nurse[[#This Row],[RN Hours (excl. Admin, DON)]],Nurse[[#This Row],[LPN Hours (excl. Admin)]],Nurse[[#This Row],[CNA Hours]],Nurse[[#This Row],[NA TR Hours]],Nurse[[#This Row],[Med Aide/Tech Hours]])</f>
        <v>179.52391304347827</v>
      </c>
      <c r="L285" s="4">
        <f>SUM(Nurse[[#This Row],[RN Hours (excl. Admin, DON)]],Nurse[[#This Row],[RN Admin Hours]],Nurse[[#This Row],[RN DON Hours]])</f>
        <v>19.627717391304348</v>
      </c>
      <c r="M285" s="4">
        <v>11.888586956521738</v>
      </c>
      <c r="N285" s="4">
        <v>4.8695652173913047</v>
      </c>
      <c r="O285" s="4">
        <v>2.8695652173913042</v>
      </c>
      <c r="P285" s="4">
        <f>SUM(Nurse[[#This Row],[LPN Hours (excl. Admin)]],Nurse[[#This Row],[LPN Admin Hours]])</f>
        <v>33.578260869565213</v>
      </c>
      <c r="Q285" s="4">
        <v>29.665217391304346</v>
      </c>
      <c r="R285" s="4">
        <v>3.9130434782608696</v>
      </c>
      <c r="S285" s="4">
        <f>SUM(Nurse[[#This Row],[CNA Hours]],Nurse[[#This Row],[NA TR Hours]],Nurse[[#This Row],[Med Aide/Tech Hours]])</f>
        <v>137.97010869565219</v>
      </c>
      <c r="T285" s="4">
        <v>110.73097826086956</v>
      </c>
      <c r="U285" s="4">
        <v>0</v>
      </c>
      <c r="V285" s="4">
        <v>27.239130434782609</v>
      </c>
      <c r="W2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48.90217391304347</v>
      </c>
      <c r="X285" s="4">
        <v>0.86684782608695654</v>
      </c>
      <c r="Y285" s="4">
        <v>0</v>
      </c>
      <c r="Z285" s="4">
        <v>2.8695652173913042</v>
      </c>
      <c r="AA285" s="4">
        <v>1.8858695652173914</v>
      </c>
      <c r="AB285" s="4">
        <v>0</v>
      </c>
      <c r="AC285" s="4">
        <v>32.214673913043477</v>
      </c>
      <c r="AD285" s="4">
        <v>0</v>
      </c>
      <c r="AE285" s="4">
        <v>11.065217391304348</v>
      </c>
      <c r="AF285" s="1">
        <v>175456</v>
      </c>
      <c r="AG285" s="1">
        <v>7</v>
      </c>
      <c r="AH285"/>
    </row>
    <row r="286" spans="1:34" x14ac:dyDescent="0.25">
      <c r="A286" t="s">
        <v>346</v>
      </c>
      <c r="B286" t="s">
        <v>39</v>
      </c>
      <c r="C286" t="s">
        <v>494</v>
      </c>
      <c r="D286" t="s">
        <v>394</v>
      </c>
      <c r="E286" s="4">
        <v>146.40217391304347</v>
      </c>
      <c r="F286" s="4">
        <f>Nurse[[#This Row],[Total Nurse Staff Hours]]/Nurse[[#This Row],[MDS Census]]</f>
        <v>4.718101566560251</v>
      </c>
      <c r="G286" s="4">
        <f>Nurse[[#This Row],[Total Direct Care Staff Hours]]/Nurse[[#This Row],[MDS Census]]</f>
        <v>4.4793310565001132</v>
      </c>
      <c r="H286" s="4">
        <f>Nurse[[#This Row],[Total RN Hours (w/ Admin, DON)]]/Nurse[[#This Row],[MDS Census]]</f>
        <v>0.74029178112703231</v>
      </c>
      <c r="I286" s="4">
        <f>Nurse[[#This Row],[RN Hours (excl. Admin, DON)]]/Nurse[[#This Row],[MDS Census]]</f>
        <v>0.53775261712079581</v>
      </c>
      <c r="J286" s="4">
        <f>SUM(Nurse[[#This Row],[RN Hours (excl. Admin, DON)]],Nurse[[#This Row],[RN Admin Hours]],Nurse[[#This Row],[RN DON Hours]],Nurse[[#This Row],[LPN Hours (excl. Admin)]],Nurse[[#This Row],[LPN Admin Hours]],Nurse[[#This Row],[CNA Hours]],Nurse[[#This Row],[NA TR Hours]],Nurse[[#This Row],[Med Aide/Tech Hours]])</f>
        <v>690.74032608695666</v>
      </c>
      <c r="K286" s="4">
        <f>SUM(Nurse[[#This Row],[RN Hours (excl. Admin, DON)]],Nurse[[#This Row],[LPN Hours (excl. Admin)]],Nurse[[#This Row],[CNA Hours]],Nurse[[#This Row],[NA TR Hours]],Nurse[[#This Row],[Med Aide/Tech Hours]])</f>
        <v>655.78380434782628</v>
      </c>
      <c r="L286" s="4">
        <f>SUM(Nurse[[#This Row],[RN Hours (excl. Admin, DON)]],Nurse[[#This Row],[RN Admin Hours]],Nurse[[#This Row],[RN DON Hours]])</f>
        <v>108.3803260869565</v>
      </c>
      <c r="M286" s="4">
        <v>78.728152173913017</v>
      </c>
      <c r="N286" s="4">
        <v>23.913043478260871</v>
      </c>
      <c r="O286" s="4">
        <v>5.7391304347826084</v>
      </c>
      <c r="P286" s="4">
        <f>SUM(Nurse[[#This Row],[LPN Hours (excl. Admin)]],Nurse[[#This Row],[LPN Admin Hours]])</f>
        <v>112.72576086956526</v>
      </c>
      <c r="Q286" s="4">
        <v>107.42141304347831</v>
      </c>
      <c r="R286" s="4">
        <v>5.3043478260869561</v>
      </c>
      <c r="S286" s="4">
        <f>SUM(Nurse[[#This Row],[CNA Hours]],Nurse[[#This Row],[NA TR Hours]],Nurse[[#This Row],[Med Aide/Tech Hours]])</f>
        <v>469.63423913043493</v>
      </c>
      <c r="T286" s="4">
        <v>390.7568478260871</v>
      </c>
      <c r="U286" s="4">
        <v>0</v>
      </c>
      <c r="V286" s="4">
        <v>78.877391304347867</v>
      </c>
      <c r="W2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33.540434782608699</v>
      </c>
      <c r="X286" s="4">
        <v>8.3369565217391306E-2</v>
      </c>
      <c r="Y286" s="4">
        <v>0</v>
      </c>
      <c r="Z286" s="4">
        <v>0</v>
      </c>
      <c r="AA286" s="4">
        <v>0.91858695652173916</v>
      </c>
      <c r="AB286" s="4">
        <v>0</v>
      </c>
      <c r="AC286" s="4">
        <v>32.364347826086956</v>
      </c>
      <c r="AD286" s="4">
        <v>0</v>
      </c>
      <c r="AE286" s="4">
        <v>0.1741304347826087</v>
      </c>
      <c r="AF286" s="1">
        <v>175115</v>
      </c>
      <c r="AG286" s="1">
        <v>7</v>
      </c>
      <c r="AH286"/>
    </row>
    <row r="287" spans="1:34" x14ac:dyDescent="0.25">
      <c r="A287" t="s">
        <v>346</v>
      </c>
      <c r="B287" t="s">
        <v>67</v>
      </c>
      <c r="C287" t="s">
        <v>537</v>
      </c>
      <c r="D287" t="s">
        <v>394</v>
      </c>
      <c r="E287" s="4">
        <v>94.154929577464785</v>
      </c>
      <c r="F287" s="4">
        <f>Nurse[[#This Row],[Total Nurse Staff Hours]]/Nurse[[#This Row],[MDS Census]]</f>
        <v>3.2006043380703066</v>
      </c>
      <c r="G287" s="4">
        <f>Nurse[[#This Row],[Total Direct Care Staff Hours]]/Nurse[[#This Row],[MDS Census]]</f>
        <v>3.0466641735228124</v>
      </c>
      <c r="H287" s="4">
        <f>Nurse[[#This Row],[Total RN Hours (w/ Admin, DON)]]/Nurse[[#This Row],[MDS Census]]</f>
        <v>0.6909199700822739</v>
      </c>
      <c r="I287" s="4">
        <f>Nurse[[#This Row],[RN Hours (excl. Admin, DON)]]/Nurse[[#This Row],[MDS Census]]</f>
        <v>0.59159311892296196</v>
      </c>
      <c r="J287" s="4">
        <f>SUM(Nurse[[#This Row],[RN Hours (excl. Admin, DON)]],Nurse[[#This Row],[RN Admin Hours]],Nurse[[#This Row],[RN DON Hours]],Nurse[[#This Row],[LPN Hours (excl. Admin)]],Nurse[[#This Row],[LPN Admin Hours]],Nurse[[#This Row],[CNA Hours]],Nurse[[#This Row],[NA TR Hours]],Nurse[[#This Row],[Med Aide/Tech Hours]])</f>
        <v>301.352676056338</v>
      </c>
      <c r="K287" s="4">
        <f>SUM(Nurse[[#This Row],[RN Hours (excl. Admin, DON)]],Nurse[[#This Row],[LPN Hours (excl. Admin)]],Nurse[[#This Row],[CNA Hours]],Nurse[[#This Row],[NA TR Hours]],Nurse[[#This Row],[Med Aide/Tech Hours]])</f>
        <v>286.85845070422533</v>
      </c>
      <c r="L287" s="4">
        <f>SUM(Nurse[[#This Row],[RN Hours (excl. Admin, DON)]],Nurse[[#This Row],[RN Admin Hours]],Nurse[[#This Row],[RN DON Hours]])</f>
        <v>65.053521126760572</v>
      </c>
      <c r="M287" s="4">
        <v>55.701408450704228</v>
      </c>
      <c r="N287" s="4">
        <v>5.6338028169014081</v>
      </c>
      <c r="O287" s="4">
        <v>3.7183098591549295</v>
      </c>
      <c r="P287" s="4">
        <f>SUM(Nurse[[#This Row],[LPN Hours (excl. Admin)]],Nurse[[#This Row],[LPN Admin Hours]])</f>
        <v>67.788169014084517</v>
      </c>
      <c r="Q287" s="4">
        <v>62.646056338028181</v>
      </c>
      <c r="R287" s="4">
        <v>5.142112676056338</v>
      </c>
      <c r="S287" s="4">
        <f>SUM(Nurse[[#This Row],[CNA Hours]],Nurse[[#This Row],[NA TR Hours]],Nurse[[#This Row],[Med Aide/Tech Hours]])</f>
        <v>168.51098591549291</v>
      </c>
      <c r="T287" s="4">
        <v>157.6408450704225</v>
      </c>
      <c r="U287" s="4">
        <v>0</v>
      </c>
      <c r="V287" s="4">
        <v>10.870140845070418</v>
      </c>
      <c r="W2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83.217042253521143</v>
      </c>
      <c r="X287" s="4">
        <v>3.350845070422535</v>
      </c>
      <c r="Y287" s="4">
        <v>0</v>
      </c>
      <c r="Z287" s="4">
        <v>0</v>
      </c>
      <c r="AA287" s="4">
        <v>9.2487323943661988</v>
      </c>
      <c r="AB287" s="4">
        <v>0</v>
      </c>
      <c r="AC287" s="4">
        <v>70.617464788732406</v>
      </c>
      <c r="AD287" s="4">
        <v>0</v>
      </c>
      <c r="AE287" s="4">
        <v>0</v>
      </c>
      <c r="AF287" s="1">
        <v>175183</v>
      </c>
      <c r="AG287" s="1">
        <v>7</v>
      </c>
      <c r="AH287"/>
    </row>
    <row r="288" spans="1:34" x14ac:dyDescent="0.25">
      <c r="A288" t="s">
        <v>346</v>
      </c>
      <c r="B288" t="s">
        <v>209</v>
      </c>
      <c r="C288" t="s">
        <v>537</v>
      </c>
      <c r="D288" t="s">
        <v>394</v>
      </c>
      <c r="E288" s="4">
        <v>51.282608695652172</v>
      </c>
      <c r="F288" s="4">
        <f>Nurse[[#This Row],[Total Nurse Staff Hours]]/Nurse[[#This Row],[MDS Census]]</f>
        <v>6.0736646884273</v>
      </c>
      <c r="G288" s="4">
        <f>Nurse[[#This Row],[Total Direct Care Staff Hours]]/Nurse[[#This Row],[MDS Census]]</f>
        <v>5.7082768122085641</v>
      </c>
      <c r="H288" s="4">
        <f>Nurse[[#This Row],[Total RN Hours (w/ Admin, DON)]]/Nurse[[#This Row],[MDS Census]]</f>
        <v>0.54576091564222151</v>
      </c>
      <c r="I288" s="4">
        <f>Nurse[[#This Row],[RN Hours (excl. Admin, DON)]]/Nurse[[#This Row],[MDS Census]]</f>
        <v>0.37396566341670218</v>
      </c>
      <c r="J288" s="4">
        <f>SUM(Nurse[[#This Row],[RN Hours (excl. Admin, DON)]],Nurse[[#This Row],[RN Admin Hours]],Nurse[[#This Row],[RN DON Hours]],Nurse[[#This Row],[LPN Hours (excl. Admin)]],Nurse[[#This Row],[LPN Admin Hours]],Nurse[[#This Row],[CNA Hours]],Nurse[[#This Row],[NA TR Hours]],Nurse[[#This Row],[Med Aide/Tech Hours]])</f>
        <v>311.47336956521741</v>
      </c>
      <c r="K288" s="4">
        <f>SUM(Nurse[[#This Row],[RN Hours (excl. Admin, DON)]],Nurse[[#This Row],[LPN Hours (excl. Admin)]],Nurse[[#This Row],[CNA Hours]],Nurse[[#This Row],[NA TR Hours]],Nurse[[#This Row],[Med Aide/Tech Hours]])</f>
        <v>292.73532608695655</v>
      </c>
      <c r="L288" s="4">
        <f>SUM(Nurse[[#This Row],[RN Hours (excl. Admin, DON)]],Nurse[[#This Row],[RN Admin Hours]],Nurse[[#This Row],[RN DON Hours]])</f>
        <v>27.988043478260881</v>
      </c>
      <c r="M288" s="4">
        <v>19.177934782608705</v>
      </c>
      <c r="N288" s="4">
        <v>8.8101086956521755</v>
      </c>
      <c r="O288" s="4">
        <v>0</v>
      </c>
      <c r="P288" s="4">
        <f>SUM(Nurse[[#This Row],[LPN Hours (excl. Admin)]],Nurse[[#This Row],[LPN Admin Hours]])</f>
        <v>93.059782608695656</v>
      </c>
      <c r="Q288" s="4">
        <v>83.131847826086954</v>
      </c>
      <c r="R288" s="4">
        <v>9.9279347826086983</v>
      </c>
      <c r="S288" s="4">
        <f>SUM(Nurse[[#This Row],[CNA Hours]],Nurse[[#This Row],[NA TR Hours]],Nurse[[#This Row],[Med Aide/Tech Hours]])</f>
        <v>190.42554347826086</v>
      </c>
      <c r="T288" s="4">
        <v>139.81141304347824</v>
      </c>
      <c r="U288" s="4">
        <v>0</v>
      </c>
      <c r="V288" s="4">
        <v>50.614130434782631</v>
      </c>
      <c r="W2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47.176630434782616</v>
      </c>
      <c r="X288" s="4">
        <v>4.6684782608695654</v>
      </c>
      <c r="Y288" s="4">
        <v>0</v>
      </c>
      <c r="Z288" s="4">
        <v>0</v>
      </c>
      <c r="AA288" s="4">
        <v>6.0760869565217392</v>
      </c>
      <c r="AB288" s="4">
        <v>0</v>
      </c>
      <c r="AC288" s="4">
        <v>28.730978260869566</v>
      </c>
      <c r="AD288" s="4">
        <v>0</v>
      </c>
      <c r="AE288" s="4">
        <v>7.7010869565217392</v>
      </c>
      <c r="AF288" s="1">
        <v>175441</v>
      </c>
      <c r="AG288" s="1">
        <v>7</v>
      </c>
      <c r="AH288"/>
    </row>
    <row r="289" spans="1:34" x14ac:dyDescent="0.25">
      <c r="A289" t="s">
        <v>346</v>
      </c>
      <c r="B289" t="s">
        <v>116</v>
      </c>
      <c r="C289" t="s">
        <v>566</v>
      </c>
      <c r="D289" t="s">
        <v>386</v>
      </c>
      <c r="E289" s="4">
        <v>40.652173913043477</v>
      </c>
      <c r="F289" s="4">
        <f>Nurse[[#This Row],[Total Nurse Staff Hours]]/Nurse[[#This Row],[MDS Census]]</f>
        <v>3.5456042780748667</v>
      </c>
      <c r="G289" s="4">
        <f>Nurse[[#This Row],[Total Direct Care Staff Hours]]/Nurse[[#This Row],[MDS Census]]</f>
        <v>3.3129171122994658</v>
      </c>
      <c r="H289" s="4">
        <f>Nurse[[#This Row],[Total RN Hours (w/ Admin, DON)]]/Nurse[[#This Row],[MDS Census]]</f>
        <v>1.0307914438502672</v>
      </c>
      <c r="I289" s="4">
        <f>Nurse[[#This Row],[RN Hours (excl. Admin, DON)]]/Nurse[[#This Row],[MDS Census]]</f>
        <v>0.79810427807486628</v>
      </c>
      <c r="J289" s="4">
        <f>SUM(Nurse[[#This Row],[RN Hours (excl. Admin, DON)]],Nurse[[#This Row],[RN Admin Hours]],Nurse[[#This Row],[RN DON Hours]],Nurse[[#This Row],[LPN Hours (excl. Admin)]],Nurse[[#This Row],[LPN Admin Hours]],Nurse[[#This Row],[CNA Hours]],Nurse[[#This Row],[NA TR Hours]],Nurse[[#This Row],[Med Aide/Tech Hours]])</f>
        <v>144.13652173913044</v>
      </c>
      <c r="K289" s="4">
        <f>SUM(Nurse[[#This Row],[RN Hours (excl. Admin, DON)]],Nurse[[#This Row],[LPN Hours (excl. Admin)]],Nurse[[#This Row],[CNA Hours]],Nurse[[#This Row],[NA TR Hours]],Nurse[[#This Row],[Med Aide/Tech Hours]])</f>
        <v>134.67728260869566</v>
      </c>
      <c r="L289" s="4">
        <f>SUM(Nurse[[#This Row],[RN Hours (excl. Admin, DON)]],Nurse[[#This Row],[RN Admin Hours]],Nurse[[#This Row],[RN DON Hours]])</f>
        <v>41.903913043478255</v>
      </c>
      <c r="M289" s="4">
        <v>32.444673913043474</v>
      </c>
      <c r="N289" s="4">
        <v>5.5461956521739122</v>
      </c>
      <c r="O289" s="4">
        <v>3.9130434782608696</v>
      </c>
      <c r="P289" s="4">
        <f>SUM(Nurse[[#This Row],[LPN Hours (excl. Admin)]],Nurse[[#This Row],[LPN Admin Hours]])</f>
        <v>15.933913043478265</v>
      </c>
      <c r="Q289" s="4">
        <v>15.933913043478265</v>
      </c>
      <c r="R289" s="4">
        <v>0</v>
      </c>
      <c r="S289" s="4">
        <f>SUM(Nurse[[#This Row],[CNA Hours]],Nurse[[#This Row],[NA TR Hours]],Nurse[[#This Row],[Med Aide/Tech Hours]])</f>
        <v>86.298695652173933</v>
      </c>
      <c r="T289" s="4">
        <v>82.537500000000023</v>
      </c>
      <c r="U289" s="4">
        <v>0</v>
      </c>
      <c r="V289" s="4">
        <v>3.7611956521739129</v>
      </c>
      <c r="W2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9" s="4">
        <v>0</v>
      </c>
      <c r="Y289" s="4">
        <v>0</v>
      </c>
      <c r="Z289" s="4">
        <v>0</v>
      </c>
      <c r="AA289" s="4">
        <v>0</v>
      </c>
      <c r="AB289" s="4">
        <v>0</v>
      </c>
      <c r="AC289" s="4">
        <v>0</v>
      </c>
      <c r="AD289" s="4">
        <v>0</v>
      </c>
      <c r="AE289" s="4">
        <v>0</v>
      </c>
      <c r="AF289" s="1">
        <v>175272</v>
      </c>
      <c r="AG289" s="1">
        <v>7</v>
      </c>
      <c r="AH289"/>
    </row>
    <row r="290" spans="1:34" x14ac:dyDescent="0.25">
      <c r="A290" t="s">
        <v>346</v>
      </c>
      <c r="B290" t="s">
        <v>81</v>
      </c>
      <c r="C290" t="s">
        <v>547</v>
      </c>
      <c r="D290" t="s">
        <v>428</v>
      </c>
      <c r="E290" s="4">
        <v>36.75</v>
      </c>
      <c r="F290" s="4">
        <f>Nurse[[#This Row],[Total Nurse Staff Hours]]/Nurse[[#This Row],[MDS Census]]</f>
        <v>3.7311239278320025</v>
      </c>
      <c r="G290" s="4">
        <f>Nurse[[#This Row],[Total Direct Care Staff Hours]]/Nurse[[#This Row],[MDS Census]]</f>
        <v>3.2544897959183676</v>
      </c>
      <c r="H290" s="4">
        <f>Nurse[[#This Row],[Total RN Hours (w/ Admin, DON)]]/Nurse[[#This Row],[MDS Census]]</f>
        <v>0.89503105590062104</v>
      </c>
      <c r="I290" s="4">
        <f>Nurse[[#This Row],[RN Hours (excl. Admin, DON)]]/Nurse[[#This Row],[MDS Census]]</f>
        <v>0.430700976042591</v>
      </c>
      <c r="J290" s="4">
        <f>SUM(Nurse[[#This Row],[RN Hours (excl. Admin, DON)]],Nurse[[#This Row],[RN Admin Hours]],Nurse[[#This Row],[RN DON Hours]],Nurse[[#This Row],[LPN Hours (excl. Admin)]],Nurse[[#This Row],[LPN Admin Hours]],Nurse[[#This Row],[CNA Hours]],Nurse[[#This Row],[NA TR Hours]],Nurse[[#This Row],[Med Aide/Tech Hours]])</f>
        <v>137.11880434782609</v>
      </c>
      <c r="K290" s="4">
        <f>SUM(Nurse[[#This Row],[RN Hours (excl. Admin, DON)]],Nurse[[#This Row],[LPN Hours (excl. Admin)]],Nurse[[#This Row],[CNA Hours]],Nurse[[#This Row],[NA TR Hours]],Nurse[[#This Row],[Med Aide/Tech Hours]])</f>
        <v>119.60250000000001</v>
      </c>
      <c r="L290" s="4">
        <f>SUM(Nurse[[#This Row],[RN Hours (excl. Admin, DON)]],Nurse[[#This Row],[RN Admin Hours]],Nurse[[#This Row],[RN DON Hours]])</f>
        <v>32.892391304347825</v>
      </c>
      <c r="M290" s="4">
        <v>15.828260869565218</v>
      </c>
      <c r="N290" s="4">
        <v>10.694565217391306</v>
      </c>
      <c r="O290" s="4">
        <v>6.3695652173913047</v>
      </c>
      <c r="P290" s="4">
        <f>SUM(Nurse[[#This Row],[LPN Hours (excl. Admin)]],Nurse[[#This Row],[LPN Admin Hours]])</f>
        <v>26.190760869565221</v>
      </c>
      <c r="Q290" s="4">
        <v>25.738586956521743</v>
      </c>
      <c r="R290" s="4">
        <v>0.45217391304347837</v>
      </c>
      <c r="S290" s="4">
        <f>SUM(Nurse[[#This Row],[CNA Hours]],Nurse[[#This Row],[NA TR Hours]],Nurse[[#This Row],[Med Aide/Tech Hours]])</f>
        <v>78.035652173913036</v>
      </c>
      <c r="T290" s="4">
        <v>69.513369565217388</v>
      </c>
      <c r="U290" s="4">
        <v>0</v>
      </c>
      <c r="V290" s="4">
        <v>8.5222826086956509</v>
      </c>
      <c r="W2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16.932934782608697</v>
      </c>
      <c r="X290" s="4">
        <v>7.0434782608695654</v>
      </c>
      <c r="Y290" s="4">
        <v>0</v>
      </c>
      <c r="Z290" s="4">
        <v>0</v>
      </c>
      <c r="AA290" s="4">
        <v>0.63586956521739135</v>
      </c>
      <c r="AB290" s="4">
        <v>0</v>
      </c>
      <c r="AC290" s="4">
        <v>9.2535869565217403</v>
      </c>
      <c r="AD290" s="4">
        <v>0</v>
      </c>
      <c r="AE290" s="4">
        <v>0</v>
      </c>
      <c r="AF290" s="1">
        <v>175216</v>
      </c>
      <c r="AG290" s="1">
        <v>7</v>
      </c>
      <c r="AH290"/>
    </row>
    <row r="291" spans="1:34" x14ac:dyDescent="0.25">
      <c r="A291" t="s">
        <v>346</v>
      </c>
      <c r="B291" t="s">
        <v>168</v>
      </c>
      <c r="C291" t="s">
        <v>498</v>
      </c>
      <c r="D291" t="s">
        <v>449</v>
      </c>
      <c r="E291" s="4">
        <v>32.467391304347828</v>
      </c>
      <c r="F291" s="4">
        <f>Nurse[[#This Row],[Total Nurse Staff Hours]]/Nurse[[#This Row],[MDS Census]]</f>
        <v>3.3108503515232672</v>
      </c>
      <c r="G291" s="4">
        <f>Nurse[[#This Row],[Total Direct Care Staff Hours]]/Nurse[[#This Row],[MDS Census]]</f>
        <v>3.1536190157348507</v>
      </c>
      <c r="H291" s="4">
        <f>Nurse[[#This Row],[Total RN Hours (w/ Admin, DON)]]/Nurse[[#This Row],[MDS Census]]</f>
        <v>0.66453632407097407</v>
      </c>
      <c r="I291" s="4">
        <f>Nurse[[#This Row],[RN Hours (excl. Admin, DON)]]/Nurse[[#This Row],[MDS Census]]</f>
        <v>0.50730498828255777</v>
      </c>
      <c r="J291" s="4">
        <f>SUM(Nurse[[#This Row],[RN Hours (excl. Admin, DON)]],Nurse[[#This Row],[RN Admin Hours]],Nurse[[#This Row],[RN DON Hours]],Nurse[[#This Row],[LPN Hours (excl. Admin)]],Nurse[[#This Row],[LPN Admin Hours]],Nurse[[#This Row],[CNA Hours]],Nurse[[#This Row],[NA TR Hours]],Nurse[[#This Row],[Med Aide/Tech Hours]])</f>
        <v>107.49467391304347</v>
      </c>
      <c r="K291" s="4">
        <f>SUM(Nurse[[#This Row],[RN Hours (excl. Admin, DON)]],Nurse[[#This Row],[LPN Hours (excl. Admin)]],Nurse[[#This Row],[CNA Hours]],Nurse[[#This Row],[NA TR Hours]],Nurse[[#This Row],[Med Aide/Tech Hours]])</f>
        <v>102.38978260869565</v>
      </c>
      <c r="L291" s="4">
        <f>SUM(Nurse[[#This Row],[RN Hours (excl. Admin, DON)]],Nurse[[#This Row],[RN Admin Hours]],Nurse[[#This Row],[RN DON Hours]])</f>
        <v>21.575760869565215</v>
      </c>
      <c r="M291" s="4">
        <v>16.470869565217392</v>
      </c>
      <c r="N291" s="4">
        <v>0</v>
      </c>
      <c r="O291" s="4">
        <v>5.1048913043478255</v>
      </c>
      <c r="P291" s="4">
        <f>SUM(Nurse[[#This Row],[LPN Hours (excl. Admin)]],Nurse[[#This Row],[LPN Admin Hours]])</f>
        <v>12.439891304347826</v>
      </c>
      <c r="Q291" s="4">
        <v>12.439891304347826</v>
      </c>
      <c r="R291" s="4">
        <v>0</v>
      </c>
      <c r="S291" s="4">
        <f>SUM(Nurse[[#This Row],[CNA Hours]],Nurse[[#This Row],[NA TR Hours]],Nurse[[#This Row],[Med Aide/Tech Hours]])</f>
        <v>73.479021739130431</v>
      </c>
      <c r="T291" s="4">
        <v>68.089891304347816</v>
      </c>
      <c r="U291" s="4">
        <v>0</v>
      </c>
      <c r="V291" s="4">
        <v>5.3891304347826088</v>
      </c>
      <c r="W2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10.013478260869565</v>
      </c>
      <c r="X291" s="4">
        <v>5.3286956521739128</v>
      </c>
      <c r="Y291" s="4">
        <v>0</v>
      </c>
      <c r="Z291" s="4">
        <v>0</v>
      </c>
      <c r="AA291" s="4">
        <v>3.8043478260869565</v>
      </c>
      <c r="AB291" s="4">
        <v>0</v>
      </c>
      <c r="AC291" s="4">
        <v>0.88043478260869568</v>
      </c>
      <c r="AD291" s="4">
        <v>0</v>
      </c>
      <c r="AE291" s="4">
        <v>0</v>
      </c>
      <c r="AF291" s="1">
        <v>175357</v>
      </c>
      <c r="AG291" s="1">
        <v>7</v>
      </c>
      <c r="AH291"/>
    </row>
    <row r="292" spans="1:34" x14ac:dyDescent="0.25">
      <c r="A292" t="s">
        <v>346</v>
      </c>
      <c r="B292" t="s">
        <v>105</v>
      </c>
      <c r="C292" t="s">
        <v>561</v>
      </c>
      <c r="D292" t="s">
        <v>381</v>
      </c>
      <c r="E292" s="4">
        <v>44.695652173913047</v>
      </c>
      <c r="F292" s="4">
        <f>Nurse[[#This Row],[Total Nurse Staff Hours]]/Nurse[[#This Row],[MDS Census]]</f>
        <v>4.0736016536964978</v>
      </c>
      <c r="G292" s="4">
        <f>Nurse[[#This Row],[Total Direct Care Staff Hours]]/Nurse[[#This Row],[MDS Census]]</f>
        <v>3.8401386186770421</v>
      </c>
      <c r="H292" s="4">
        <f>Nurse[[#This Row],[Total RN Hours (w/ Admin, DON)]]/Nurse[[#This Row],[MDS Census]]</f>
        <v>0.60475437743190663</v>
      </c>
      <c r="I292" s="4">
        <f>Nurse[[#This Row],[RN Hours (excl. Admin, DON)]]/Nurse[[#This Row],[MDS Census]]</f>
        <v>0.48218628404669261</v>
      </c>
      <c r="J292" s="4">
        <f>SUM(Nurse[[#This Row],[RN Hours (excl. Admin, DON)]],Nurse[[#This Row],[RN Admin Hours]],Nurse[[#This Row],[RN DON Hours]],Nurse[[#This Row],[LPN Hours (excl. Admin)]],Nurse[[#This Row],[LPN Admin Hours]],Nurse[[#This Row],[CNA Hours]],Nurse[[#This Row],[NA TR Hours]],Nurse[[#This Row],[Med Aide/Tech Hours]])</f>
        <v>182.07228260869564</v>
      </c>
      <c r="K292" s="4">
        <f>SUM(Nurse[[#This Row],[RN Hours (excl. Admin, DON)]],Nurse[[#This Row],[LPN Hours (excl. Admin)]],Nurse[[#This Row],[CNA Hours]],Nurse[[#This Row],[NA TR Hours]],Nurse[[#This Row],[Med Aide/Tech Hours]])</f>
        <v>171.63749999999999</v>
      </c>
      <c r="L292" s="4">
        <f>SUM(Nurse[[#This Row],[RN Hours (excl. Admin, DON)]],Nurse[[#This Row],[RN Admin Hours]],Nurse[[#This Row],[RN DON Hours]])</f>
        <v>27.029891304347828</v>
      </c>
      <c r="M292" s="4">
        <v>21.551630434782609</v>
      </c>
      <c r="N292" s="4">
        <v>0</v>
      </c>
      <c r="O292" s="4">
        <v>5.4782608695652177</v>
      </c>
      <c r="P292" s="4">
        <f>SUM(Nurse[[#This Row],[LPN Hours (excl. Admin)]],Nurse[[#This Row],[LPN Admin Hours]])</f>
        <v>14.493478260869566</v>
      </c>
      <c r="Q292" s="4">
        <v>9.5369565217391301</v>
      </c>
      <c r="R292" s="4">
        <v>4.9565217391304346</v>
      </c>
      <c r="S292" s="4">
        <f>SUM(Nurse[[#This Row],[CNA Hours]],Nurse[[#This Row],[NA TR Hours]],Nurse[[#This Row],[Med Aide/Tech Hours]])</f>
        <v>140.54891304347825</v>
      </c>
      <c r="T292" s="4">
        <v>106.60869565217391</v>
      </c>
      <c r="U292" s="4">
        <v>0</v>
      </c>
      <c r="V292" s="4">
        <v>33.940217391304351</v>
      </c>
      <c r="W2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8.5913043478260871</v>
      </c>
      <c r="X292" s="4">
        <v>0.73369565217391308</v>
      </c>
      <c r="Y292" s="4">
        <v>0</v>
      </c>
      <c r="Z292" s="4">
        <v>0</v>
      </c>
      <c r="AA292" s="4">
        <v>2.0315217391304348</v>
      </c>
      <c r="AB292" s="4">
        <v>0</v>
      </c>
      <c r="AC292" s="4">
        <v>5.8260869565217392</v>
      </c>
      <c r="AD292" s="4">
        <v>0</v>
      </c>
      <c r="AE292" s="4">
        <v>0</v>
      </c>
      <c r="AF292" s="1">
        <v>175250</v>
      </c>
      <c r="AG292" s="1">
        <v>7</v>
      </c>
      <c r="AH292"/>
    </row>
    <row r="293" spans="1:34" x14ac:dyDescent="0.25">
      <c r="A293" t="s">
        <v>346</v>
      </c>
      <c r="B293" t="s">
        <v>179</v>
      </c>
      <c r="C293" t="s">
        <v>525</v>
      </c>
      <c r="D293" t="s">
        <v>417</v>
      </c>
      <c r="E293" s="4">
        <v>34.695652173913047</v>
      </c>
      <c r="F293" s="4">
        <f>Nurse[[#This Row],[Total Nurse Staff Hours]]/Nurse[[#This Row],[MDS Census]]</f>
        <v>3.9377819548872179</v>
      </c>
      <c r="G293" s="4">
        <f>Nurse[[#This Row],[Total Direct Care Staff Hours]]/Nurse[[#This Row],[MDS Census]]</f>
        <v>3.797431077694235</v>
      </c>
      <c r="H293" s="4">
        <f>Nurse[[#This Row],[Total RN Hours (w/ Admin, DON)]]/Nurse[[#This Row],[MDS Census]]</f>
        <v>0.76655701754385974</v>
      </c>
      <c r="I293" s="4">
        <f>Nurse[[#This Row],[RN Hours (excl. Admin, DON)]]/Nurse[[#This Row],[MDS Census]]</f>
        <v>0.62620614035087729</v>
      </c>
      <c r="J293" s="4">
        <f>SUM(Nurse[[#This Row],[RN Hours (excl. Admin, DON)]],Nurse[[#This Row],[RN Admin Hours]],Nurse[[#This Row],[RN DON Hours]],Nurse[[#This Row],[LPN Hours (excl. Admin)]],Nurse[[#This Row],[LPN Admin Hours]],Nurse[[#This Row],[CNA Hours]],Nurse[[#This Row],[NA TR Hours]],Nurse[[#This Row],[Med Aide/Tech Hours]])</f>
        <v>136.62391304347827</v>
      </c>
      <c r="K293" s="4">
        <f>SUM(Nurse[[#This Row],[RN Hours (excl. Admin, DON)]],Nurse[[#This Row],[LPN Hours (excl. Admin)]],Nurse[[#This Row],[CNA Hours]],Nurse[[#This Row],[NA TR Hours]],Nurse[[#This Row],[Med Aide/Tech Hours]])</f>
        <v>131.75434782608696</v>
      </c>
      <c r="L293" s="4">
        <f>SUM(Nurse[[#This Row],[RN Hours (excl. Admin, DON)]],Nurse[[#This Row],[RN Admin Hours]],Nurse[[#This Row],[RN DON Hours]])</f>
        <v>26.596195652173918</v>
      </c>
      <c r="M293" s="4">
        <v>21.726630434782614</v>
      </c>
      <c r="N293" s="4">
        <v>0</v>
      </c>
      <c r="O293" s="4">
        <v>4.8695652173913047</v>
      </c>
      <c r="P293" s="4">
        <f>SUM(Nurse[[#This Row],[LPN Hours (excl. Admin)]],Nurse[[#This Row],[LPN Admin Hours]])</f>
        <v>30.219565217391313</v>
      </c>
      <c r="Q293" s="4">
        <v>30.219565217391313</v>
      </c>
      <c r="R293" s="4">
        <v>0</v>
      </c>
      <c r="S293" s="4">
        <f>SUM(Nurse[[#This Row],[CNA Hours]],Nurse[[#This Row],[NA TR Hours]],Nurse[[#This Row],[Med Aide/Tech Hours]])</f>
        <v>79.808152173913015</v>
      </c>
      <c r="T293" s="4">
        <v>43.768478260869543</v>
      </c>
      <c r="U293" s="4">
        <v>0</v>
      </c>
      <c r="V293" s="4">
        <v>36.03967391304348</v>
      </c>
      <c r="W2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3" s="4">
        <v>0</v>
      </c>
      <c r="Y293" s="4">
        <v>0</v>
      </c>
      <c r="Z293" s="4">
        <v>0</v>
      </c>
      <c r="AA293" s="4">
        <v>0</v>
      </c>
      <c r="AB293" s="4">
        <v>0</v>
      </c>
      <c r="AC293" s="4">
        <v>0</v>
      </c>
      <c r="AD293" s="4">
        <v>0</v>
      </c>
      <c r="AE293" s="4">
        <v>0</v>
      </c>
      <c r="AF293" s="1">
        <v>175383</v>
      </c>
      <c r="AG293" s="1">
        <v>7</v>
      </c>
      <c r="AH293"/>
    </row>
    <row r="294" spans="1:34" x14ac:dyDescent="0.25">
      <c r="A294" t="s">
        <v>346</v>
      </c>
      <c r="B294" t="s">
        <v>274</v>
      </c>
      <c r="C294" t="s">
        <v>526</v>
      </c>
      <c r="D294" t="s">
        <v>394</v>
      </c>
      <c r="E294" s="4">
        <v>30.445652173913043</v>
      </c>
      <c r="F294" s="4">
        <f>Nurse[[#This Row],[Total Nurse Staff Hours]]/Nurse[[#This Row],[MDS Census]]</f>
        <v>4.2758300606926101</v>
      </c>
      <c r="G294" s="4">
        <f>Nurse[[#This Row],[Total Direct Care Staff Hours]]/Nurse[[#This Row],[MDS Census]]</f>
        <v>3.7553016779721529</v>
      </c>
      <c r="H294" s="4">
        <f>Nurse[[#This Row],[Total RN Hours (w/ Admin, DON)]]/Nurse[[#This Row],[MDS Census]]</f>
        <v>1.0600035701535166</v>
      </c>
      <c r="I294" s="4">
        <f>Nurse[[#This Row],[RN Hours (excl. Admin, DON)]]/Nurse[[#This Row],[MDS Census]]</f>
        <v>0.70870046411995713</v>
      </c>
      <c r="J294" s="4">
        <f>SUM(Nurse[[#This Row],[RN Hours (excl. Admin, DON)]],Nurse[[#This Row],[RN Admin Hours]],Nurse[[#This Row],[RN DON Hours]],Nurse[[#This Row],[LPN Hours (excl. Admin)]],Nurse[[#This Row],[LPN Admin Hours]],Nurse[[#This Row],[CNA Hours]],Nurse[[#This Row],[NA TR Hours]],Nurse[[#This Row],[Med Aide/Tech Hours]])</f>
        <v>130.1804347826087</v>
      </c>
      <c r="K294" s="4">
        <f>SUM(Nurse[[#This Row],[RN Hours (excl. Admin, DON)]],Nurse[[#This Row],[LPN Hours (excl. Admin)]],Nurse[[#This Row],[CNA Hours]],Nurse[[#This Row],[NA TR Hours]],Nurse[[#This Row],[Med Aide/Tech Hours]])</f>
        <v>114.33260869565217</v>
      </c>
      <c r="L294" s="4">
        <f>SUM(Nurse[[#This Row],[RN Hours (excl. Admin, DON)]],Nurse[[#This Row],[RN Admin Hours]],Nurse[[#This Row],[RN DON Hours]])</f>
        <v>32.272500000000001</v>
      </c>
      <c r="M294" s="4">
        <v>21.576847826086954</v>
      </c>
      <c r="N294" s="4">
        <v>5.2173913043478262</v>
      </c>
      <c r="O294" s="4">
        <v>5.4782608695652177</v>
      </c>
      <c r="P294" s="4">
        <f>SUM(Nurse[[#This Row],[LPN Hours (excl. Admin)]],Nurse[[#This Row],[LPN Admin Hours]])</f>
        <v>21.40195652173913</v>
      </c>
      <c r="Q294" s="4">
        <v>16.249782608695654</v>
      </c>
      <c r="R294" s="4">
        <v>5.1521739130434785</v>
      </c>
      <c r="S294" s="4">
        <f>SUM(Nurse[[#This Row],[CNA Hours]],Nurse[[#This Row],[NA TR Hours]],Nurse[[#This Row],[Med Aide/Tech Hours]])</f>
        <v>76.505978260869568</v>
      </c>
      <c r="T294" s="4">
        <v>53.837499999999999</v>
      </c>
      <c r="U294" s="4">
        <v>0</v>
      </c>
      <c r="V294" s="4">
        <v>22.668478260869566</v>
      </c>
      <c r="W2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5.4266304347826093</v>
      </c>
      <c r="X294" s="4">
        <v>0</v>
      </c>
      <c r="Y294" s="4">
        <v>0</v>
      </c>
      <c r="Z294" s="4">
        <v>0</v>
      </c>
      <c r="AA294" s="4">
        <v>0</v>
      </c>
      <c r="AB294" s="4">
        <v>0</v>
      </c>
      <c r="AC294" s="4">
        <v>5.1956521739130439</v>
      </c>
      <c r="AD294" s="4">
        <v>0</v>
      </c>
      <c r="AE294" s="4">
        <v>0.23097826086956522</v>
      </c>
      <c r="AF294" s="1">
        <v>175536</v>
      </c>
      <c r="AG294" s="1">
        <v>7</v>
      </c>
      <c r="AH294"/>
    </row>
    <row r="295" spans="1:34" x14ac:dyDescent="0.25">
      <c r="A295" t="s">
        <v>346</v>
      </c>
      <c r="B295" t="s">
        <v>291</v>
      </c>
      <c r="C295" t="s">
        <v>641</v>
      </c>
      <c r="D295" t="s">
        <v>398</v>
      </c>
      <c r="E295" s="4">
        <v>31.323943661971832</v>
      </c>
      <c r="F295" s="4">
        <f>Nurse[[#This Row],[Total Nurse Staff Hours]]/Nurse[[#This Row],[MDS Census]]</f>
        <v>3.9535791366906468</v>
      </c>
      <c r="G295" s="4">
        <f>Nurse[[#This Row],[Total Direct Care Staff Hours]]/Nurse[[#This Row],[MDS Census]]</f>
        <v>3.7530575539568334</v>
      </c>
      <c r="H295" s="4">
        <f>Nurse[[#This Row],[Total RN Hours (w/ Admin, DON)]]/Nurse[[#This Row],[MDS Census]]</f>
        <v>0.24143884892086329</v>
      </c>
      <c r="I295" s="4">
        <f>Nurse[[#This Row],[RN Hours (excl. Admin, DON)]]/Nurse[[#This Row],[MDS Census]]</f>
        <v>4.0917266187050362E-2</v>
      </c>
      <c r="J295" s="4">
        <f>SUM(Nurse[[#This Row],[RN Hours (excl. Admin, DON)]],Nurse[[#This Row],[RN Admin Hours]],Nurse[[#This Row],[RN DON Hours]],Nurse[[#This Row],[LPN Hours (excl. Admin)]],Nurse[[#This Row],[LPN Admin Hours]],Nurse[[#This Row],[CNA Hours]],Nurse[[#This Row],[NA TR Hours]],Nurse[[#This Row],[Med Aide/Tech Hours]])</f>
        <v>123.84169014084505</v>
      </c>
      <c r="K295" s="4">
        <f>SUM(Nurse[[#This Row],[RN Hours (excl. Admin, DON)]],Nurse[[#This Row],[LPN Hours (excl. Admin)]],Nurse[[#This Row],[CNA Hours]],Nurse[[#This Row],[NA TR Hours]],Nurse[[#This Row],[Med Aide/Tech Hours]])</f>
        <v>117.56056338028166</v>
      </c>
      <c r="L295" s="4">
        <f>SUM(Nurse[[#This Row],[RN Hours (excl. Admin, DON)]],Nurse[[#This Row],[RN Admin Hours]],Nurse[[#This Row],[RN DON Hours]])</f>
        <v>7.5628169014084499</v>
      </c>
      <c r="M295" s="4">
        <v>1.2816901408450705</v>
      </c>
      <c r="N295" s="4">
        <v>1.8332394366197178</v>
      </c>
      <c r="O295" s="4">
        <v>4.4478873239436618</v>
      </c>
      <c r="P295" s="4">
        <f>SUM(Nurse[[#This Row],[LPN Hours (excl. Admin)]],Nurse[[#This Row],[LPN Admin Hours]])</f>
        <v>21.259154929577463</v>
      </c>
      <c r="Q295" s="4">
        <v>21.259154929577463</v>
      </c>
      <c r="R295" s="4">
        <v>0</v>
      </c>
      <c r="S295" s="4">
        <f>SUM(Nurse[[#This Row],[CNA Hours]],Nurse[[#This Row],[NA TR Hours]],Nurse[[#This Row],[Med Aide/Tech Hours]])</f>
        <v>95.01971830985913</v>
      </c>
      <c r="T295" s="4">
        <v>63.271830985915472</v>
      </c>
      <c r="U295" s="4">
        <v>8.4507042253521125E-2</v>
      </c>
      <c r="V295" s="4">
        <v>31.663380281690138</v>
      </c>
      <c r="W2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5" s="4">
        <v>0</v>
      </c>
      <c r="Y295" s="4">
        <v>0</v>
      </c>
      <c r="Z295" s="4">
        <v>0</v>
      </c>
      <c r="AA295" s="4">
        <v>0</v>
      </c>
      <c r="AB295" s="4">
        <v>0</v>
      </c>
      <c r="AC295" s="4">
        <v>0</v>
      </c>
      <c r="AD295" s="4">
        <v>0</v>
      </c>
      <c r="AE295" s="4">
        <v>0</v>
      </c>
      <c r="AF295" s="1">
        <v>175559</v>
      </c>
      <c r="AG295" s="1">
        <v>7</v>
      </c>
      <c r="AH295"/>
    </row>
    <row r="296" spans="1:34" x14ac:dyDescent="0.25">
      <c r="A296" t="s">
        <v>346</v>
      </c>
      <c r="B296" t="s">
        <v>229</v>
      </c>
      <c r="C296" t="s">
        <v>620</v>
      </c>
      <c r="D296" t="s">
        <v>429</v>
      </c>
      <c r="E296" s="4">
        <v>24.760869565217391</v>
      </c>
      <c r="F296" s="4">
        <f>Nurse[[#This Row],[Total Nurse Staff Hours]]/Nurse[[#This Row],[MDS Census]]</f>
        <v>3.2401887620719925</v>
      </c>
      <c r="G296" s="4">
        <f>Nurse[[#This Row],[Total Direct Care Staff Hours]]/Nurse[[#This Row],[MDS Census]]</f>
        <v>2.9743854258121161</v>
      </c>
      <c r="H296" s="4">
        <f>Nurse[[#This Row],[Total RN Hours (w/ Admin, DON)]]/Nurse[[#This Row],[MDS Census]]</f>
        <v>0.67748024582967492</v>
      </c>
      <c r="I296" s="4">
        <f>Nurse[[#This Row],[RN Hours (excl. Admin, DON)]]/Nurse[[#This Row],[MDS Census]]</f>
        <v>0.51132572431957846</v>
      </c>
      <c r="J296" s="4">
        <f>SUM(Nurse[[#This Row],[RN Hours (excl. Admin, DON)]],Nurse[[#This Row],[RN Admin Hours]],Nurse[[#This Row],[RN DON Hours]],Nurse[[#This Row],[LPN Hours (excl. Admin)]],Nurse[[#This Row],[LPN Admin Hours]],Nurse[[#This Row],[CNA Hours]],Nurse[[#This Row],[NA TR Hours]],Nurse[[#This Row],[Med Aide/Tech Hours]])</f>
        <v>80.229891304347817</v>
      </c>
      <c r="K296" s="4">
        <f>SUM(Nurse[[#This Row],[RN Hours (excl. Admin, DON)]],Nurse[[#This Row],[LPN Hours (excl. Admin)]],Nurse[[#This Row],[CNA Hours]],Nurse[[#This Row],[NA TR Hours]],Nurse[[#This Row],[Med Aide/Tech Hours]])</f>
        <v>73.648369565217394</v>
      </c>
      <c r="L296" s="4">
        <f>SUM(Nurse[[#This Row],[RN Hours (excl. Admin, DON)]],Nurse[[#This Row],[RN Admin Hours]],Nurse[[#This Row],[RN DON Hours]])</f>
        <v>16.774999999999995</v>
      </c>
      <c r="M296" s="4">
        <v>12.660869565217387</v>
      </c>
      <c r="N296" s="4">
        <v>0</v>
      </c>
      <c r="O296" s="4">
        <v>4.1141304347826084</v>
      </c>
      <c r="P296" s="4">
        <f>SUM(Nurse[[#This Row],[LPN Hours (excl. Admin)]],Nurse[[#This Row],[LPN Admin Hours]])</f>
        <v>17.23858695652174</v>
      </c>
      <c r="Q296" s="4">
        <v>14.771195652173914</v>
      </c>
      <c r="R296" s="4">
        <v>2.4673913043478257</v>
      </c>
      <c r="S296" s="4">
        <f>SUM(Nurse[[#This Row],[CNA Hours]],Nurse[[#This Row],[NA TR Hours]],Nurse[[#This Row],[Med Aide/Tech Hours]])</f>
        <v>46.216304347826089</v>
      </c>
      <c r="T296" s="4">
        <v>28.491304347826091</v>
      </c>
      <c r="U296" s="4">
        <v>0</v>
      </c>
      <c r="V296" s="4">
        <v>17.724999999999998</v>
      </c>
      <c r="W2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10.405434782608697</v>
      </c>
      <c r="X296" s="4">
        <v>0.65</v>
      </c>
      <c r="Y296" s="4">
        <v>0</v>
      </c>
      <c r="Z296" s="4">
        <v>0</v>
      </c>
      <c r="AA296" s="4">
        <v>3.6663043478260877</v>
      </c>
      <c r="AB296" s="4">
        <v>0</v>
      </c>
      <c r="AC296" s="4">
        <v>6.089130434782609</v>
      </c>
      <c r="AD296" s="4">
        <v>0</v>
      </c>
      <c r="AE296" s="4">
        <v>0</v>
      </c>
      <c r="AF296" s="1">
        <v>175471</v>
      </c>
      <c r="AG296" s="1">
        <v>7</v>
      </c>
      <c r="AH296"/>
    </row>
    <row r="297" spans="1:34" x14ac:dyDescent="0.25">
      <c r="A297" t="s">
        <v>346</v>
      </c>
      <c r="B297" t="s">
        <v>215</v>
      </c>
      <c r="C297" t="s">
        <v>614</v>
      </c>
      <c r="D297" t="s">
        <v>389</v>
      </c>
      <c r="E297" s="4">
        <v>46.260869565217391</v>
      </c>
      <c r="F297" s="4">
        <f>Nurse[[#This Row],[Total Nurse Staff Hours]]/Nurse[[#This Row],[MDS Census]]</f>
        <v>4.049492481203008</v>
      </c>
      <c r="G297" s="4">
        <f>Nurse[[#This Row],[Total Direct Care Staff Hours]]/Nurse[[#This Row],[MDS Census]]</f>
        <v>3.7972603383458652</v>
      </c>
      <c r="H297" s="4">
        <f>Nurse[[#This Row],[Total RN Hours (w/ Admin, DON)]]/Nurse[[#This Row],[MDS Census]]</f>
        <v>0.94273966165413547</v>
      </c>
      <c r="I297" s="4">
        <f>Nurse[[#This Row],[RN Hours (excl. Admin, DON)]]/Nurse[[#This Row],[MDS Census]]</f>
        <v>0.69050751879699257</v>
      </c>
      <c r="J297" s="4">
        <f>SUM(Nurse[[#This Row],[RN Hours (excl. Admin, DON)]],Nurse[[#This Row],[RN Admin Hours]],Nurse[[#This Row],[RN DON Hours]],Nurse[[#This Row],[LPN Hours (excl. Admin)]],Nurse[[#This Row],[LPN Admin Hours]],Nurse[[#This Row],[CNA Hours]],Nurse[[#This Row],[NA TR Hours]],Nurse[[#This Row],[Med Aide/Tech Hours]])</f>
        <v>187.33304347826089</v>
      </c>
      <c r="K297" s="4">
        <f>SUM(Nurse[[#This Row],[RN Hours (excl. Admin, DON)]],Nurse[[#This Row],[LPN Hours (excl. Admin)]],Nurse[[#This Row],[CNA Hours]],Nurse[[#This Row],[NA TR Hours]],Nurse[[#This Row],[Med Aide/Tech Hours]])</f>
        <v>175.66456521739133</v>
      </c>
      <c r="L297" s="4">
        <f>SUM(Nurse[[#This Row],[RN Hours (excl. Admin, DON)]],Nurse[[#This Row],[RN Admin Hours]],Nurse[[#This Row],[RN DON Hours]])</f>
        <v>43.611956521739138</v>
      </c>
      <c r="M297" s="4">
        <v>31.943478260869568</v>
      </c>
      <c r="N297" s="4">
        <v>3.3260869565217392</v>
      </c>
      <c r="O297" s="4">
        <v>8.3423913043478262</v>
      </c>
      <c r="P297" s="4">
        <f>SUM(Nurse[[#This Row],[LPN Hours (excl. Admin)]],Nurse[[#This Row],[LPN Admin Hours]])</f>
        <v>30.533804347826088</v>
      </c>
      <c r="Q297" s="4">
        <v>30.533804347826088</v>
      </c>
      <c r="R297" s="4">
        <v>0</v>
      </c>
      <c r="S297" s="4">
        <f>SUM(Nurse[[#This Row],[CNA Hours]],Nurse[[#This Row],[NA TR Hours]],Nurse[[#This Row],[Med Aide/Tech Hours]])</f>
        <v>113.18728260869565</v>
      </c>
      <c r="T297" s="4">
        <v>84.262500000000003</v>
      </c>
      <c r="U297" s="4">
        <v>0</v>
      </c>
      <c r="V297" s="4">
        <v>28.924782608695658</v>
      </c>
      <c r="W2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7" s="4">
        <v>0</v>
      </c>
      <c r="Y297" s="4">
        <v>0</v>
      </c>
      <c r="Z297" s="4">
        <v>0</v>
      </c>
      <c r="AA297" s="4">
        <v>0</v>
      </c>
      <c r="AB297" s="4">
        <v>0</v>
      </c>
      <c r="AC297" s="4">
        <v>0</v>
      </c>
      <c r="AD297" s="4">
        <v>0</v>
      </c>
      <c r="AE297" s="4">
        <v>0</v>
      </c>
      <c r="AF297" s="1">
        <v>175451</v>
      </c>
      <c r="AG297" s="1">
        <v>7</v>
      </c>
      <c r="AH297"/>
    </row>
    <row r="298" spans="1:34" x14ac:dyDescent="0.25">
      <c r="A298" t="s">
        <v>346</v>
      </c>
      <c r="B298" t="s">
        <v>123</v>
      </c>
      <c r="C298" t="s">
        <v>570</v>
      </c>
      <c r="D298" t="s">
        <v>388</v>
      </c>
      <c r="E298" s="4">
        <v>36.782608695652172</v>
      </c>
      <c r="F298" s="4">
        <f>Nurse[[#This Row],[Total Nurse Staff Hours]]/Nurse[[#This Row],[MDS Census]]</f>
        <v>3.198906619385343</v>
      </c>
      <c r="G298" s="4">
        <f>Nurse[[#This Row],[Total Direct Care Staff Hours]]/Nurse[[#This Row],[MDS Census]]</f>
        <v>2.8302895981087475</v>
      </c>
      <c r="H298" s="4">
        <f>Nurse[[#This Row],[Total RN Hours (w/ Admin, DON)]]/Nurse[[#This Row],[MDS Census]]</f>
        <v>0.40951536643026004</v>
      </c>
      <c r="I298" s="4">
        <f>Nurse[[#This Row],[RN Hours (excl. Admin, DON)]]/Nurse[[#This Row],[MDS Census]]</f>
        <v>0.24660165484633575</v>
      </c>
      <c r="J298" s="4">
        <f>SUM(Nurse[[#This Row],[RN Hours (excl. Admin, DON)]],Nurse[[#This Row],[RN Admin Hours]],Nurse[[#This Row],[RN DON Hours]],Nurse[[#This Row],[LPN Hours (excl. Admin)]],Nurse[[#This Row],[LPN Admin Hours]],Nurse[[#This Row],[CNA Hours]],Nurse[[#This Row],[NA TR Hours]],Nurse[[#This Row],[Med Aide/Tech Hours]])</f>
        <v>117.66413043478261</v>
      </c>
      <c r="K298" s="4">
        <f>SUM(Nurse[[#This Row],[RN Hours (excl. Admin, DON)]],Nurse[[#This Row],[LPN Hours (excl. Admin)]],Nurse[[#This Row],[CNA Hours]],Nurse[[#This Row],[NA TR Hours]],Nurse[[#This Row],[Med Aide/Tech Hours]])</f>
        <v>104.10543478260871</v>
      </c>
      <c r="L298" s="4">
        <f>SUM(Nurse[[#This Row],[RN Hours (excl. Admin, DON)]],Nurse[[#This Row],[RN Admin Hours]],Nurse[[#This Row],[RN DON Hours]])</f>
        <v>15.06304347826087</v>
      </c>
      <c r="M298" s="4">
        <v>9.0706521739130448</v>
      </c>
      <c r="N298" s="4">
        <v>0</v>
      </c>
      <c r="O298" s="4">
        <v>5.9923913043478256</v>
      </c>
      <c r="P298" s="4">
        <f>SUM(Nurse[[#This Row],[LPN Hours (excl. Admin)]],Nurse[[#This Row],[LPN Admin Hours]])</f>
        <v>24.839130434782611</v>
      </c>
      <c r="Q298" s="4">
        <v>17.272826086956524</v>
      </c>
      <c r="R298" s="4">
        <v>7.566304347826085</v>
      </c>
      <c r="S298" s="4">
        <f>SUM(Nurse[[#This Row],[CNA Hours]],Nurse[[#This Row],[NA TR Hours]],Nurse[[#This Row],[Med Aide/Tech Hours]])</f>
        <v>77.761956521739137</v>
      </c>
      <c r="T298" s="4">
        <v>66.232608695652175</v>
      </c>
      <c r="U298" s="4">
        <v>0</v>
      </c>
      <c r="V298" s="4">
        <v>11.52934782608696</v>
      </c>
      <c r="W2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0.35869565217391314</v>
      </c>
      <c r="X298" s="4">
        <v>0</v>
      </c>
      <c r="Y298" s="4">
        <v>0</v>
      </c>
      <c r="Z298" s="4">
        <v>0</v>
      </c>
      <c r="AA298" s="4">
        <v>0</v>
      </c>
      <c r="AB298" s="4">
        <v>0</v>
      </c>
      <c r="AC298" s="4">
        <v>0.35869565217391314</v>
      </c>
      <c r="AD298" s="4">
        <v>0</v>
      </c>
      <c r="AE298" s="4">
        <v>0</v>
      </c>
      <c r="AF298" s="1">
        <v>175286</v>
      </c>
      <c r="AG298" s="1">
        <v>7</v>
      </c>
      <c r="AH298"/>
    </row>
    <row r="299" spans="1:34" x14ac:dyDescent="0.25">
      <c r="A299" t="s">
        <v>346</v>
      </c>
      <c r="B299" t="s">
        <v>221</v>
      </c>
      <c r="C299" t="s">
        <v>581</v>
      </c>
      <c r="D299" t="s">
        <v>448</v>
      </c>
      <c r="E299" s="4">
        <v>44.869565217391305</v>
      </c>
      <c r="F299" s="4">
        <f>Nurse[[#This Row],[Total Nurse Staff Hours]]/Nurse[[#This Row],[MDS Census]]</f>
        <v>3.2502761627906978</v>
      </c>
      <c r="G299" s="4">
        <f>Nurse[[#This Row],[Total Direct Care Staff Hours]]/Nurse[[#This Row],[MDS Census]]</f>
        <v>3.1130910852713183</v>
      </c>
      <c r="H299" s="4">
        <f>Nurse[[#This Row],[Total RN Hours (w/ Admin, DON)]]/Nurse[[#This Row],[MDS Census]]</f>
        <v>0.49776889534883728</v>
      </c>
      <c r="I299" s="4">
        <f>Nurse[[#This Row],[RN Hours (excl. Admin, DON)]]/Nurse[[#This Row],[MDS Census]]</f>
        <v>0.36058381782945748</v>
      </c>
      <c r="J299" s="4">
        <f>SUM(Nurse[[#This Row],[RN Hours (excl. Admin, DON)]],Nurse[[#This Row],[RN Admin Hours]],Nurse[[#This Row],[RN DON Hours]],Nurse[[#This Row],[LPN Hours (excl. Admin)]],Nurse[[#This Row],[LPN Admin Hours]],Nurse[[#This Row],[CNA Hours]],Nurse[[#This Row],[NA TR Hours]],Nurse[[#This Row],[Med Aide/Tech Hours]])</f>
        <v>145.83847826086958</v>
      </c>
      <c r="K299" s="4">
        <f>SUM(Nurse[[#This Row],[RN Hours (excl. Admin, DON)]],Nurse[[#This Row],[LPN Hours (excl. Admin)]],Nurse[[#This Row],[CNA Hours]],Nurse[[#This Row],[NA TR Hours]],Nurse[[#This Row],[Med Aide/Tech Hours]])</f>
        <v>139.68304347826088</v>
      </c>
      <c r="L299" s="4">
        <f>SUM(Nurse[[#This Row],[RN Hours (excl. Admin, DON)]],Nurse[[#This Row],[RN Admin Hours]],Nurse[[#This Row],[RN DON Hours]])</f>
        <v>22.334673913043481</v>
      </c>
      <c r="M299" s="4">
        <v>16.179239130434787</v>
      </c>
      <c r="N299" s="4">
        <v>2.0054347826086958</v>
      </c>
      <c r="O299" s="4">
        <v>4.1499999999999968</v>
      </c>
      <c r="P299" s="4">
        <f>SUM(Nurse[[#This Row],[LPN Hours (excl. Admin)]],Nurse[[#This Row],[LPN Admin Hours]])</f>
        <v>8.6458695652173922</v>
      </c>
      <c r="Q299" s="4">
        <v>8.6458695652173922</v>
      </c>
      <c r="R299" s="4">
        <v>0</v>
      </c>
      <c r="S299" s="4">
        <f>SUM(Nurse[[#This Row],[CNA Hours]],Nurse[[#This Row],[NA TR Hours]],Nurse[[#This Row],[Med Aide/Tech Hours]])</f>
        <v>114.85793478260871</v>
      </c>
      <c r="T299" s="4">
        <v>96.322608695652178</v>
      </c>
      <c r="U299" s="4">
        <v>0</v>
      </c>
      <c r="V299" s="4">
        <v>18.535326086956523</v>
      </c>
      <c r="W2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57.193369565217395</v>
      </c>
      <c r="X299" s="4">
        <v>6.6895652173913049</v>
      </c>
      <c r="Y299" s="4">
        <v>0</v>
      </c>
      <c r="Z299" s="4">
        <v>0.49456521739130432</v>
      </c>
      <c r="AA299" s="4">
        <v>1.2110869565217393</v>
      </c>
      <c r="AB299" s="4">
        <v>0</v>
      </c>
      <c r="AC299" s="4">
        <v>48.798152173913046</v>
      </c>
      <c r="AD299" s="4">
        <v>0</v>
      </c>
      <c r="AE299" s="4">
        <v>0</v>
      </c>
      <c r="AF299" s="1">
        <v>175459</v>
      </c>
      <c r="AG299" s="1">
        <v>7</v>
      </c>
      <c r="AH299"/>
    </row>
    <row r="300" spans="1:34" x14ac:dyDescent="0.25">
      <c r="A300" t="s">
        <v>346</v>
      </c>
      <c r="B300" t="s">
        <v>57</v>
      </c>
      <c r="C300" t="s">
        <v>521</v>
      </c>
      <c r="D300" t="s">
        <v>402</v>
      </c>
      <c r="E300" s="4">
        <v>103.30434782608695</v>
      </c>
      <c r="F300" s="4">
        <f>Nurse[[#This Row],[Total Nurse Staff Hours]]/Nurse[[#This Row],[MDS Census]]</f>
        <v>3.2750915404040399</v>
      </c>
      <c r="G300" s="4">
        <f>Nurse[[#This Row],[Total Direct Care Staff Hours]]/Nurse[[#This Row],[MDS Census]]</f>
        <v>3.165663930976431</v>
      </c>
      <c r="H300" s="4">
        <f>Nurse[[#This Row],[Total RN Hours (w/ Admin, DON)]]/Nurse[[#This Row],[MDS Census]]</f>
        <v>0.45460437710437712</v>
      </c>
      <c r="I300" s="4">
        <f>Nurse[[#This Row],[RN Hours (excl. Admin, DON)]]/Nurse[[#This Row],[MDS Census]]</f>
        <v>0.34517676767676769</v>
      </c>
      <c r="J300" s="4">
        <f>SUM(Nurse[[#This Row],[RN Hours (excl. Admin, DON)]],Nurse[[#This Row],[RN Admin Hours]],Nurse[[#This Row],[RN DON Hours]],Nurse[[#This Row],[LPN Hours (excl. Admin)]],Nurse[[#This Row],[LPN Admin Hours]],Nurse[[#This Row],[CNA Hours]],Nurse[[#This Row],[NA TR Hours]],Nurse[[#This Row],[Med Aide/Tech Hours]])</f>
        <v>338.33119565217385</v>
      </c>
      <c r="K300" s="4">
        <f>SUM(Nurse[[#This Row],[RN Hours (excl. Admin, DON)]],Nurse[[#This Row],[LPN Hours (excl. Admin)]],Nurse[[#This Row],[CNA Hours]],Nurse[[#This Row],[NA TR Hours]],Nurse[[#This Row],[Med Aide/Tech Hours]])</f>
        <v>327.02684782608696</v>
      </c>
      <c r="L300" s="4">
        <f>SUM(Nurse[[#This Row],[RN Hours (excl. Admin, DON)]],Nurse[[#This Row],[RN Admin Hours]],Nurse[[#This Row],[RN DON Hours]])</f>
        <v>46.962608695652172</v>
      </c>
      <c r="M300" s="4">
        <v>35.658260869565218</v>
      </c>
      <c r="N300" s="4">
        <v>5.5217391304347823</v>
      </c>
      <c r="O300" s="4">
        <v>5.7826086956521738</v>
      </c>
      <c r="P300" s="4">
        <f>SUM(Nurse[[#This Row],[LPN Hours (excl. Admin)]],Nurse[[#This Row],[LPN Admin Hours]])</f>
        <v>73.014456521739135</v>
      </c>
      <c r="Q300" s="4">
        <v>73.014456521739135</v>
      </c>
      <c r="R300" s="4">
        <v>0</v>
      </c>
      <c r="S300" s="4">
        <f>SUM(Nurse[[#This Row],[CNA Hours]],Nurse[[#This Row],[NA TR Hours]],Nurse[[#This Row],[Med Aide/Tech Hours]])</f>
        <v>218.35413043478258</v>
      </c>
      <c r="T300" s="4">
        <v>218.35413043478258</v>
      </c>
      <c r="U300" s="4">
        <v>0</v>
      </c>
      <c r="V300" s="4">
        <v>0</v>
      </c>
      <c r="W3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240.43576086956517</v>
      </c>
      <c r="X300" s="4">
        <v>3.9354347826086955</v>
      </c>
      <c r="Y300" s="4">
        <v>0</v>
      </c>
      <c r="Z300" s="4">
        <v>0</v>
      </c>
      <c r="AA300" s="4">
        <v>49.318804347826088</v>
      </c>
      <c r="AB300" s="4">
        <v>0</v>
      </c>
      <c r="AC300" s="4">
        <v>187.1815217391304</v>
      </c>
      <c r="AD300" s="4">
        <v>0</v>
      </c>
      <c r="AE300" s="4">
        <v>0</v>
      </c>
      <c r="AF300" s="1">
        <v>175168</v>
      </c>
      <c r="AG300" s="1">
        <v>7</v>
      </c>
      <c r="AH300"/>
    </row>
    <row r="301" spans="1:34" x14ac:dyDescent="0.25">
      <c r="A301" t="s">
        <v>346</v>
      </c>
      <c r="B301" t="s">
        <v>133</v>
      </c>
      <c r="C301" t="s">
        <v>521</v>
      </c>
      <c r="D301" t="s">
        <v>402</v>
      </c>
      <c r="E301" s="4">
        <v>44.25</v>
      </c>
      <c r="F301" s="4">
        <f>Nurse[[#This Row],[Total Nurse Staff Hours]]/Nurse[[#This Row],[MDS Census]]</f>
        <v>4.735887988209285</v>
      </c>
      <c r="G301" s="4">
        <f>Nurse[[#This Row],[Total Direct Care Staff Hours]]/Nurse[[#This Row],[MDS Census]]</f>
        <v>4.3462711864406778</v>
      </c>
      <c r="H301" s="4">
        <f>Nurse[[#This Row],[Total RN Hours (w/ Admin, DON)]]/Nurse[[#This Row],[MDS Census]]</f>
        <v>0.98179071481208557</v>
      </c>
      <c r="I301" s="4">
        <f>Nurse[[#This Row],[RN Hours (excl. Admin, DON)]]/Nurse[[#This Row],[MDS Census]]</f>
        <v>0.59217391304347844</v>
      </c>
      <c r="J301" s="4">
        <f>SUM(Nurse[[#This Row],[RN Hours (excl. Admin, DON)]],Nurse[[#This Row],[RN Admin Hours]],Nurse[[#This Row],[RN DON Hours]],Nurse[[#This Row],[LPN Hours (excl. Admin)]],Nurse[[#This Row],[LPN Admin Hours]],Nurse[[#This Row],[CNA Hours]],Nurse[[#This Row],[NA TR Hours]],Nurse[[#This Row],[Med Aide/Tech Hours]])</f>
        <v>209.56304347826085</v>
      </c>
      <c r="K301" s="4">
        <f>SUM(Nurse[[#This Row],[RN Hours (excl. Admin, DON)]],Nurse[[#This Row],[LPN Hours (excl. Admin)]],Nurse[[#This Row],[CNA Hours]],Nurse[[#This Row],[NA TR Hours]],Nurse[[#This Row],[Med Aide/Tech Hours]])</f>
        <v>192.32249999999999</v>
      </c>
      <c r="L301" s="4">
        <f>SUM(Nurse[[#This Row],[RN Hours (excl. Admin, DON)]],Nurse[[#This Row],[RN Admin Hours]],Nurse[[#This Row],[RN DON Hours]])</f>
        <v>43.444239130434788</v>
      </c>
      <c r="M301" s="4">
        <v>26.20369565217392</v>
      </c>
      <c r="N301" s="4">
        <v>12.457934782608698</v>
      </c>
      <c r="O301" s="4">
        <v>4.7826086956521738</v>
      </c>
      <c r="P301" s="4">
        <f>SUM(Nurse[[#This Row],[LPN Hours (excl. Admin)]],Nurse[[#This Row],[LPN Admin Hours]])</f>
        <v>29.858369565217398</v>
      </c>
      <c r="Q301" s="4">
        <v>29.858369565217398</v>
      </c>
      <c r="R301" s="4">
        <v>0</v>
      </c>
      <c r="S301" s="4">
        <f>SUM(Nurse[[#This Row],[CNA Hours]],Nurse[[#This Row],[NA TR Hours]],Nurse[[#This Row],[Med Aide/Tech Hours]])</f>
        <v>136.26043478260868</v>
      </c>
      <c r="T301" s="4">
        <v>105.73173913043478</v>
      </c>
      <c r="U301" s="4">
        <v>8.1521739130434784E-2</v>
      </c>
      <c r="V301" s="4">
        <v>30.447173913043471</v>
      </c>
      <c r="W3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53.588695652173925</v>
      </c>
      <c r="X301" s="4">
        <v>3.9235869565217381</v>
      </c>
      <c r="Y301" s="4">
        <v>0</v>
      </c>
      <c r="Z301" s="4">
        <v>0</v>
      </c>
      <c r="AA301" s="4">
        <v>3.1118478260869566</v>
      </c>
      <c r="AB301" s="4">
        <v>0</v>
      </c>
      <c r="AC301" s="4">
        <v>27.137934782608703</v>
      </c>
      <c r="AD301" s="4">
        <v>8.1521739130434784E-2</v>
      </c>
      <c r="AE301" s="4">
        <v>19.333804347826089</v>
      </c>
      <c r="AF301" s="1">
        <v>175301</v>
      </c>
      <c r="AG301" s="1">
        <v>7</v>
      </c>
      <c r="AH301"/>
    </row>
    <row r="302" spans="1:34" x14ac:dyDescent="0.25">
      <c r="A302" t="s">
        <v>346</v>
      </c>
      <c r="B302" t="s">
        <v>75</v>
      </c>
      <c r="C302" t="s">
        <v>542</v>
      </c>
      <c r="D302" t="s">
        <v>425</v>
      </c>
      <c r="E302" s="4">
        <v>34.858695652173914</v>
      </c>
      <c r="F302" s="4">
        <f>Nurse[[#This Row],[Total Nurse Staff Hours]]/Nurse[[#This Row],[MDS Census]]</f>
        <v>3.162429061428127</v>
      </c>
      <c r="G302" s="4">
        <f>Nurse[[#This Row],[Total Direct Care Staff Hours]]/Nurse[[#This Row],[MDS Census]]</f>
        <v>2.9438384783286566</v>
      </c>
      <c r="H302" s="4">
        <f>Nurse[[#This Row],[Total RN Hours (w/ Admin, DON)]]/Nurse[[#This Row],[MDS Census]]</f>
        <v>0.50417524165887107</v>
      </c>
      <c r="I302" s="4">
        <f>Nurse[[#This Row],[RN Hours (excl. Admin, DON)]]/Nurse[[#This Row],[MDS Census]]</f>
        <v>0.3474337386966011</v>
      </c>
      <c r="J302" s="4">
        <f>SUM(Nurse[[#This Row],[RN Hours (excl. Admin, DON)]],Nurse[[#This Row],[RN Admin Hours]],Nurse[[#This Row],[RN DON Hours]],Nurse[[#This Row],[LPN Hours (excl. Admin)]],Nurse[[#This Row],[LPN Admin Hours]],Nurse[[#This Row],[CNA Hours]],Nurse[[#This Row],[NA TR Hours]],Nurse[[#This Row],[Med Aide/Tech Hours]])</f>
        <v>110.23815217391308</v>
      </c>
      <c r="K302" s="4">
        <f>SUM(Nurse[[#This Row],[RN Hours (excl. Admin, DON)]],Nurse[[#This Row],[LPN Hours (excl. Admin)]],Nurse[[#This Row],[CNA Hours]],Nurse[[#This Row],[NA TR Hours]],Nurse[[#This Row],[Med Aide/Tech Hours]])</f>
        <v>102.61836956521742</v>
      </c>
      <c r="L302" s="4">
        <f>SUM(Nurse[[#This Row],[RN Hours (excl. Admin, DON)]],Nurse[[#This Row],[RN Admin Hours]],Nurse[[#This Row],[RN DON Hours]])</f>
        <v>17.574891304347823</v>
      </c>
      <c r="M302" s="4">
        <v>12.111086956521737</v>
      </c>
      <c r="N302" s="4">
        <v>0</v>
      </c>
      <c r="O302" s="4">
        <v>5.4638043478260867</v>
      </c>
      <c r="P302" s="4">
        <f>SUM(Nurse[[#This Row],[LPN Hours (excl. Admin)]],Nurse[[#This Row],[LPN Admin Hours]])</f>
        <v>21.176086956521736</v>
      </c>
      <c r="Q302" s="4">
        <v>19.020108695652173</v>
      </c>
      <c r="R302" s="4">
        <v>2.1559782608695652</v>
      </c>
      <c r="S302" s="4">
        <f>SUM(Nurse[[#This Row],[CNA Hours]],Nurse[[#This Row],[NA TR Hours]],Nurse[[#This Row],[Med Aide/Tech Hours]])</f>
        <v>71.487173913043506</v>
      </c>
      <c r="T302" s="4">
        <v>63.220652173913066</v>
      </c>
      <c r="U302" s="4">
        <v>0</v>
      </c>
      <c r="V302" s="4">
        <v>8.2665217391304342</v>
      </c>
      <c r="W3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31.016304347826086</v>
      </c>
      <c r="X302" s="4">
        <v>3.8641304347826089</v>
      </c>
      <c r="Y302" s="4">
        <v>0</v>
      </c>
      <c r="Z302" s="4">
        <v>0</v>
      </c>
      <c r="AA302" s="4">
        <v>6.9565217391304346</v>
      </c>
      <c r="AB302" s="4">
        <v>0</v>
      </c>
      <c r="AC302" s="4">
        <v>19.255434782608695</v>
      </c>
      <c r="AD302" s="4">
        <v>0</v>
      </c>
      <c r="AE302" s="4">
        <v>0.94021739130434778</v>
      </c>
      <c r="AF302" s="1">
        <v>175205</v>
      </c>
      <c r="AG302" s="1">
        <v>7</v>
      </c>
      <c r="AH302"/>
    </row>
    <row r="303" spans="1:34" x14ac:dyDescent="0.25">
      <c r="A303" t="s">
        <v>346</v>
      </c>
      <c r="B303" t="s">
        <v>87</v>
      </c>
      <c r="C303" t="s">
        <v>552</v>
      </c>
      <c r="D303" t="s">
        <v>412</v>
      </c>
      <c r="E303" s="4">
        <v>39.902173913043477</v>
      </c>
      <c r="F303" s="4">
        <f>Nurse[[#This Row],[Total Nurse Staff Hours]]/Nurse[[#This Row],[MDS Census]]</f>
        <v>3.9055815853990734</v>
      </c>
      <c r="G303" s="4">
        <f>Nurse[[#This Row],[Total Direct Care Staff Hours]]/Nurse[[#This Row],[MDS Census]]</f>
        <v>3.7217079814764369</v>
      </c>
      <c r="H303" s="4">
        <f>Nurse[[#This Row],[Total RN Hours (w/ Admin, DON)]]/Nurse[[#This Row],[MDS Census]]</f>
        <v>0.61416507763552153</v>
      </c>
      <c r="I303" s="4">
        <f>Nurse[[#This Row],[RN Hours (excl. Admin, DON)]]/Nurse[[#This Row],[MDS Census]]</f>
        <v>0.55314628166712054</v>
      </c>
      <c r="J303" s="4">
        <f>SUM(Nurse[[#This Row],[RN Hours (excl. Admin, DON)]],Nurse[[#This Row],[RN Admin Hours]],Nurse[[#This Row],[RN DON Hours]],Nurse[[#This Row],[LPN Hours (excl. Admin)]],Nurse[[#This Row],[LPN Admin Hours]],Nurse[[#This Row],[CNA Hours]],Nurse[[#This Row],[NA TR Hours]],Nurse[[#This Row],[Med Aide/Tech Hours]])</f>
        <v>155.84119565217389</v>
      </c>
      <c r="K303" s="4">
        <f>SUM(Nurse[[#This Row],[RN Hours (excl. Admin, DON)]],Nurse[[#This Row],[LPN Hours (excl. Admin)]],Nurse[[#This Row],[CNA Hours]],Nurse[[#This Row],[NA TR Hours]],Nurse[[#This Row],[Med Aide/Tech Hours]])</f>
        <v>148.50423913043477</v>
      </c>
      <c r="L303" s="4">
        <f>SUM(Nurse[[#This Row],[RN Hours (excl. Admin, DON)]],Nurse[[#This Row],[RN Admin Hours]],Nurse[[#This Row],[RN DON Hours]])</f>
        <v>24.506521739130427</v>
      </c>
      <c r="M303" s="4">
        <v>22.071739130434775</v>
      </c>
      <c r="N303" s="4">
        <v>0</v>
      </c>
      <c r="O303" s="4">
        <v>2.4347826086956523</v>
      </c>
      <c r="P303" s="4">
        <f>SUM(Nurse[[#This Row],[LPN Hours (excl. Admin)]],Nurse[[#This Row],[LPN Admin Hours]])</f>
        <v>27.432934782608697</v>
      </c>
      <c r="Q303" s="4">
        <v>22.530760869565217</v>
      </c>
      <c r="R303" s="4">
        <v>4.9021739130434785</v>
      </c>
      <c r="S303" s="4">
        <f>SUM(Nurse[[#This Row],[CNA Hours]],Nurse[[#This Row],[NA TR Hours]],Nurse[[#This Row],[Med Aide/Tech Hours]])</f>
        <v>103.90173913043479</v>
      </c>
      <c r="T303" s="4">
        <v>93.456521739130437</v>
      </c>
      <c r="U303" s="4">
        <v>0</v>
      </c>
      <c r="V303" s="4">
        <v>10.44521739130435</v>
      </c>
      <c r="W3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3" s="4">
        <v>0</v>
      </c>
      <c r="Y303" s="4">
        <v>0</v>
      </c>
      <c r="Z303" s="4">
        <v>0</v>
      </c>
      <c r="AA303" s="4">
        <v>0</v>
      </c>
      <c r="AB303" s="4">
        <v>0</v>
      </c>
      <c r="AC303" s="4">
        <v>0</v>
      </c>
      <c r="AD303" s="4">
        <v>0</v>
      </c>
      <c r="AE303" s="4">
        <v>0</v>
      </c>
      <c r="AF303" s="1">
        <v>175226</v>
      </c>
      <c r="AG303" s="1">
        <v>7</v>
      </c>
      <c r="AH303"/>
    </row>
    <row r="304" spans="1:34" x14ac:dyDescent="0.25">
      <c r="A304" t="s">
        <v>346</v>
      </c>
      <c r="B304" t="s">
        <v>125</v>
      </c>
      <c r="C304" t="s">
        <v>556</v>
      </c>
      <c r="D304" t="s">
        <v>383</v>
      </c>
      <c r="E304" s="4">
        <v>106.15217391304348</v>
      </c>
      <c r="F304" s="4">
        <f>Nurse[[#This Row],[Total Nurse Staff Hours]]/Nurse[[#This Row],[MDS Census]]</f>
        <v>3.8507976653696496</v>
      </c>
      <c r="G304" s="4">
        <f>Nurse[[#This Row],[Total Direct Care Staff Hours]]/Nurse[[#This Row],[MDS Census]]</f>
        <v>3.6717489248412858</v>
      </c>
      <c r="H304" s="4">
        <f>Nurse[[#This Row],[Total RN Hours (w/ Admin, DON)]]/Nurse[[#This Row],[MDS Census]]</f>
        <v>0.65709092770837574</v>
      </c>
      <c r="I304" s="4">
        <f>Nurse[[#This Row],[RN Hours (excl. Admin, DON)]]/Nurse[[#This Row],[MDS Census]]</f>
        <v>0.52419004710219097</v>
      </c>
      <c r="J304" s="4">
        <f>SUM(Nurse[[#This Row],[RN Hours (excl. Admin, DON)]],Nurse[[#This Row],[RN Admin Hours]],Nurse[[#This Row],[RN DON Hours]],Nurse[[#This Row],[LPN Hours (excl. Admin)]],Nurse[[#This Row],[LPN Admin Hours]],Nurse[[#This Row],[CNA Hours]],Nurse[[#This Row],[NA TR Hours]],Nurse[[#This Row],[Med Aide/Tech Hours]])</f>
        <v>408.77054347826089</v>
      </c>
      <c r="K304" s="4">
        <f>SUM(Nurse[[#This Row],[RN Hours (excl. Admin, DON)]],Nurse[[#This Row],[LPN Hours (excl. Admin)]],Nurse[[#This Row],[CNA Hours]],Nurse[[#This Row],[NA TR Hours]],Nurse[[#This Row],[Med Aide/Tech Hours]])</f>
        <v>389.7641304347826</v>
      </c>
      <c r="L304" s="4">
        <f>SUM(Nurse[[#This Row],[RN Hours (excl. Admin, DON)]],Nurse[[#This Row],[RN Admin Hours]],Nurse[[#This Row],[RN DON Hours]])</f>
        <v>69.751630434782584</v>
      </c>
      <c r="M304" s="4">
        <v>55.643913043478229</v>
      </c>
      <c r="N304" s="4">
        <v>8.6294565217391295</v>
      </c>
      <c r="O304" s="4">
        <v>5.4782608695652177</v>
      </c>
      <c r="P304" s="4">
        <f>SUM(Nurse[[#This Row],[LPN Hours (excl. Admin)]],Nurse[[#This Row],[LPN Admin Hours]])</f>
        <v>40.319782608695675</v>
      </c>
      <c r="Q304" s="4">
        <v>35.421086956521762</v>
      </c>
      <c r="R304" s="4">
        <v>4.8986956521739131</v>
      </c>
      <c r="S304" s="4">
        <f>SUM(Nurse[[#This Row],[CNA Hours]],Nurse[[#This Row],[NA TR Hours]],Nurse[[#This Row],[Med Aide/Tech Hours]])</f>
        <v>298.69913043478266</v>
      </c>
      <c r="T304" s="4">
        <v>247.14141304347831</v>
      </c>
      <c r="U304" s="4">
        <v>0</v>
      </c>
      <c r="V304" s="4">
        <v>51.557717391304344</v>
      </c>
      <c r="W3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4" s="4">
        <v>0</v>
      </c>
      <c r="Y304" s="4">
        <v>0</v>
      </c>
      <c r="Z304" s="4">
        <v>0</v>
      </c>
      <c r="AA304" s="4">
        <v>0</v>
      </c>
      <c r="AB304" s="4">
        <v>0</v>
      </c>
      <c r="AC304" s="4">
        <v>0</v>
      </c>
      <c r="AD304" s="4">
        <v>0</v>
      </c>
      <c r="AE304" s="4">
        <v>0</v>
      </c>
      <c r="AF304" s="1">
        <v>175290</v>
      </c>
      <c r="AG304" s="1">
        <v>7</v>
      </c>
      <c r="AH304"/>
    </row>
    <row r="305" spans="1:34" x14ac:dyDescent="0.25">
      <c r="A305" t="s">
        <v>346</v>
      </c>
      <c r="B305" t="s">
        <v>238</v>
      </c>
      <c r="C305" t="s">
        <v>480</v>
      </c>
      <c r="D305" t="s">
        <v>444</v>
      </c>
      <c r="E305" s="4">
        <v>22.434782608695652</v>
      </c>
      <c r="F305" s="4">
        <f>Nurse[[#This Row],[Total Nurse Staff Hours]]/Nurse[[#This Row],[MDS Census]]</f>
        <v>5.3341375968992271</v>
      </c>
      <c r="G305" s="4">
        <f>Nurse[[#This Row],[Total Direct Care Staff Hours]]/Nurse[[#This Row],[MDS Census]]</f>
        <v>5.2751501937984511</v>
      </c>
      <c r="H305" s="4">
        <f>Nurse[[#This Row],[Total RN Hours (w/ Admin, DON)]]/Nurse[[#This Row],[MDS Census]]</f>
        <v>0.42550387596899225</v>
      </c>
      <c r="I305" s="4">
        <f>Nurse[[#This Row],[RN Hours (excl. Admin, DON)]]/Nurse[[#This Row],[MDS Census]]</f>
        <v>0.36651647286821709</v>
      </c>
      <c r="J305" s="4">
        <f>SUM(Nurse[[#This Row],[RN Hours (excl. Admin, DON)]],Nurse[[#This Row],[RN Admin Hours]],Nurse[[#This Row],[RN DON Hours]],Nurse[[#This Row],[LPN Hours (excl. Admin)]],Nurse[[#This Row],[LPN Admin Hours]],Nurse[[#This Row],[CNA Hours]],Nurse[[#This Row],[NA TR Hours]],Nurse[[#This Row],[Med Aide/Tech Hours]])</f>
        <v>119.67021739130439</v>
      </c>
      <c r="K305" s="4">
        <f>SUM(Nurse[[#This Row],[RN Hours (excl. Admin, DON)]],Nurse[[#This Row],[LPN Hours (excl. Admin)]],Nurse[[#This Row],[CNA Hours]],Nurse[[#This Row],[NA TR Hours]],Nurse[[#This Row],[Med Aide/Tech Hours]])</f>
        <v>118.34684782608699</v>
      </c>
      <c r="L305" s="4">
        <f>SUM(Nurse[[#This Row],[RN Hours (excl. Admin, DON)]],Nurse[[#This Row],[RN Admin Hours]],Nurse[[#This Row],[RN DON Hours]])</f>
        <v>9.546086956521739</v>
      </c>
      <c r="M305" s="4">
        <v>8.2227173913043483</v>
      </c>
      <c r="N305" s="4">
        <v>0</v>
      </c>
      <c r="O305" s="4">
        <v>1.3233695652173911</v>
      </c>
      <c r="P305" s="4">
        <f>SUM(Nurse[[#This Row],[LPN Hours (excl. Admin)]],Nurse[[#This Row],[LPN Admin Hours]])</f>
        <v>22.971086956521734</v>
      </c>
      <c r="Q305" s="4">
        <v>22.971086956521734</v>
      </c>
      <c r="R305" s="4">
        <v>0</v>
      </c>
      <c r="S305" s="4">
        <f>SUM(Nurse[[#This Row],[CNA Hours]],Nurse[[#This Row],[NA TR Hours]],Nurse[[#This Row],[Med Aide/Tech Hours]])</f>
        <v>87.153043478260912</v>
      </c>
      <c r="T305" s="4">
        <v>68.100760869565249</v>
      </c>
      <c r="U305" s="4">
        <v>0</v>
      </c>
      <c r="V305" s="4">
        <v>19.052282608695656</v>
      </c>
      <c r="W3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17.921304347826084</v>
      </c>
      <c r="X305" s="4">
        <v>8.2227173913043483</v>
      </c>
      <c r="Y305" s="4">
        <v>0</v>
      </c>
      <c r="Z305" s="4">
        <v>1.3233695652173911</v>
      </c>
      <c r="AA305" s="4">
        <v>0</v>
      </c>
      <c r="AB305" s="4">
        <v>0</v>
      </c>
      <c r="AC305" s="4">
        <v>7.6610869565217383</v>
      </c>
      <c r="AD305" s="4">
        <v>0</v>
      </c>
      <c r="AE305" s="4">
        <v>0.71413043478260874</v>
      </c>
      <c r="AF305" s="1">
        <v>175488</v>
      </c>
      <c r="AG305" s="1">
        <v>7</v>
      </c>
      <c r="AH305"/>
    </row>
    <row r="306" spans="1:34" x14ac:dyDescent="0.25">
      <c r="A306" t="s">
        <v>346</v>
      </c>
      <c r="B306" t="s">
        <v>147</v>
      </c>
      <c r="C306" t="s">
        <v>480</v>
      </c>
      <c r="D306" t="s">
        <v>444</v>
      </c>
      <c r="E306" s="4">
        <v>44.282608695652172</v>
      </c>
      <c r="F306" s="4">
        <f>Nurse[[#This Row],[Total Nurse Staff Hours]]/Nurse[[#This Row],[MDS Census]]</f>
        <v>3.5469808541973493</v>
      </c>
      <c r="G306" s="4">
        <f>Nurse[[#This Row],[Total Direct Care Staff Hours]]/Nurse[[#This Row],[MDS Census]]</f>
        <v>3.4322533136966134</v>
      </c>
      <c r="H306" s="4">
        <f>Nurse[[#This Row],[Total RN Hours (w/ Admin, DON)]]/Nurse[[#This Row],[MDS Census]]</f>
        <v>0.6412984781541482</v>
      </c>
      <c r="I306" s="4">
        <f>Nurse[[#This Row],[RN Hours (excl. Admin, DON)]]/Nurse[[#This Row],[MDS Census]]</f>
        <v>0.5265709376534119</v>
      </c>
      <c r="J306" s="4">
        <f>SUM(Nurse[[#This Row],[RN Hours (excl. Admin, DON)]],Nurse[[#This Row],[RN Admin Hours]],Nurse[[#This Row],[RN DON Hours]],Nurse[[#This Row],[LPN Hours (excl. Admin)]],Nurse[[#This Row],[LPN Admin Hours]],Nurse[[#This Row],[CNA Hours]],Nurse[[#This Row],[NA TR Hours]],Nurse[[#This Row],[Med Aide/Tech Hours]])</f>
        <v>157.0695652173913</v>
      </c>
      <c r="K306" s="4">
        <f>SUM(Nurse[[#This Row],[RN Hours (excl. Admin, DON)]],Nurse[[#This Row],[LPN Hours (excl. Admin)]],Nurse[[#This Row],[CNA Hours]],Nurse[[#This Row],[NA TR Hours]],Nurse[[#This Row],[Med Aide/Tech Hours]])</f>
        <v>151.98913043478262</v>
      </c>
      <c r="L306" s="4">
        <f>SUM(Nurse[[#This Row],[RN Hours (excl. Admin, DON)]],Nurse[[#This Row],[RN Admin Hours]],Nurse[[#This Row],[RN DON Hours]])</f>
        <v>28.398369565217386</v>
      </c>
      <c r="M306" s="4">
        <v>23.317934782608695</v>
      </c>
      <c r="N306" s="4">
        <v>0</v>
      </c>
      <c r="O306" s="4">
        <v>5.0804347826086893</v>
      </c>
      <c r="P306" s="4">
        <f>SUM(Nurse[[#This Row],[LPN Hours (excl. Admin)]],Nurse[[#This Row],[LPN Admin Hours]])</f>
        <v>17.918478260869566</v>
      </c>
      <c r="Q306" s="4">
        <v>17.918478260869566</v>
      </c>
      <c r="R306" s="4">
        <v>0</v>
      </c>
      <c r="S306" s="4">
        <f>SUM(Nurse[[#This Row],[CNA Hours]],Nurse[[#This Row],[NA TR Hours]],Nurse[[#This Row],[Med Aide/Tech Hours]])</f>
        <v>110.75271739130434</v>
      </c>
      <c r="T306" s="4">
        <v>75.524456521739125</v>
      </c>
      <c r="U306" s="4">
        <v>0</v>
      </c>
      <c r="V306" s="4">
        <v>35.228260869565219</v>
      </c>
      <c r="W3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1.7934782608695652</v>
      </c>
      <c r="X306" s="4">
        <v>0</v>
      </c>
      <c r="Y306" s="4">
        <v>0</v>
      </c>
      <c r="Z306" s="4">
        <v>0</v>
      </c>
      <c r="AA306" s="4">
        <v>0</v>
      </c>
      <c r="AB306" s="4">
        <v>0</v>
      </c>
      <c r="AC306" s="4">
        <v>1.7934782608695652</v>
      </c>
      <c r="AD306" s="4">
        <v>0</v>
      </c>
      <c r="AE306" s="4">
        <v>0</v>
      </c>
      <c r="AF306" s="1">
        <v>175327</v>
      </c>
      <c r="AG306" s="1">
        <v>7</v>
      </c>
      <c r="AH306"/>
    </row>
    <row r="307" spans="1:34" x14ac:dyDescent="0.25">
      <c r="A307" t="s">
        <v>346</v>
      </c>
      <c r="B307" t="s">
        <v>183</v>
      </c>
      <c r="C307" t="s">
        <v>598</v>
      </c>
      <c r="D307" t="s">
        <v>455</v>
      </c>
      <c r="E307" s="4">
        <v>34.597826086956523</v>
      </c>
      <c r="F307" s="4">
        <f>Nurse[[#This Row],[Total Nurse Staff Hours]]/Nurse[[#This Row],[MDS Census]]</f>
        <v>3.2219792648444869</v>
      </c>
      <c r="G307" s="4">
        <f>Nurse[[#This Row],[Total Direct Care Staff Hours]]/Nurse[[#This Row],[MDS Census]]</f>
        <v>2.9618473138548547</v>
      </c>
      <c r="H307" s="4">
        <f>Nurse[[#This Row],[Total RN Hours (w/ Admin, DON)]]/Nurse[[#This Row],[MDS Census]]</f>
        <v>0.59354068488847012</v>
      </c>
      <c r="I307" s="4">
        <f>Nurse[[#This Row],[RN Hours (excl. Admin, DON)]]/Nurse[[#This Row],[MDS Census]]</f>
        <v>0.33340873389883774</v>
      </c>
      <c r="J307" s="4">
        <f>SUM(Nurse[[#This Row],[RN Hours (excl. Admin, DON)]],Nurse[[#This Row],[RN Admin Hours]],Nurse[[#This Row],[RN DON Hours]],Nurse[[#This Row],[LPN Hours (excl. Admin)]],Nurse[[#This Row],[LPN Admin Hours]],Nurse[[#This Row],[CNA Hours]],Nurse[[#This Row],[NA TR Hours]],Nurse[[#This Row],[Med Aide/Tech Hours]])</f>
        <v>111.4734782608696</v>
      </c>
      <c r="K307" s="4">
        <f>SUM(Nurse[[#This Row],[RN Hours (excl. Admin, DON)]],Nurse[[#This Row],[LPN Hours (excl. Admin)]],Nurse[[#This Row],[CNA Hours]],Nurse[[#This Row],[NA TR Hours]],Nurse[[#This Row],[Med Aide/Tech Hours]])</f>
        <v>102.4734782608696</v>
      </c>
      <c r="L307" s="4">
        <f>SUM(Nurse[[#This Row],[RN Hours (excl. Admin, DON)]],Nurse[[#This Row],[RN Admin Hours]],Nurse[[#This Row],[RN DON Hours]])</f>
        <v>20.535217391304354</v>
      </c>
      <c r="M307" s="4">
        <v>11.535217391304354</v>
      </c>
      <c r="N307" s="4">
        <v>3.8695652173913042</v>
      </c>
      <c r="O307" s="4">
        <v>5.1304347826086953</v>
      </c>
      <c r="P307" s="4">
        <f>SUM(Nurse[[#This Row],[LPN Hours (excl. Admin)]],Nurse[[#This Row],[LPN Admin Hours]])</f>
        <v>18.920434782608702</v>
      </c>
      <c r="Q307" s="4">
        <v>18.920434782608702</v>
      </c>
      <c r="R307" s="4">
        <v>0</v>
      </c>
      <c r="S307" s="4">
        <f>SUM(Nurse[[#This Row],[CNA Hours]],Nurse[[#This Row],[NA TR Hours]],Nurse[[#This Row],[Med Aide/Tech Hours]])</f>
        <v>72.017826086956546</v>
      </c>
      <c r="T307" s="4">
        <v>48.727065217391321</v>
      </c>
      <c r="U307" s="4">
        <v>1.9603260869565213</v>
      </c>
      <c r="V307" s="4">
        <v>21.330434782608698</v>
      </c>
      <c r="W3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7" s="4">
        <v>0</v>
      </c>
      <c r="Y307" s="4">
        <v>0</v>
      </c>
      <c r="Z307" s="4">
        <v>0</v>
      </c>
      <c r="AA307" s="4">
        <v>0</v>
      </c>
      <c r="AB307" s="4">
        <v>0</v>
      </c>
      <c r="AC307" s="4">
        <v>0</v>
      </c>
      <c r="AD307" s="4">
        <v>0</v>
      </c>
      <c r="AE307" s="4">
        <v>0</v>
      </c>
      <c r="AF307" s="1">
        <v>175389</v>
      </c>
      <c r="AG307" s="1">
        <v>7</v>
      </c>
      <c r="AH307"/>
    </row>
    <row r="308" spans="1:34" x14ac:dyDescent="0.25">
      <c r="AH308"/>
    </row>
    <row r="309" spans="1:34" x14ac:dyDescent="0.25">
      <c r="AH309"/>
    </row>
    <row r="310" spans="1:34" x14ac:dyDescent="0.25">
      <c r="AH310"/>
    </row>
    <row r="311" spans="1:34" x14ac:dyDescent="0.25">
      <c r="AH311"/>
    </row>
    <row r="312" spans="1:34" x14ac:dyDescent="0.25">
      <c r="AH312"/>
    </row>
    <row r="313" spans="1:34" x14ac:dyDescent="0.25">
      <c r="AH313"/>
    </row>
    <row r="314" spans="1:34" x14ac:dyDescent="0.25">
      <c r="AH314"/>
    </row>
    <row r="315" spans="1:34" x14ac:dyDescent="0.25">
      <c r="AH315"/>
    </row>
    <row r="316" spans="1:34" x14ac:dyDescent="0.25">
      <c r="AH316"/>
    </row>
    <row r="317" spans="1:34" x14ac:dyDescent="0.25">
      <c r="AH317"/>
    </row>
    <row r="318" spans="1:34" x14ac:dyDescent="0.25">
      <c r="AH318"/>
    </row>
    <row r="319" spans="1:34" x14ac:dyDescent="0.25">
      <c r="AH319"/>
    </row>
    <row r="320" spans="1:34" x14ac:dyDescent="0.25">
      <c r="AH320"/>
    </row>
    <row r="321" spans="34:34" x14ac:dyDescent="0.25">
      <c r="AH321"/>
    </row>
    <row r="322" spans="34:34" x14ac:dyDescent="0.25">
      <c r="AH322"/>
    </row>
    <row r="323" spans="34:34" x14ac:dyDescent="0.25">
      <c r="AH323"/>
    </row>
    <row r="324" spans="34:34" x14ac:dyDescent="0.25">
      <c r="AH324"/>
    </row>
    <row r="325" spans="34:34" x14ac:dyDescent="0.25">
      <c r="AH325"/>
    </row>
    <row r="326" spans="34:34" x14ac:dyDescent="0.25">
      <c r="AH326"/>
    </row>
    <row r="327" spans="34:34" x14ac:dyDescent="0.25">
      <c r="AH327"/>
    </row>
    <row r="328" spans="34:34" x14ac:dyDescent="0.25">
      <c r="AH328"/>
    </row>
    <row r="329" spans="34:34" x14ac:dyDescent="0.25">
      <c r="AH329"/>
    </row>
    <row r="330" spans="34:34" x14ac:dyDescent="0.25">
      <c r="AH330"/>
    </row>
    <row r="331" spans="34:34" x14ac:dyDescent="0.25">
      <c r="AH331"/>
    </row>
    <row r="332" spans="34:34" x14ac:dyDescent="0.25">
      <c r="AH332"/>
    </row>
    <row r="333" spans="34:34" x14ac:dyDescent="0.25">
      <c r="AH333"/>
    </row>
    <row r="334" spans="34:34" x14ac:dyDescent="0.25">
      <c r="AH334"/>
    </row>
    <row r="335" spans="34:34" x14ac:dyDescent="0.25">
      <c r="AH335"/>
    </row>
    <row r="336" spans="34:34" x14ac:dyDescent="0.25">
      <c r="AH336"/>
    </row>
    <row r="337" spans="34:34" x14ac:dyDescent="0.25">
      <c r="AH337"/>
    </row>
    <row r="338" spans="34:34" x14ac:dyDescent="0.25">
      <c r="AH338"/>
    </row>
    <row r="339" spans="34:34" x14ac:dyDescent="0.25">
      <c r="AH339"/>
    </row>
    <row r="340" spans="34:34" x14ac:dyDescent="0.25">
      <c r="AH340"/>
    </row>
    <row r="341" spans="34:34" x14ac:dyDescent="0.25">
      <c r="AH341"/>
    </row>
    <row r="342" spans="34:34" x14ac:dyDescent="0.25">
      <c r="AH342"/>
    </row>
    <row r="343" spans="34:34" x14ac:dyDescent="0.25">
      <c r="AH343"/>
    </row>
    <row r="344" spans="34:34" x14ac:dyDescent="0.25">
      <c r="AH344"/>
    </row>
    <row r="345" spans="34:34" x14ac:dyDescent="0.25">
      <c r="AH345"/>
    </row>
    <row r="346" spans="34:34" x14ac:dyDescent="0.25">
      <c r="AH346"/>
    </row>
    <row r="347" spans="34:34" x14ac:dyDescent="0.25">
      <c r="AH347"/>
    </row>
    <row r="348" spans="34:34" x14ac:dyDescent="0.25">
      <c r="AH348"/>
    </row>
    <row r="349" spans="34:34" x14ac:dyDescent="0.25">
      <c r="AH349"/>
    </row>
    <row r="350" spans="34:34" x14ac:dyDescent="0.25">
      <c r="AH350"/>
    </row>
    <row r="351" spans="34:34" x14ac:dyDescent="0.25">
      <c r="AH351"/>
    </row>
    <row r="352" spans="34:34" x14ac:dyDescent="0.25">
      <c r="AH352"/>
    </row>
    <row r="353" spans="34:34" x14ac:dyDescent="0.25">
      <c r="AH353"/>
    </row>
    <row r="354" spans="34:34" x14ac:dyDescent="0.25">
      <c r="AH354"/>
    </row>
    <row r="355" spans="34:34" x14ac:dyDescent="0.25">
      <c r="AH355"/>
    </row>
    <row r="356" spans="34:34" x14ac:dyDescent="0.25">
      <c r="AH356"/>
    </row>
    <row r="357" spans="34:34" x14ac:dyDescent="0.25">
      <c r="AH357"/>
    </row>
    <row r="358" spans="34:34" x14ac:dyDescent="0.25">
      <c r="AH358"/>
    </row>
    <row r="359" spans="34:34" x14ac:dyDescent="0.25">
      <c r="AH359"/>
    </row>
    <row r="360" spans="34:34" x14ac:dyDescent="0.25">
      <c r="AH360"/>
    </row>
    <row r="361" spans="34:34" x14ac:dyDescent="0.25">
      <c r="AH361"/>
    </row>
    <row r="362" spans="34:34" x14ac:dyDescent="0.25">
      <c r="AH362"/>
    </row>
    <row r="363" spans="34:34" x14ac:dyDescent="0.25">
      <c r="AH363"/>
    </row>
    <row r="364" spans="34:34" x14ac:dyDescent="0.25">
      <c r="AH364"/>
    </row>
    <row r="365" spans="34:34" x14ac:dyDescent="0.25">
      <c r="AH365"/>
    </row>
    <row r="366" spans="34:34" x14ac:dyDescent="0.25">
      <c r="AH366"/>
    </row>
    <row r="367" spans="34:34" x14ac:dyDescent="0.25">
      <c r="AH367"/>
    </row>
    <row r="368" spans="34:34" x14ac:dyDescent="0.25">
      <c r="AH368"/>
    </row>
    <row r="369" spans="34:34" x14ac:dyDescent="0.25">
      <c r="AH369"/>
    </row>
    <row r="370" spans="34:34" x14ac:dyDescent="0.25">
      <c r="AH370"/>
    </row>
    <row r="371" spans="34:34" x14ac:dyDescent="0.25">
      <c r="AH371"/>
    </row>
    <row r="372" spans="34:34" x14ac:dyDescent="0.25">
      <c r="AH372"/>
    </row>
    <row r="373" spans="34:34" x14ac:dyDescent="0.25">
      <c r="AH373"/>
    </row>
    <row r="374" spans="34:34" x14ac:dyDescent="0.25">
      <c r="AH374"/>
    </row>
    <row r="375" spans="34:34" x14ac:dyDescent="0.25">
      <c r="AH375"/>
    </row>
    <row r="376" spans="34:34" x14ac:dyDescent="0.25">
      <c r="AH376"/>
    </row>
    <row r="377" spans="34:34" x14ac:dyDescent="0.25">
      <c r="AH377"/>
    </row>
    <row r="378" spans="34:34" x14ac:dyDescent="0.25">
      <c r="AH378"/>
    </row>
    <row r="379" spans="34:34" x14ac:dyDescent="0.25">
      <c r="AH379"/>
    </row>
    <row r="380" spans="34:34" x14ac:dyDescent="0.25">
      <c r="AH380"/>
    </row>
    <row r="381" spans="34:34" x14ac:dyDescent="0.25">
      <c r="AH381"/>
    </row>
    <row r="382" spans="34:34" x14ac:dyDescent="0.25">
      <c r="AH382"/>
    </row>
    <row r="383" spans="34:34" x14ac:dyDescent="0.25">
      <c r="AH383"/>
    </row>
    <row r="384" spans="34:34" x14ac:dyDescent="0.25">
      <c r="AH384"/>
    </row>
    <row r="385" spans="34:34" x14ac:dyDescent="0.25">
      <c r="AH385"/>
    </row>
    <row r="386" spans="34:34" x14ac:dyDescent="0.25">
      <c r="AH386"/>
    </row>
    <row r="387" spans="34:34" x14ac:dyDescent="0.25">
      <c r="AH387"/>
    </row>
    <row r="388" spans="34:34" x14ac:dyDescent="0.25">
      <c r="AH388"/>
    </row>
    <row r="389" spans="34:34" x14ac:dyDescent="0.25">
      <c r="AH389"/>
    </row>
    <row r="390" spans="34:34" x14ac:dyDescent="0.25">
      <c r="AH390"/>
    </row>
    <row r="391" spans="34:34" x14ac:dyDescent="0.25">
      <c r="AH391"/>
    </row>
    <row r="392" spans="34:34" x14ac:dyDescent="0.25">
      <c r="AH392"/>
    </row>
    <row r="393" spans="34:34" x14ac:dyDescent="0.25">
      <c r="AH393"/>
    </row>
    <row r="394" spans="34:34" x14ac:dyDescent="0.25">
      <c r="AH394"/>
    </row>
    <row r="395" spans="34:34" x14ac:dyDescent="0.25">
      <c r="AH395"/>
    </row>
    <row r="396" spans="34:34" x14ac:dyDescent="0.25">
      <c r="AH396"/>
    </row>
    <row r="397" spans="34:34" x14ac:dyDescent="0.25">
      <c r="AH397"/>
    </row>
    <row r="398" spans="34:34" x14ac:dyDescent="0.25">
      <c r="AH398"/>
    </row>
    <row r="399" spans="34:34" x14ac:dyDescent="0.25">
      <c r="AH399"/>
    </row>
    <row r="400" spans="34:34" x14ac:dyDescent="0.25">
      <c r="AH400"/>
    </row>
    <row r="401" spans="34:34" x14ac:dyDescent="0.25">
      <c r="AH401"/>
    </row>
    <row r="402" spans="34:34" x14ac:dyDescent="0.25">
      <c r="AH402"/>
    </row>
    <row r="403" spans="34:34" x14ac:dyDescent="0.25">
      <c r="AH403"/>
    </row>
    <row r="404" spans="34:34" x14ac:dyDescent="0.25">
      <c r="AH404"/>
    </row>
    <row r="405" spans="34:34" x14ac:dyDescent="0.25">
      <c r="AH405"/>
    </row>
    <row r="406" spans="34:34" x14ac:dyDescent="0.25">
      <c r="AH406"/>
    </row>
    <row r="407" spans="34:34" x14ac:dyDescent="0.25">
      <c r="AH407"/>
    </row>
    <row r="408" spans="34:34" x14ac:dyDescent="0.25">
      <c r="AH408"/>
    </row>
    <row r="409" spans="34:34" x14ac:dyDescent="0.25">
      <c r="AH409"/>
    </row>
    <row r="410" spans="34:34" x14ac:dyDescent="0.25">
      <c r="AH410"/>
    </row>
    <row r="411" spans="34:34" x14ac:dyDescent="0.25">
      <c r="AH411"/>
    </row>
    <row r="412" spans="34:34" x14ac:dyDescent="0.25">
      <c r="AH412"/>
    </row>
    <row r="413" spans="34:34" x14ac:dyDescent="0.25">
      <c r="AH413"/>
    </row>
    <row r="414" spans="34:34" x14ac:dyDescent="0.25">
      <c r="AH414"/>
    </row>
    <row r="415" spans="34:34" x14ac:dyDescent="0.25">
      <c r="AH415"/>
    </row>
    <row r="416" spans="34:34" x14ac:dyDescent="0.25">
      <c r="AH416"/>
    </row>
    <row r="417" spans="34:34" x14ac:dyDescent="0.25">
      <c r="AH417"/>
    </row>
    <row r="418" spans="34:34" x14ac:dyDescent="0.25">
      <c r="AH418"/>
    </row>
    <row r="419" spans="34:34" x14ac:dyDescent="0.25">
      <c r="AH419"/>
    </row>
    <row r="420" spans="34:34" x14ac:dyDescent="0.25">
      <c r="AH420"/>
    </row>
    <row r="421" spans="34:34" x14ac:dyDescent="0.25">
      <c r="AH421"/>
    </row>
    <row r="422" spans="34:34" x14ac:dyDescent="0.25">
      <c r="AH422"/>
    </row>
    <row r="423" spans="34:34" x14ac:dyDescent="0.25">
      <c r="AH423"/>
    </row>
    <row r="424" spans="34:34" x14ac:dyDescent="0.25">
      <c r="AH424"/>
    </row>
    <row r="425" spans="34:34" x14ac:dyDescent="0.25">
      <c r="AH425"/>
    </row>
    <row r="426" spans="34:34" x14ac:dyDescent="0.25">
      <c r="AH426"/>
    </row>
    <row r="427" spans="34:34" x14ac:dyDescent="0.25">
      <c r="AH427"/>
    </row>
    <row r="428" spans="34:34" x14ac:dyDescent="0.25">
      <c r="AH428"/>
    </row>
    <row r="429" spans="34:34" x14ac:dyDescent="0.25">
      <c r="AH429"/>
    </row>
    <row r="430" spans="34:34" x14ac:dyDescent="0.25">
      <c r="AH430"/>
    </row>
    <row r="431" spans="34:34" x14ac:dyDescent="0.25">
      <c r="AH431"/>
    </row>
    <row r="432" spans="34:34" x14ac:dyDescent="0.25">
      <c r="AH432"/>
    </row>
    <row r="433" spans="34:34" x14ac:dyDescent="0.25">
      <c r="AH433"/>
    </row>
    <row r="434" spans="34:34" x14ac:dyDescent="0.25">
      <c r="AH434"/>
    </row>
    <row r="435" spans="34:34" x14ac:dyDescent="0.25">
      <c r="AH435"/>
    </row>
    <row r="436" spans="34:34" x14ac:dyDescent="0.25">
      <c r="AH436"/>
    </row>
    <row r="437" spans="34:34" x14ac:dyDescent="0.25">
      <c r="AH437"/>
    </row>
    <row r="438" spans="34:34" x14ac:dyDescent="0.25">
      <c r="AH438"/>
    </row>
    <row r="439" spans="34:34" x14ac:dyDescent="0.25">
      <c r="AH439"/>
    </row>
    <row r="440" spans="34:34" x14ac:dyDescent="0.25">
      <c r="AH440"/>
    </row>
    <row r="441" spans="34:34" x14ac:dyDescent="0.25">
      <c r="AH441"/>
    </row>
    <row r="442" spans="34:34" x14ac:dyDescent="0.25">
      <c r="AH442"/>
    </row>
    <row r="443" spans="34:34" x14ac:dyDescent="0.25">
      <c r="AH443"/>
    </row>
    <row r="444" spans="34:34" x14ac:dyDescent="0.25">
      <c r="AH444"/>
    </row>
    <row r="445" spans="34:34" x14ac:dyDescent="0.25">
      <c r="AH445"/>
    </row>
    <row r="446" spans="34:34" x14ac:dyDescent="0.25">
      <c r="AH446"/>
    </row>
    <row r="447" spans="34:34" x14ac:dyDescent="0.25">
      <c r="AH447"/>
    </row>
    <row r="448" spans="34:34" x14ac:dyDescent="0.25">
      <c r="AH448"/>
    </row>
    <row r="449" spans="34:34" x14ac:dyDescent="0.25">
      <c r="AH449"/>
    </row>
    <row r="450" spans="34:34" x14ac:dyDescent="0.25">
      <c r="AH450"/>
    </row>
    <row r="451" spans="34:34" x14ac:dyDescent="0.25">
      <c r="AH451"/>
    </row>
    <row r="452" spans="34:34" x14ac:dyDescent="0.25">
      <c r="AH452"/>
    </row>
    <row r="453" spans="34:34" x14ac:dyDescent="0.25">
      <c r="AH453"/>
    </row>
    <row r="454" spans="34:34" x14ac:dyDescent="0.25">
      <c r="AH454"/>
    </row>
    <row r="455" spans="34:34" x14ac:dyDescent="0.25">
      <c r="AH455"/>
    </row>
    <row r="456" spans="34:34" x14ac:dyDescent="0.25">
      <c r="AH456"/>
    </row>
    <row r="457" spans="34:34" x14ac:dyDescent="0.25">
      <c r="AH457"/>
    </row>
    <row r="458" spans="34:34" x14ac:dyDescent="0.25">
      <c r="AH458"/>
    </row>
    <row r="459" spans="34:34" x14ac:dyDescent="0.25">
      <c r="AH459"/>
    </row>
    <row r="460" spans="34:34" x14ac:dyDescent="0.25">
      <c r="AH460"/>
    </row>
    <row r="461" spans="34:34" x14ac:dyDescent="0.25">
      <c r="AH461"/>
    </row>
    <row r="462" spans="34:34" x14ac:dyDescent="0.25">
      <c r="AH462"/>
    </row>
    <row r="463" spans="34:34" x14ac:dyDescent="0.25">
      <c r="AH463"/>
    </row>
    <row r="464" spans="34:34" x14ac:dyDescent="0.25">
      <c r="AH464"/>
    </row>
    <row r="465" spans="34:34" x14ac:dyDescent="0.25">
      <c r="AH465"/>
    </row>
    <row r="466" spans="34:34" x14ac:dyDescent="0.25">
      <c r="AH466"/>
    </row>
    <row r="467" spans="34:34" x14ac:dyDescent="0.25">
      <c r="AH467"/>
    </row>
    <row r="468" spans="34:34" x14ac:dyDescent="0.25">
      <c r="AH468"/>
    </row>
    <row r="469" spans="34:34" x14ac:dyDescent="0.25">
      <c r="AH469"/>
    </row>
    <row r="470" spans="34:34" x14ac:dyDescent="0.25">
      <c r="AH470"/>
    </row>
    <row r="471" spans="34:34" x14ac:dyDescent="0.25">
      <c r="AH471"/>
    </row>
    <row r="472" spans="34:34" x14ac:dyDescent="0.25">
      <c r="AH472"/>
    </row>
    <row r="473" spans="34:34" x14ac:dyDescent="0.25">
      <c r="AH473"/>
    </row>
    <row r="474" spans="34:34" x14ac:dyDescent="0.25">
      <c r="AH474"/>
    </row>
    <row r="475" spans="34:34" x14ac:dyDescent="0.25">
      <c r="AH475"/>
    </row>
    <row r="476" spans="34:34" x14ac:dyDescent="0.25">
      <c r="AH476"/>
    </row>
    <row r="477" spans="34:34" x14ac:dyDescent="0.25">
      <c r="AH477"/>
    </row>
    <row r="478" spans="34:34" x14ac:dyDescent="0.25">
      <c r="AH478"/>
    </row>
    <row r="479" spans="34:34" x14ac:dyDescent="0.25">
      <c r="AH479"/>
    </row>
    <row r="480" spans="34:34" x14ac:dyDescent="0.25">
      <c r="AH480"/>
    </row>
    <row r="481" spans="34:34" x14ac:dyDescent="0.25">
      <c r="AH481"/>
    </row>
    <row r="482" spans="34:34" x14ac:dyDescent="0.25">
      <c r="AH482"/>
    </row>
    <row r="483" spans="34:34" x14ac:dyDescent="0.25">
      <c r="AH483"/>
    </row>
    <row r="484" spans="34:34" x14ac:dyDescent="0.25">
      <c r="AH484"/>
    </row>
    <row r="485" spans="34:34" x14ac:dyDescent="0.25">
      <c r="AH485"/>
    </row>
    <row r="486" spans="34:34" x14ac:dyDescent="0.25">
      <c r="AH486"/>
    </row>
    <row r="487" spans="34:34" x14ac:dyDescent="0.25">
      <c r="AH487"/>
    </row>
    <row r="488" spans="34:34" x14ac:dyDescent="0.25">
      <c r="AH488"/>
    </row>
    <row r="489" spans="34:34" x14ac:dyDescent="0.25">
      <c r="AH489"/>
    </row>
    <row r="490" spans="34:34" x14ac:dyDescent="0.25">
      <c r="AH490"/>
    </row>
    <row r="491" spans="34:34" x14ac:dyDescent="0.25">
      <c r="AH491"/>
    </row>
    <row r="498" spans="34:34" x14ac:dyDescent="0.25">
      <c r="AH498"/>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5C00-EEDA-4BFC-B490-8333FA07D573}">
  <sheetPr>
    <outlinePr summaryRight="0"/>
  </sheetPr>
  <dimension ref="A1:AY498"/>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11" customWidth="1"/>
    <col min="9" max="10" width="15.7109375" customWidth="1"/>
    <col min="11" max="11" width="15.7109375" style="11" customWidth="1" collapsed="1"/>
    <col min="12" max="13" width="15.7109375" hidden="1" customWidth="1" outlineLevel="1"/>
    <col min="14" max="14" width="15.7109375" style="11" hidden="1" customWidth="1" outlineLevel="1"/>
    <col min="15" max="16" width="15.7109375" hidden="1" customWidth="1" outlineLevel="1"/>
    <col min="17" max="17" width="15.7109375" style="9" hidden="1" customWidth="1" outlineLevel="1"/>
    <col min="18" max="18" width="9.140625" hidden="1" customWidth="1" outlineLevel="1"/>
    <col min="19" max="19" width="15.7109375" hidden="1" customWidth="1" outlineLevel="1"/>
    <col min="20" max="20" width="15.7109375" style="11" hidden="1" customWidth="1" outlineLevel="1"/>
    <col min="21" max="21" width="9.140625" hidden="1" customWidth="1" outlineLevel="1"/>
    <col min="22" max="22" width="15.7109375" hidden="1" customWidth="1" outlineLevel="1"/>
    <col min="23" max="23" width="15.7109375" style="11" hidden="1" customWidth="1" outlineLevel="1"/>
    <col min="24" max="25" width="15.7109375" hidden="1" customWidth="1" outlineLevel="1"/>
    <col min="26" max="26" width="15.7109375" style="11" hidden="1" customWidth="1" outlineLevel="1"/>
    <col min="27" max="27" width="9.140625" hidden="1" customWidth="1" outlineLevel="1"/>
    <col min="28" max="28" width="15.7109375" hidden="1" customWidth="1" outlineLevel="1"/>
    <col min="29" max="29" width="15.7109375" style="11" hidden="1" customWidth="1" outlineLevel="1"/>
    <col min="30" max="31" width="15.7109375" hidden="1" customWidth="1" outlineLevel="1"/>
    <col min="32" max="32" width="15.7109375" style="11" hidden="1" customWidth="1" outlineLevel="1"/>
    <col min="33" max="33" width="9.140625" hidden="1" customWidth="1" outlineLevel="1"/>
    <col min="34" max="34" width="15.7109375" hidden="1" customWidth="1" outlineLevel="1"/>
    <col min="35" max="35" width="15.7109375" style="11" hidden="1" customWidth="1" outlineLevel="1"/>
    <col min="36" max="36" width="9.140625" hidden="1" customWidth="1" outlineLevel="1"/>
    <col min="37" max="37" width="15.7109375" hidden="1" customWidth="1" outlineLevel="1"/>
    <col min="38" max="38" width="15.7109375" style="11" hidden="1" customWidth="1" outlineLevel="1"/>
    <col min="39" max="39" width="15.7109375" customWidth="1"/>
    <col min="44" max="48" width="15.7109375" customWidth="1"/>
    <col min="49" max="49" width="10.85546875" bestFit="1" customWidth="1"/>
    <col min="50" max="50" width="10.85546875" style="6" customWidth="1"/>
    <col min="51" max="51" width="15.7109375" style="5"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 customFormat="1" ht="189.95" customHeight="1" x14ac:dyDescent="0.25">
      <c r="A1" s="2" t="s">
        <v>665</v>
      </c>
      <c r="B1" s="2" t="s">
        <v>667</v>
      </c>
      <c r="C1" s="2" t="s">
        <v>668</v>
      </c>
      <c r="D1" s="2" t="s">
        <v>669</v>
      </c>
      <c r="E1" s="2" t="s">
        <v>670</v>
      </c>
      <c r="F1" s="2" t="s">
        <v>675</v>
      </c>
      <c r="G1" s="2" t="s">
        <v>701</v>
      </c>
      <c r="H1" s="10" t="s">
        <v>702</v>
      </c>
      <c r="I1" s="2" t="s">
        <v>676</v>
      </c>
      <c r="J1" s="2" t="s">
        <v>699</v>
      </c>
      <c r="K1" s="10" t="s">
        <v>703</v>
      </c>
      <c r="L1" s="2" t="s">
        <v>677</v>
      </c>
      <c r="M1" s="2" t="s">
        <v>700</v>
      </c>
      <c r="N1" s="10" t="s">
        <v>711</v>
      </c>
      <c r="O1" s="2" t="s">
        <v>678</v>
      </c>
      <c r="P1" s="2" t="s">
        <v>689</v>
      </c>
      <c r="Q1" s="8" t="s">
        <v>705</v>
      </c>
      <c r="R1" s="2" t="s">
        <v>679</v>
      </c>
      <c r="S1" s="2" t="s">
        <v>690</v>
      </c>
      <c r="T1" s="10" t="s">
        <v>704</v>
      </c>
      <c r="U1" s="2" t="s">
        <v>680</v>
      </c>
      <c r="V1" s="2" t="s">
        <v>691</v>
      </c>
      <c r="W1" s="10" t="s">
        <v>706</v>
      </c>
      <c r="X1" s="2" t="s">
        <v>682</v>
      </c>
      <c r="Y1" s="2" t="s">
        <v>692</v>
      </c>
      <c r="Z1" s="10" t="s">
        <v>707</v>
      </c>
      <c r="AA1" s="2" t="s">
        <v>683</v>
      </c>
      <c r="AB1" s="2" t="s">
        <v>693</v>
      </c>
      <c r="AC1" s="10" t="s">
        <v>712</v>
      </c>
      <c r="AD1" s="2" t="s">
        <v>685</v>
      </c>
      <c r="AE1" s="2" t="s">
        <v>694</v>
      </c>
      <c r="AF1" s="10" t="s">
        <v>708</v>
      </c>
      <c r="AG1" s="2" t="s">
        <v>686</v>
      </c>
      <c r="AH1" s="2" t="s">
        <v>695</v>
      </c>
      <c r="AI1" s="10" t="s">
        <v>709</v>
      </c>
      <c r="AJ1" s="2" t="s">
        <v>687</v>
      </c>
      <c r="AK1" s="2" t="s">
        <v>696</v>
      </c>
      <c r="AL1" s="10" t="s">
        <v>710</v>
      </c>
      <c r="AM1" s="2" t="s">
        <v>697</v>
      </c>
      <c r="AN1" s="3" t="s">
        <v>698</v>
      </c>
    </row>
    <row r="2" spans="1:51" x14ac:dyDescent="0.25">
      <c r="A2" t="s">
        <v>346</v>
      </c>
      <c r="B2" t="s">
        <v>213</v>
      </c>
      <c r="C2" t="s">
        <v>494</v>
      </c>
      <c r="D2" t="s">
        <v>394</v>
      </c>
      <c r="E2" s="4">
        <v>45.282608695652172</v>
      </c>
      <c r="F2" s="4">
        <v>210.44195652173917</v>
      </c>
      <c r="G2" s="4">
        <v>18.030108695652171</v>
      </c>
      <c r="H2" s="11">
        <v>8.5677347776367097E-2</v>
      </c>
      <c r="I2" s="4">
        <v>200.09413043478264</v>
      </c>
      <c r="J2" s="4">
        <v>18.030108695652171</v>
      </c>
      <c r="K2" s="11">
        <v>9.0108133889158656E-2</v>
      </c>
      <c r="L2" s="4">
        <v>66.642500000000027</v>
      </c>
      <c r="M2" s="4">
        <v>3.2036956521739133</v>
      </c>
      <c r="N2" s="11">
        <v>4.8072861194791795E-2</v>
      </c>
      <c r="O2" s="4">
        <v>56.294673913043503</v>
      </c>
      <c r="P2" s="4">
        <v>3.2036956521739133</v>
      </c>
      <c r="Q2" s="9">
        <v>5.6909391768083684E-2</v>
      </c>
      <c r="R2" s="4">
        <v>5.0434782608695654</v>
      </c>
      <c r="S2" s="4">
        <v>0</v>
      </c>
      <c r="T2" s="11">
        <v>0</v>
      </c>
      <c r="U2" s="4">
        <v>5.3043478260869561</v>
      </c>
      <c r="V2" s="4">
        <v>0</v>
      </c>
      <c r="W2" s="11">
        <v>0</v>
      </c>
      <c r="X2" s="4">
        <v>21.423695652173912</v>
      </c>
      <c r="Y2" s="4">
        <v>3.1082608695652176</v>
      </c>
      <c r="Z2" s="11">
        <v>0.14508518604957943</v>
      </c>
      <c r="AA2" s="4">
        <v>0</v>
      </c>
      <c r="AB2" s="4">
        <v>0</v>
      </c>
      <c r="AC2" s="11" t="s">
        <v>713</v>
      </c>
      <c r="AD2" s="4">
        <v>106.01793478260871</v>
      </c>
      <c r="AE2" s="4">
        <v>11.71815217391304</v>
      </c>
      <c r="AF2" s="11">
        <v>0.11052990418971355</v>
      </c>
      <c r="AG2" s="4">
        <v>0</v>
      </c>
      <c r="AH2" s="4">
        <v>0</v>
      </c>
      <c r="AI2" s="11" t="s">
        <v>713</v>
      </c>
      <c r="AJ2" s="4">
        <v>16.357826086956525</v>
      </c>
      <c r="AK2" s="4">
        <v>0</v>
      </c>
      <c r="AL2" s="11" t="s">
        <v>713</v>
      </c>
      <c r="AM2" s="1">
        <v>175448</v>
      </c>
      <c r="AN2" s="1">
        <v>7</v>
      </c>
      <c r="AX2"/>
      <c r="AY2"/>
    </row>
    <row r="3" spans="1:51" x14ac:dyDescent="0.25">
      <c r="A3" t="s">
        <v>346</v>
      </c>
      <c r="B3" t="s">
        <v>278</v>
      </c>
      <c r="C3" t="s">
        <v>537</v>
      </c>
      <c r="D3" t="s">
        <v>394</v>
      </c>
      <c r="E3" s="4">
        <v>36.804347826086953</v>
      </c>
      <c r="F3" s="4">
        <v>198.20739130434788</v>
      </c>
      <c r="G3" s="4">
        <v>67.638369565217403</v>
      </c>
      <c r="H3" s="11">
        <v>0.34125049081221465</v>
      </c>
      <c r="I3" s="4">
        <v>174.9540217391305</v>
      </c>
      <c r="J3" s="4">
        <v>67.638369565217403</v>
      </c>
      <c r="K3" s="11">
        <v>0.38660654320979976</v>
      </c>
      <c r="L3" s="4">
        <v>52.122717391304349</v>
      </c>
      <c r="M3" s="4">
        <v>6.3471739130434788</v>
      </c>
      <c r="N3" s="11">
        <v>0.12177365706766433</v>
      </c>
      <c r="O3" s="4">
        <v>35.551630434782616</v>
      </c>
      <c r="P3" s="4">
        <v>6.3471739130434788</v>
      </c>
      <c r="Q3" s="9">
        <v>0.17853397538790794</v>
      </c>
      <c r="R3" s="4">
        <v>10.773913043478256</v>
      </c>
      <c r="S3" s="4">
        <v>0</v>
      </c>
      <c r="T3" s="11">
        <v>0</v>
      </c>
      <c r="U3" s="4">
        <v>5.797173913043479</v>
      </c>
      <c r="V3" s="4">
        <v>0</v>
      </c>
      <c r="W3" s="11">
        <v>0</v>
      </c>
      <c r="X3" s="4">
        <v>17.18336956521739</v>
      </c>
      <c r="Y3" s="4">
        <v>3.2634782608695652</v>
      </c>
      <c r="Z3" s="11">
        <v>0.18992073984578112</v>
      </c>
      <c r="AA3" s="4">
        <v>6.6822826086956519</v>
      </c>
      <c r="AB3" s="4">
        <v>0</v>
      </c>
      <c r="AC3" s="11">
        <v>0</v>
      </c>
      <c r="AD3" s="4">
        <v>121.37913043478268</v>
      </c>
      <c r="AE3" s="4">
        <v>57.187826086956527</v>
      </c>
      <c r="AF3" s="11">
        <v>0.47115040190276936</v>
      </c>
      <c r="AG3" s="4">
        <v>0.839891304347826</v>
      </c>
      <c r="AH3" s="4">
        <v>0.839891304347826</v>
      </c>
      <c r="AI3" s="11">
        <v>1</v>
      </c>
      <c r="AJ3" s="4">
        <v>0</v>
      </c>
      <c r="AK3" s="4">
        <v>0</v>
      </c>
      <c r="AL3" s="11" t="s">
        <v>713</v>
      </c>
      <c r="AM3" s="1">
        <v>175542</v>
      </c>
      <c r="AN3" s="1">
        <v>7</v>
      </c>
      <c r="AX3"/>
      <c r="AY3"/>
    </row>
    <row r="4" spans="1:51" x14ac:dyDescent="0.25">
      <c r="A4" t="s">
        <v>346</v>
      </c>
      <c r="B4" t="s">
        <v>84</v>
      </c>
      <c r="C4" t="s">
        <v>549</v>
      </c>
      <c r="D4" t="s">
        <v>389</v>
      </c>
      <c r="E4" s="4">
        <v>40.913043478260867</v>
      </c>
      <c r="F4" s="4">
        <v>126.39434782608694</v>
      </c>
      <c r="G4" s="4">
        <v>5.0846739130434768</v>
      </c>
      <c r="H4" s="11">
        <v>4.0228649464925159E-2</v>
      </c>
      <c r="I4" s="4">
        <v>112.41021739130434</v>
      </c>
      <c r="J4" s="4">
        <v>5.0846739130434768</v>
      </c>
      <c r="K4" s="11">
        <v>4.5233200602606514E-2</v>
      </c>
      <c r="L4" s="4">
        <v>12.183695652173913</v>
      </c>
      <c r="M4" s="4">
        <v>0</v>
      </c>
      <c r="N4" s="11">
        <v>0</v>
      </c>
      <c r="O4" s="4">
        <v>3.053260869565217</v>
      </c>
      <c r="P4" s="4">
        <v>0</v>
      </c>
      <c r="Q4" s="9">
        <v>0</v>
      </c>
      <c r="R4" s="4">
        <v>3.8315217391304346</v>
      </c>
      <c r="S4" s="4">
        <v>0</v>
      </c>
      <c r="T4" s="11">
        <v>0</v>
      </c>
      <c r="U4" s="4">
        <v>5.2989130434782608</v>
      </c>
      <c r="V4" s="4">
        <v>0</v>
      </c>
      <c r="W4" s="11">
        <v>0</v>
      </c>
      <c r="X4" s="4">
        <v>20.722826086956516</v>
      </c>
      <c r="Y4" s="4">
        <v>0.62684782608695655</v>
      </c>
      <c r="Z4" s="11">
        <v>3.0249147652766858E-2</v>
      </c>
      <c r="AA4" s="4">
        <v>4.8536956521739123</v>
      </c>
      <c r="AB4" s="4">
        <v>0</v>
      </c>
      <c r="AC4" s="11">
        <v>0</v>
      </c>
      <c r="AD4" s="4">
        <v>35.337173913043472</v>
      </c>
      <c r="AE4" s="4">
        <v>4.1623913043478247</v>
      </c>
      <c r="AF4" s="11">
        <v>0.11779072414196158</v>
      </c>
      <c r="AG4" s="4">
        <v>0</v>
      </c>
      <c r="AH4" s="4">
        <v>0</v>
      </c>
      <c r="AI4" s="11" t="s">
        <v>713</v>
      </c>
      <c r="AJ4" s="4">
        <v>53.296956521739126</v>
      </c>
      <c r="AK4" s="4">
        <v>0.29543478260869566</v>
      </c>
      <c r="AL4" s="11">
        <v>180.40176600441498</v>
      </c>
      <c r="AM4" s="1">
        <v>175221</v>
      </c>
      <c r="AN4" s="1">
        <v>7</v>
      </c>
      <c r="AX4"/>
      <c r="AY4"/>
    </row>
    <row r="5" spans="1:51" x14ac:dyDescent="0.25">
      <c r="A5" t="s">
        <v>346</v>
      </c>
      <c r="B5" t="s">
        <v>152</v>
      </c>
      <c r="C5" t="s">
        <v>582</v>
      </c>
      <c r="D5" t="s">
        <v>383</v>
      </c>
      <c r="E5" s="4">
        <v>31.065217391304348</v>
      </c>
      <c r="F5" s="4">
        <v>92.805652173913046</v>
      </c>
      <c r="G5" s="4">
        <v>0</v>
      </c>
      <c r="H5" s="11">
        <v>0</v>
      </c>
      <c r="I5" s="4">
        <v>83.006739130434795</v>
      </c>
      <c r="J5" s="4">
        <v>0</v>
      </c>
      <c r="K5" s="11">
        <v>0</v>
      </c>
      <c r="L5" s="4">
        <v>21.253804347826083</v>
      </c>
      <c r="M5" s="4">
        <v>0</v>
      </c>
      <c r="N5" s="11">
        <v>0</v>
      </c>
      <c r="O5" s="4">
        <v>11.454891304347823</v>
      </c>
      <c r="P5" s="4">
        <v>0</v>
      </c>
      <c r="Q5" s="9">
        <v>0</v>
      </c>
      <c r="R5" s="4">
        <v>4.9891304347826084</v>
      </c>
      <c r="S5" s="4">
        <v>0</v>
      </c>
      <c r="T5" s="11">
        <v>0</v>
      </c>
      <c r="U5" s="4">
        <v>4.8097826086956523</v>
      </c>
      <c r="V5" s="4">
        <v>0</v>
      </c>
      <c r="W5" s="11">
        <v>0</v>
      </c>
      <c r="X5" s="4">
        <v>9.8922826086956555</v>
      </c>
      <c r="Y5" s="4">
        <v>0</v>
      </c>
      <c r="Z5" s="11">
        <v>0</v>
      </c>
      <c r="AA5" s="4">
        <v>0</v>
      </c>
      <c r="AB5" s="4">
        <v>0</v>
      </c>
      <c r="AC5" s="11" t="s">
        <v>713</v>
      </c>
      <c r="AD5" s="4">
        <v>43.020760869565223</v>
      </c>
      <c r="AE5" s="4">
        <v>0</v>
      </c>
      <c r="AF5" s="11">
        <v>0</v>
      </c>
      <c r="AG5" s="4">
        <v>0</v>
      </c>
      <c r="AH5" s="4">
        <v>0</v>
      </c>
      <c r="AI5" s="11" t="s">
        <v>713</v>
      </c>
      <c r="AJ5" s="4">
        <v>18.638804347826088</v>
      </c>
      <c r="AK5" s="4">
        <v>0</v>
      </c>
      <c r="AL5" s="11" t="s">
        <v>713</v>
      </c>
      <c r="AM5" s="1">
        <v>175335</v>
      </c>
      <c r="AN5" s="1">
        <v>7</v>
      </c>
      <c r="AX5"/>
      <c r="AY5"/>
    </row>
    <row r="6" spans="1:51" x14ac:dyDescent="0.25">
      <c r="A6" t="s">
        <v>346</v>
      </c>
      <c r="B6" t="s">
        <v>163</v>
      </c>
      <c r="C6" t="s">
        <v>575</v>
      </c>
      <c r="D6" t="s">
        <v>386</v>
      </c>
      <c r="E6" s="4">
        <v>23.706521739130434</v>
      </c>
      <c r="F6" s="4">
        <v>93.511956521739137</v>
      </c>
      <c r="G6" s="4">
        <v>35.132717391304347</v>
      </c>
      <c r="H6" s="11">
        <v>0.37570294428752421</v>
      </c>
      <c r="I6" s="4">
        <v>79.441521739130437</v>
      </c>
      <c r="J6" s="4">
        <v>32.226630434782606</v>
      </c>
      <c r="K6" s="11">
        <v>0.40566481770840457</v>
      </c>
      <c r="L6" s="4">
        <v>16.159347826086954</v>
      </c>
      <c r="M6" s="4">
        <v>9.5576086956521724</v>
      </c>
      <c r="N6" s="11">
        <v>0.59146005139036495</v>
      </c>
      <c r="O6" s="4">
        <v>7.4614130434782604</v>
      </c>
      <c r="P6" s="4">
        <v>6.6515217391304331</v>
      </c>
      <c r="Q6" s="9">
        <v>0.89145604195498562</v>
      </c>
      <c r="R6" s="4">
        <v>0</v>
      </c>
      <c r="S6" s="4">
        <v>0</v>
      </c>
      <c r="T6" s="11" t="s">
        <v>713</v>
      </c>
      <c r="U6" s="4">
        <v>8.6979347826086943</v>
      </c>
      <c r="V6" s="4">
        <v>2.9060869565217393</v>
      </c>
      <c r="W6" s="11">
        <v>0.33411229552242544</v>
      </c>
      <c r="X6" s="4">
        <v>14.798478260869565</v>
      </c>
      <c r="Y6" s="4">
        <v>10.054130434782609</v>
      </c>
      <c r="Z6" s="11">
        <v>0.67940299384484304</v>
      </c>
      <c r="AA6" s="4">
        <v>5.3725000000000014</v>
      </c>
      <c r="AB6" s="4">
        <v>0</v>
      </c>
      <c r="AC6" s="11">
        <v>0</v>
      </c>
      <c r="AD6" s="4">
        <v>37.329891304347825</v>
      </c>
      <c r="AE6" s="4">
        <v>15.520978260869565</v>
      </c>
      <c r="AF6" s="11">
        <v>0.41577882277577999</v>
      </c>
      <c r="AG6" s="4">
        <v>0</v>
      </c>
      <c r="AH6" s="4">
        <v>0</v>
      </c>
      <c r="AI6" s="11" t="s">
        <v>713</v>
      </c>
      <c r="AJ6" s="4">
        <v>19.85173913043479</v>
      </c>
      <c r="AK6" s="4">
        <v>0</v>
      </c>
      <c r="AL6" s="11" t="s">
        <v>713</v>
      </c>
      <c r="AM6" s="1">
        <v>175351</v>
      </c>
      <c r="AN6" s="1">
        <v>7</v>
      </c>
      <c r="AX6"/>
      <c r="AY6"/>
    </row>
    <row r="7" spans="1:51" x14ac:dyDescent="0.25">
      <c r="A7" t="s">
        <v>346</v>
      </c>
      <c r="B7" t="s">
        <v>70</v>
      </c>
      <c r="C7" t="s">
        <v>537</v>
      </c>
      <c r="D7" t="s">
        <v>394</v>
      </c>
      <c r="E7" s="4">
        <v>68.978260869565219</v>
      </c>
      <c r="F7" s="4">
        <v>291.12130434782614</v>
      </c>
      <c r="G7" s="4">
        <v>35.404891304347828</v>
      </c>
      <c r="H7" s="11">
        <v>0.12161559726335502</v>
      </c>
      <c r="I7" s="4">
        <v>274.28978260869565</v>
      </c>
      <c r="J7" s="4">
        <v>35.404891304347828</v>
      </c>
      <c r="K7" s="11">
        <v>0.12907841833414835</v>
      </c>
      <c r="L7" s="4">
        <v>28.215869565217389</v>
      </c>
      <c r="M7" s="4">
        <v>0.40510869565217389</v>
      </c>
      <c r="N7" s="11">
        <v>1.4357476905534197E-2</v>
      </c>
      <c r="O7" s="4">
        <v>11.558260869565217</v>
      </c>
      <c r="P7" s="4">
        <v>0.40510869565217389</v>
      </c>
      <c r="Q7" s="9">
        <v>3.5049277761059282E-2</v>
      </c>
      <c r="R7" s="4">
        <v>11.266304347826088</v>
      </c>
      <c r="S7" s="4">
        <v>0</v>
      </c>
      <c r="T7" s="11">
        <v>0</v>
      </c>
      <c r="U7" s="4">
        <v>5.3913043478260869</v>
      </c>
      <c r="V7" s="4">
        <v>0</v>
      </c>
      <c r="W7" s="11">
        <v>0</v>
      </c>
      <c r="X7" s="4">
        <v>83.51336956521736</v>
      </c>
      <c r="Y7" s="4">
        <v>0</v>
      </c>
      <c r="Z7" s="11">
        <v>0</v>
      </c>
      <c r="AA7" s="4">
        <v>0.17391304347826086</v>
      </c>
      <c r="AB7" s="4">
        <v>0</v>
      </c>
      <c r="AC7" s="11">
        <v>0</v>
      </c>
      <c r="AD7" s="4">
        <v>161.70554347826092</v>
      </c>
      <c r="AE7" s="4">
        <v>34.999782608695654</v>
      </c>
      <c r="AF7" s="11">
        <v>0.21644145188752228</v>
      </c>
      <c r="AG7" s="4">
        <v>0</v>
      </c>
      <c r="AH7" s="4">
        <v>0</v>
      </c>
      <c r="AI7" s="11" t="s">
        <v>713</v>
      </c>
      <c r="AJ7" s="4">
        <v>17.512608695652176</v>
      </c>
      <c r="AK7" s="4">
        <v>0</v>
      </c>
      <c r="AL7" s="11" t="s">
        <v>713</v>
      </c>
      <c r="AM7" s="1">
        <v>175187</v>
      </c>
      <c r="AN7" s="1">
        <v>7</v>
      </c>
      <c r="AX7"/>
      <c r="AY7"/>
    </row>
    <row r="8" spans="1:51" x14ac:dyDescent="0.25">
      <c r="A8" t="s">
        <v>346</v>
      </c>
      <c r="B8" t="s">
        <v>159</v>
      </c>
      <c r="C8" t="s">
        <v>482</v>
      </c>
      <c r="D8" t="s">
        <v>450</v>
      </c>
      <c r="E8" s="4">
        <v>28.633802816901408</v>
      </c>
      <c r="F8" s="4">
        <v>94.444507042253534</v>
      </c>
      <c r="G8" s="4">
        <v>0</v>
      </c>
      <c r="H8" s="11">
        <v>0</v>
      </c>
      <c r="I8" s="4">
        <v>73.21690140845071</v>
      </c>
      <c r="J8" s="4">
        <v>0</v>
      </c>
      <c r="K8" s="11">
        <v>0</v>
      </c>
      <c r="L8" s="4">
        <v>31.630422535211267</v>
      </c>
      <c r="M8" s="4">
        <v>0</v>
      </c>
      <c r="N8" s="11">
        <v>0</v>
      </c>
      <c r="O8" s="4">
        <v>10.828169014084501</v>
      </c>
      <c r="P8" s="4">
        <v>0</v>
      </c>
      <c r="Q8" s="9">
        <v>0</v>
      </c>
      <c r="R8" s="4">
        <v>16.295211267605637</v>
      </c>
      <c r="S8" s="4">
        <v>0</v>
      </c>
      <c r="T8" s="11">
        <v>0</v>
      </c>
      <c r="U8" s="4">
        <v>4.507042253521127</v>
      </c>
      <c r="V8" s="4">
        <v>0</v>
      </c>
      <c r="W8" s="11">
        <v>0</v>
      </c>
      <c r="X8" s="4">
        <v>10.12957746478873</v>
      </c>
      <c r="Y8" s="4">
        <v>0</v>
      </c>
      <c r="Z8" s="11">
        <v>0</v>
      </c>
      <c r="AA8" s="4">
        <v>0.42535211267605633</v>
      </c>
      <c r="AB8" s="4">
        <v>0</v>
      </c>
      <c r="AC8" s="11">
        <v>0</v>
      </c>
      <c r="AD8" s="4">
        <v>41.498591549295782</v>
      </c>
      <c r="AE8" s="4">
        <v>0</v>
      </c>
      <c r="AF8" s="11">
        <v>0</v>
      </c>
      <c r="AG8" s="4">
        <v>0</v>
      </c>
      <c r="AH8" s="4">
        <v>0</v>
      </c>
      <c r="AI8" s="11" t="s">
        <v>713</v>
      </c>
      <c r="AJ8" s="4">
        <v>10.760563380281692</v>
      </c>
      <c r="AK8" s="4">
        <v>0</v>
      </c>
      <c r="AL8" s="11" t="s">
        <v>713</v>
      </c>
      <c r="AM8" s="1">
        <v>175346</v>
      </c>
      <c r="AN8" s="1">
        <v>7</v>
      </c>
      <c r="AX8"/>
      <c r="AY8"/>
    </row>
    <row r="9" spans="1:51" x14ac:dyDescent="0.25">
      <c r="A9" t="s">
        <v>346</v>
      </c>
      <c r="B9" t="s">
        <v>252</v>
      </c>
      <c r="C9" t="s">
        <v>632</v>
      </c>
      <c r="D9" t="s">
        <v>458</v>
      </c>
      <c r="E9" s="4">
        <v>43.641304347826086</v>
      </c>
      <c r="F9" s="4">
        <v>182.94532608695661</v>
      </c>
      <c r="G9" s="4">
        <v>1.6770652173913043</v>
      </c>
      <c r="H9" s="11">
        <v>9.1670295889066354E-3</v>
      </c>
      <c r="I9" s="4">
        <v>171.68771739130443</v>
      </c>
      <c r="J9" s="4">
        <v>1.6770652173913043</v>
      </c>
      <c r="K9" s="11">
        <v>9.7681141253045962E-3</v>
      </c>
      <c r="L9" s="4">
        <v>24.971630434782618</v>
      </c>
      <c r="M9" s="4">
        <v>0</v>
      </c>
      <c r="N9" s="11">
        <v>0</v>
      </c>
      <c r="O9" s="4">
        <v>13.714021739130443</v>
      </c>
      <c r="P9" s="4">
        <v>0</v>
      </c>
      <c r="Q9" s="9">
        <v>0</v>
      </c>
      <c r="R9" s="4">
        <v>4.926195652173913</v>
      </c>
      <c r="S9" s="4">
        <v>0</v>
      </c>
      <c r="T9" s="11">
        <v>0</v>
      </c>
      <c r="U9" s="4">
        <v>6.3314130434782632</v>
      </c>
      <c r="V9" s="4">
        <v>0</v>
      </c>
      <c r="W9" s="11">
        <v>0</v>
      </c>
      <c r="X9" s="4">
        <v>29.5195652173913</v>
      </c>
      <c r="Y9" s="4">
        <v>0</v>
      </c>
      <c r="Z9" s="11">
        <v>0</v>
      </c>
      <c r="AA9" s="4">
        <v>0</v>
      </c>
      <c r="AB9" s="4">
        <v>0</v>
      </c>
      <c r="AC9" s="11" t="s">
        <v>713</v>
      </c>
      <c r="AD9" s="4">
        <v>108.12891304347835</v>
      </c>
      <c r="AE9" s="4">
        <v>1.6770652173913043</v>
      </c>
      <c r="AF9" s="11">
        <v>1.5509868454119767E-2</v>
      </c>
      <c r="AG9" s="4">
        <v>0</v>
      </c>
      <c r="AH9" s="4">
        <v>0</v>
      </c>
      <c r="AI9" s="11" t="s">
        <v>713</v>
      </c>
      <c r="AJ9" s="4">
        <v>20.325217391304342</v>
      </c>
      <c r="AK9" s="4">
        <v>0</v>
      </c>
      <c r="AL9" s="11" t="s">
        <v>713</v>
      </c>
      <c r="AM9" s="1">
        <v>175506</v>
      </c>
      <c r="AN9" s="1">
        <v>7</v>
      </c>
      <c r="AX9"/>
      <c r="AY9"/>
    </row>
    <row r="10" spans="1:51" x14ac:dyDescent="0.25">
      <c r="A10" t="s">
        <v>346</v>
      </c>
      <c r="B10" t="s">
        <v>320</v>
      </c>
      <c r="C10" t="s">
        <v>611</v>
      </c>
      <c r="D10" t="s">
        <v>457</v>
      </c>
      <c r="E10" s="4">
        <v>19.043478260869566</v>
      </c>
      <c r="F10" s="4">
        <v>105.44010869565216</v>
      </c>
      <c r="G10" s="4">
        <v>0</v>
      </c>
      <c r="H10" s="11">
        <v>0</v>
      </c>
      <c r="I10" s="4">
        <v>97.480326086956509</v>
      </c>
      <c r="J10" s="4">
        <v>0</v>
      </c>
      <c r="K10" s="11">
        <v>0</v>
      </c>
      <c r="L10" s="4">
        <v>14.318152173913044</v>
      </c>
      <c r="M10" s="4">
        <v>0</v>
      </c>
      <c r="N10" s="11">
        <v>0</v>
      </c>
      <c r="O10" s="4">
        <v>6.3583695652173891</v>
      </c>
      <c r="P10" s="4">
        <v>0</v>
      </c>
      <c r="Q10" s="9">
        <v>0</v>
      </c>
      <c r="R10" s="4">
        <v>7.9597826086956545</v>
      </c>
      <c r="S10" s="4">
        <v>0</v>
      </c>
      <c r="T10" s="11">
        <v>0</v>
      </c>
      <c r="U10" s="4">
        <v>0</v>
      </c>
      <c r="V10" s="4">
        <v>0</v>
      </c>
      <c r="W10" s="11" t="s">
        <v>713</v>
      </c>
      <c r="X10" s="4">
        <v>27.586413043478263</v>
      </c>
      <c r="Y10" s="4">
        <v>0</v>
      </c>
      <c r="Z10" s="11">
        <v>0</v>
      </c>
      <c r="AA10" s="4">
        <v>0</v>
      </c>
      <c r="AB10" s="4">
        <v>0</v>
      </c>
      <c r="AC10" s="11" t="s">
        <v>713</v>
      </c>
      <c r="AD10" s="4">
        <v>49.452934782608686</v>
      </c>
      <c r="AE10" s="4">
        <v>0</v>
      </c>
      <c r="AF10" s="11">
        <v>0</v>
      </c>
      <c r="AG10" s="4">
        <v>0</v>
      </c>
      <c r="AH10" s="4">
        <v>0</v>
      </c>
      <c r="AI10" s="11" t="s">
        <v>713</v>
      </c>
      <c r="AJ10" s="4">
        <v>14.082608695652173</v>
      </c>
      <c r="AK10" s="4">
        <v>0</v>
      </c>
      <c r="AL10" s="11" t="s">
        <v>713</v>
      </c>
      <c r="AM10" t="s">
        <v>13</v>
      </c>
      <c r="AN10" s="1">
        <v>7</v>
      </c>
      <c r="AX10"/>
      <c r="AY10"/>
    </row>
    <row r="11" spans="1:51" x14ac:dyDescent="0.25">
      <c r="A11" t="s">
        <v>346</v>
      </c>
      <c r="B11" t="s">
        <v>145</v>
      </c>
      <c r="C11" t="s">
        <v>579</v>
      </c>
      <c r="D11" t="s">
        <v>382</v>
      </c>
      <c r="E11" s="4">
        <v>34.684782608695649</v>
      </c>
      <c r="F11" s="4">
        <v>121.05586956521738</v>
      </c>
      <c r="G11" s="4">
        <v>5.2954347826086954</v>
      </c>
      <c r="H11" s="11">
        <v>4.3743725947595166E-2</v>
      </c>
      <c r="I11" s="4">
        <v>116.01239130434782</v>
      </c>
      <c r="J11" s="4">
        <v>5.2954347826086954</v>
      </c>
      <c r="K11" s="11">
        <v>4.564542393335045E-2</v>
      </c>
      <c r="L11" s="4">
        <v>8.8972826086956527</v>
      </c>
      <c r="M11" s="4">
        <v>3.4745652173913042</v>
      </c>
      <c r="N11" s="11">
        <v>0.39051982163581939</v>
      </c>
      <c r="O11" s="4">
        <v>3.8538043478260873</v>
      </c>
      <c r="P11" s="4">
        <v>3.4745652173913042</v>
      </c>
      <c r="Q11" s="9">
        <v>0.90159356931321377</v>
      </c>
      <c r="R11" s="4">
        <v>0</v>
      </c>
      <c r="S11" s="4">
        <v>0</v>
      </c>
      <c r="T11" s="11" t="s">
        <v>713</v>
      </c>
      <c r="U11" s="4">
        <v>5.0434782608695654</v>
      </c>
      <c r="V11" s="4">
        <v>0</v>
      </c>
      <c r="W11" s="11">
        <v>0</v>
      </c>
      <c r="X11" s="4">
        <v>33.858043478260853</v>
      </c>
      <c r="Y11" s="4">
        <v>0.55010869565217391</v>
      </c>
      <c r="Z11" s="11">
        <v>1.6247503964763373E-2</v>
      </c>
      <c r="AA11" s="4">
        <v>0</v>
      </c>
      <c r="AB11" s="4">
        <v>0</v>
      </c>
      <c r="AC11" s="11" t="s">
        <v>713</v>
      </c>
      <c r="AD11" s="4">
        <v>62.535326086956523</v>
      </c>
      <c r="AE11" s="4">
        <v>1.2707608695652175</v>
      </c>
      <c r="AF11" s="11">
        <v>2.0320688306609307E-2</v>
      </c>
      <c r="AG11" s="4">
        <v>0</v>
      </c>
      <c r="AH11" s="4">
        <v>0</v>
      </c>
      <c r="AI11" s="11" t="s">
        <v>713</v>
      </c>
      <c r="AJ11" s="4">
        <v>15.765217391304342</v>
      </c>
      <c r="AK11" s="4">
        <v>0</v>
      </c>
      <c r="AL11" s="11" t="s">
        <v>713</v>
      </c>
      <c r="AM11" s="1">
        <v>175323</v>
      </c>
      <c r="AN11" s="1">
        <v>7</v>
      </c>
      <c r="AX11"/>
      <c r="AY11"/>
    </row>
    <row r="12" spans="1:51" x14ac:dyDescent="0.25">
      <c r="A12" t="s">
        <v>346</v>
      </c>
      <c r="B12" t="s">
        <v>190</v>
      </c>
      <c r="C12" t="s">
        <v>607</v>
      </c>
      <c r="D12" t="s">
        <v>422</v>
      </c>
      <c r="E12" s="4">
        <v>39.967391304347828</v>
      </c>
      <c r="F12" s="4">
        <v>108.0042391304348</v>
      </c>
      <c r="G12" s="4">
        <v>3.9502173913043475</v>
      </c>
      <c r="H12" s="11">
        <v>3.6574651357283675E-2</v>
      </c>
      <c r="I12" s="4">
        <v>104.48413043478263</v>
      </c>
      <c r="J12" s="4">
        <v>3.9502173913043475</v>
      </c>
      <c r="K12" s="11">
        <v>3.7806864782877356E-2</v>
      </c>
      <c r="L12" s="4">
        <v>14.674782608695656</v>
      </c>
      <c r="M12" s="4">
        <v>1.4819565217391302</v>
      </c>
      <c r="N12" s="11">
        <v>0.10098660820099545</v>
      </c>
      <c r="O12" s="4">
        <v>11.154673913043482</v>
      </c>
      <c r="P12" s="4">
        <v>1.4819565217391302</v>
      </c>
      <c r="Q12" s="9">
        <v>0.13285520789686517</v>
      </c>
      <c r="R12" s="4">
        <v>0</v>
      </c>
      <c r="S12" s="4">
        <v>0</v>
      </c>
      <c r="T12" s="11" t="s">
        <v>713</v>
      </c>
      <c r="U12" s="4">
        <v>3.520108695652175</v>
      </c>
      <c r="V12" s="4">
        <v>0</v>
      </c>
      <c r="W12" s="11">
        <v>0</v>
      </c>
      <c r="X12" s="4">
        <v>19.396304347826089</v>
      </c>
      <c r="Y12" s="4">
        <v>1.0226086956521738</v>
      </c>
      <c r="Z12" s="11">
        <v>5.2721831814666616E-2</v>
      </c>
      <c r="AA12" s="4">
        <v>0</v>
      </c>
      <c r="AB12" s="4">
        <v>0</v>
      </c>
      <c r="AC12" s="11" t="s">
        <v>713</v>
      </c>
      <c r="AD12" s="4">
        <v>65.174021739130453</v>
      </c>
      <c r="AE12" s="4">
        <v>0.66304347826086951</v>
      </c>
      <c r="AF12" s="11">
        <v>1.0173431998945963E-2</v>
      </c>
      <c r="AG12" s="4">
        <v>0</v>
      </c>
      <c r="AH12" s="4">
        <v>0</v>
      </c>
      <c r="AI12" s="11" t="s">
        <v>713</v>
      </c>
      <c r="AJ12" s="4">
        <v>8.7591304347826089</v>
      </c>
      <c r="AK12" s="4">
        <v>0.78260869565217395</v>
      </c>
      <c r="AL12" s="11">
        <v>11.192222222222222</v>
      </c>
      <c r="AM12" s="1">
        <v>175411</v>
      </c>
      <c r="AN12" s="1">
        <v>7</v>
      </c>
      <c r="AX12"/>
      <c r="AY12"/>
    </row>
    <row r="13" spans="1:51" x14ac:dyDescent="0.25">
      <c r="A13" t="s">
        <v>346</v>
      </c>
      <c r="B13" t="s">
        <v>327</v>
      </c>
      <c r="C13" t="s">
        <v>663</v>
      </c>
      <c r="D13" t="s">
        <v>473</v>
      </c>
      <c r="E13" s="4">
        <v>23.510869565217391</v>
      </c>
      <c r="F13" s="4">
        <v>89.763478260869562</v>
      </c>
      <c r="G13" s="4">
        <v>0</v>
      </c>
      <c r="H13" s="11">
        <v>0</v>
      </c>
      <c r="I13" s="4">
        <v>75.421413043478253</v>
      </c>
      <c r="J13" s="4">
        <v>0</v>
      </c>
      <c r="K13" s="11">
        <v>0</v>
      </c>
      <c r="L13" s="4">
        <v>21.723695652173912</v>
      </c>
      <c r="M13" s="4">
        <v>0</v>
      </c>
      <c r="N13" s="11">
        <v>0</v>
      </c>
      <c r="O13" s="4">
        <v>7.3816304347826112</v>
      </c>
      <c r="P13" s="4">
        <v>0</v>
      </c>
      <c r="Q13" s="9">
        <v>0</v>
      </c>
      <c r="R13" s="4">
        <v>5.5311956521739134</v>
      </c>
      <c r="S13" s="4">
        <v>0</v>
      </c>
      <c r="T13" s="11">
        <v>0</v>
      </c>
      <c r="U13" s="4">
        <v>8.8108695652173878</v>
      </c>
      <c r="V13" s="4">
        <v>0</v>
      </c>
      <c r="W13" s="11">
        <v>0</v>
      </c>
      <c r="X13" s="4">
        <v>9.1015217391304351</v>
      </c>
      <c r="Y13" s="4">
        <v>0</v>
      </c>
      <c r="Z13" s="11">
        <v>0</v>
      </c>
      <c r="AA13" s="4">
        <v>0</v>
      </c>
      <c r="AB13" s="4">
        <v>0</v>
      </c>
      <c r="AC13" s="11" t="s">
        <v>713</v>
      </c>
      <c r="AD13" s="4">
        <v>47.118152173913025</v>
      </c>
      <c r="AE13" s="4">
        <v>0</v>
      </c>
      <c r="AF13" s="11">
        <v>0</v>
      </c>
      <c r="AG13" s="4">
        <v>0</v>
      </c>
      <c r="AH13" s="4">
        <v>0</v>
      </c>
      <c r="AI13" s="11" t="s">
        <v>713</v>
      </c>
      <c r="AJ13" s="4">
        <v>11.820108695652175</v>
      </c>
      <c r="AK13" s="4">
        <v>0</v>
      </c>
      <c r="AL13" s="11" t="s">
        <v>713</v>
      </c>
      <c r="AM13" t="s">
        <v>20</v>
      </c>
      <c r="AN13" s="1">
        <v>7</v>
      </c>
      <c r="AX13"/>
      <c r="AY13"/>
    </row>
    <row r="14" spans="1:51" x14ac:dyDescent="0.25">
      <c r="A14" t="s">
        <v>346</v>
      </c>
      <c r="B14" t="s">
        <v>28</v>
      </c>
      <c r="C14" t="s">
        <v>559</v>
      </c>
      <c r="D14" t="s">
        <v>434</v>
      </c>
      <c r="E14" s="4">
        <v>65.358695652173907</v>
      </c>
      <c r="F14" s="4">
        <v>230.70108695652169</v>
      </c>
      <c r="G14" s="4">
        <v>0</v>
      </c>
      <c r="H14" s="11">
        <v>0</v>
      </c>
      <c r="I14" s="4">
        <v>208.85054347826085</v>
      </c>
      <c r="J14" s="4">
        <v>0</v>
      </c>
      <c r="K14" s="11">
        <v>0</v>
      </c>
      <c r="L14" s="4">
        <v>52.116847826086953</v>
      </c>
      <c r="M14" s="4">
        <v>0</v>
      </c>
      <c r="N14" s="11">
        <v>0</v>
      </c>
      <c r="O14" s="4">
        <v>34.489130434782609</v>
      </c>
      <c r="P14" s="4">
        <v>0</v>
      </c>
      <c r="Q14" s="9">
        <v>0</v>
      </c>
      <c r="R14" s="4">
        <v>6.8641304347826084</v>
      </c>
      <c r="S14" s="4">
        <v>0</v>
      </c>
      <c r="T14" s="11">
        <v>0</v>
      </c>
      <c r="U14" s="4">
        <v>10.763586956521738</v>
      </c>
      <c r="V14" s="4">
        <v>0</v>
      </c>
      <c r="W14" s="11">
        <v>0</v>
      </c>
      <c r="X14" s="4">
        <v>30.866847826086957</v>
      </c>
      <c r="Y14" s="4">
        <v>0</v>
      </c>
      <c r="Z14" s="11">
        <v>0</v>
      </c>
      <c r="AA14" s="4">
        <v>4.2228260869565215</v>
      </c>
      <c r="AB14" s="4">
        <v>0</v>
      </c>
      <c r="AC14" s="11">
        <v>0</v>
      </c>
      <c r="AD14" s="4">
        <v>134.82065217391303</v>
      </c>
      <c r="AE14" s="4">
        <v>0</v>
      </c>
      <c r="AF14" s="11">
        <v>0</v>
      </c>
      <c r="AG14" s="4">
        <v>0</v>
      </c>
      <c r="AH14" s="4">
        <v>0</v>
      </c>
      <c r="AI14" s="11" t="s">
        <v>713</v>
      </c>
      <c r="AJ14" s="4">
        <v>8.6739130434782616</v>
      </c>
      <c r="AK14" s="4">
        <v>0</v>
      </c>
      <c r="AL14" s="11" t="s">
        <v>713</v>
      </c>
      <c r="AM14" s="1">
        <v>175376</v>
      </c>
      <c r="AN14" s="1">
        <v>7</v>
      </c>
      <c r="AX14"/>
      <c r="AY14"/>
    </row>
    <row r="15" spans="1:51" x14ac:dyDescent="0.25">
      <c r="A15" t="s">
        <v>346</v>
      </c>
      <c r="B15" t="s">
        <v>139</v>
      </c>
      <c r="C15" t="s">
        <v>574</v>
      </c>
      <c r="D15" t="s">
        <v>444</v>
      </c>
      <c r="E15" s="4">
        <v>41.217391304347828</v>
      </c>
      <c r="F15" s="4">
        <v>172.27097826086961</v>
      </c>
      <c r="G15" s="4">
        <v>0</v>
      </c>
      <c r="H15" s="11">
        <v>0</v>
      </c>
      <c r="I15" s="4">
        <v>157.87228260869568</v>
      </c>
      <c r="J15" s="4">
        <v>0</v>
      </c>
      <c r="K15" s="11">
        <v>0</v>
      </c>
      <c r="L15" s="4">
        <v>30.690760869565217</v>
      </c>
      <c r="M15" s="4">
        <v>0</v>
      </c>
      <c r="N15" s="11">
        <v>0</v>
      </c>
      <c r="O15" s="4">
        <v>16.292065217391301</v>
      </c>
      <c r="P15" s="4">
        <v>0</v>
      </c>
      <c r="Q15" s="9">
        <v>0</v>
      </c>
      <c r="R15" s="4">
        <v>9.2682608695652196</v>
      </c>
      <c r="S15" s="4">
        <v>0</v>
      </c>
      <c r="T15" s="11">
        <v>0</v>
      </c>
      <c r="U15" s="4">
        <v>5.1304347826086953</v>
      </c>
      <c r="V15" s="4">
        <v>0</v>
      </c>
      <c r="W15" s="11">
        <v>0</v>
      </c>
      <c r="X15" s="4">
        <v>28.417391304347827</v>
      </c>
      <c r="Y15" s="4">
        <v>0</v>
      </c>
      <c r="Z15" s="11">
        <v>0</v>
      </c>
      <c r="AA15" s="4">
        <v>0</v>
      </c>
      <c r="AB15" s="4">
        <v>0</v>
      </c>
      <c r="AC15" s="11" t="s">
        <v>713</v>
      </c>
      <c r="AD15" s="4">
        <v>67.405434782608722</v>
      </c>
      <c r="AE15" s="4">
        <v>0</v>
      </c>
      <c r="AF15" s="11">
        <v>0</v>
      </c>
      <c r="AG15" s="4">
        <v>0</v>
      </c>
      <c r="AH15" s="4">
        <v>0</v>
      </c>
      <c r="AI15" s="11" t="s">
        <v>713</v>
      </c>
      <c r="AJ15" s="4">
        <v>45.757391304347848</v>
      </c>
      <c r="AK15" s="4">
        <v>0</v>
      </c>
      <c r="AL15" s="11" t="s">
        <v>713</v>
      </c>
      <c r="AM15" s="1">
        <v>175309</v>
      </c>
      <c r="AN15" s="1">
        <v>7</v>
      </c>
      <c r="AX15"/>
      <c r="AY15"/>
    </row>
    <row r="16" spans="1:51" x14ac:dyDescent="0.25">
      <c r="A16" t="s">
        <v>346</v>
      </c>
      <c r="B16" t="s">
        <v>164</v>
      </c>
      <c r="C16" t="s">
        <v>587</v>
      </c>
      <c r="D16" t="s">
        <v>393</v>
      </c>
      <c r="E16" s="4">
        <v>41.717391304347828</v>
      </c>
      <c r="F16" s="4">
        <v>153.65347826086958</v>
      </c>
      <c r="G16" s="4">
        <v>1.5217391304347827</v>
      </c>
      <c r="H16" s="11">
        <v>9.9037076651867697E-3</v>
      </c>
      <c r="I16" s="4">
        <v>143.09369565217395</v>
      </c>
      <c r="J16" s="4">
        <v>1.4782608695652173</v>
      </c>
      <c r="K16" s="11">
        <v>1.033071976251498E-2</v>
      </c>
      <c r="L16" s="4">
        <v>46.627173913043478</v>
      </c>
      <c r="M16" s="4">
        <v>0.28260869565217395</v>
      </c>
      <c r="N16" s="11">
        <v>6.0610299088514358E-3</v>
      </c>
      <c r="O16" s="4">
        <v>36.067391304347829</v>
      </c>
      <c r="P16" s="4">
        <v>0.2391304347826087</v>
      </c>
      <c r="Q16" s="9">
        <v>6.6301006569827008E-3</v>
      </c>
      <c r="R16" s="4">
        <v>5.125</v>
      </c>
      <c r="S16" s="4">
        <v>0</v>
      </c>
      <c r="T16" s="11">
        <v>0</v>
      </c>
      <c r="U16" s="4">
        <v>5.4347826086956523</v>
      </c>
      <c r="V16" s="4">
        <v>4.3478260869565216E-2</v>
      </c>
      <c r="W16" s="11">
        <v>8.0000000000000002E-3</v>
      </c>
      <c r="X16" s="4">
        <v>7.0831521739130432</v>
      </c>
      <c r="Y16" s="4">
        <v>0.32880434782608697</v>
      </c>
      <c r="Z16" s="11">
        <v>4.642062456840329E-2</v>
      </c>
      <c r="AA16" s="4">
        <v>0</v>
      </c>
      <c r="AB16" s="4">
        <v>0</v>
      </c>
      <c r="AC16" s="11" t="s">
        <v>713</v>
      </c>
      <c r="AD16" s="4">
        <v>73.785326086956559</v>
      </c>
      <c r="AE16" s="4">
        <v>0.91032608695652173</v>
      </c>
      <c r="AF16" s="11">
        <v>1.2337494936102818E-2</v>
      </c>
      <c r="AG16" s="4">
        <v>9.8257608695652134</v>
      </c>
      <c r="AH16" s="4">
        <v>0</v>
      </c>
      <c r="AI16" s="11">
        <v>0</v>
      </c>
      <c r="AJ16" s="4">
        <v>16.3320652173913</v>
      </c>
      <c r="AK16" s="4">
        <v>0</v>
      </c>
      <c r="AL16" s="11" t="s">
        <v>713</v>
      </c>
      <c r="AM16" s="1">
        <v>175353</v>
      </c>
      <c r="AN16" s="1">
        <v>7</v>
      </c>
      <c r="AX16"/>
      <c r="AY16"/>
    </row>
    <row r="17" spans="1:51" x14ac:dyDescent="0.25">
      <c r="A17" t="s">
        <v>346</v>
      </c>
      <c r="B17" t="s">
        <v>270</v>
      </c>
      <c r="C17" t="s">
        <v>533</v>
      </c>
      <c r="D17" t="s">
        <v>420</v>
      </c>
      <c r="E17" s="4">
        <v>34.467391304347828</v>
      </c>
      <c r="F17" s="4">
        <v>122.13717391304348</v>
      </c>
      <c r="G17" s="4">
        <v>18.19891304347826</v>
      </c>
      <c r="H17" s="11">
        <v>0.14900388195026618</v>
      </c>
      <c r="I17" s="4">
        <v>120.83282608695652</v>
      </c>
      <c r="J17" s="4">
        <v>18.19891304347826</v>
      </c>
      <c r="K17" s="11">
        <v>0.15061232640856664</v>
      </c>
      <c r="L17" s="4">
        <v>9.6214130434782614</v>
      </c>
      <c r="M17" s="4">
        <v>0</v>
      </c>
      <c r="N17" s="11">
        <v>0</v>
      </c>
      <c r="O17" s="4">
        <v>8.3170652173913044</v>
      </c>
      <c r="P17" s="4">
        <v>0</v>
      </c>
      <c r="Q17" s="9">
        <v>0</v>
      </c>
      <c r="R17" s="4">
        <v>0.53532608695652173</v>
      </c>
      <c r="S17" s="4">
        <v>0</v>
      </c>
      <c r="T17" s="11">
        <v>0</v>
      </c>
      <c r="U17" s="4">
        <v>0.76902173913043481</v>
      </c>
      <c r="V17" s="4">
        <v>0</v>
      </c>
      <c r="W17" s="11">
        <v>0</v>
      </c>
      <c r="X17" s="4">
        <v>23.276304347826088</v>
      </c>
      <c r="Y17" s="4">
        <v>5.7717391304347823</v>
      </c>
      <c r="Z17" s="11">
        <v>0.24796630273370004</v>
      </c>
      <c r="AA17" s="4">
        <v>0</v>
      </c>
      <c r="AB17" s="4">
        <v>0</v>
      </c>
      <c r="AC17" s="11" t="s">
        <v>713</v>
      </c>
      <c r="AD17" s="4">
        <v>66.690760869565224</v>
      </c>
      <c r="AE17" s="4">
        <v>12.427173913043477</v>
      </c>
      <c r="AF17" s="11">
        <v>0.18634026289411704</v>
      </c>
      <c r="AG17" s="4">
        <v>0</v>
      </c>
      <c r="AH17" s="4">
        <v>0</v>
      </c>
      <c r="AI17" s="11" t="s">
        <v>713</v>
      </c>
      <c r="AJ17" s="4">
        <v>22.548695652173912</v>
      </c>
      <c r="AK17" s="4">
        <v>0</v>
      </c>
      <c r="AL17" s="11" t="s">
        <v>713</v>
      </c>
      <c r="AM17" s="1">
        <v>175531</v>
      </c>
      <c r="AN17" s="1">
        <v>7</v>
      </c>
      <c r="AX17"/>
      <c r="AY17"/>
    </row>
    <row r="18" spans="1:51" x14ac:dyDescent="0.25">
      <c r="A18" t="s">
        <v>346</v>
      </c>
      <c r="B18" t="s">
        <v>318</v>
      </c>
      <c r="C18" t="s">
        <v>657</v>
      </c>
      <c r="D18" t="s">
        <v>473</v>
      </c>
      <c r="E18" s="4">
        <v>39.543478260869563</v>
      </c>
      <c r="F18" s="4">
        <v>148.66586956521741</v>
      </c>
      <c r="G18" s="4">
        <v>63.428478260869575</v>
      </c>
      <c r="H18" s="11">
        <v>0.426651244474405</v>
      </c>
      <c r="I18" s="4">
        <v>136.8096739130435</v>
      </c>
      <c r="J18" s="4">
        <v>63.428478260869575</v>
      </c>
      <c r="K18" s="11">
        <v>0.46362568118673275</v>
      </c>
      <c r="L18" s="4">
        <v>24.167391304347824</v>
      </c>
      <c r="M18" s="4">
        <v>1.4972826086956521</v>
      </c>
      <c r="N18" s="11">
        <v>6.1954664028065126E-2</v>
      </c>
      <c r="O18" s="4">
        <v>12.311195652173915</v>
      </c>
      <c r="P18" s="4">
        <v>1.4972826086956521</v>
      </c>
      <c r="Q18" s="9">
        <v>0.12161959333586429</v>
      </c>
      <c r="R18" s="4">
        <v>8.1985869565217371</v>
      </c>
      <c r="S18" s="4">
        <v>0</v>
      </c>
      <c r="T18" s="11">
        <v>0</v>
      </c>
      <c r="U18" s="4">
        <v>3.6576086956521738</v>
      </c>
      <c r="V18" s="4">
        <v>0</v>
      </c>
      <c r="W18" s="11">
        <v>0</v>
      </c>
      <c r="X18" s="4">
        <v>17.243804347826089</v>
      </c>
      <c r="Y18" s="4">
        <v>7.164891304347826</v>
      </c>
      <c r="Z18" s="11">
        <v>0.41550525393493565</v>
      </c>
      <c r="AA18" s="4">
        <v>0</v>
      </c>
      <c r="AB18" s="4">
        <v>0</v>
      </c>
      <c r="AC18" s="11" t="s">
        <v>713</v>
      </c>
      <c r="AD18" s="4">
        <v>87.363152173913065</v>
      </c>
      <c r="AE18" s="4">
        <v>54.513586956521749</v>
      </c>
      <c r="AF18" s="11">
        <v>0.62398832459710274</v>
      </c>
      <c r="AG18" s="4">
        <v>0</v>
      </c>
      <c r="AH18" s="4">
        <v>0</v>
      </c>
      <c r="AI18" s="11" t="s">
        <v>713</v>
      </c>
      <c r="AJ18" s="4">
        <v>19.891521739130432</v>
      </c>
      <c r="AK18" s="4">
        <v>0.25271739130434784</v>
      </c>
      <c r="AL18" s="11">
        <v>78.710537634408595</v>
      </c>
      <c r="AM18" t="s">
        <v>11</v>
      </c>
      <c r="AN18" s="1">
        <v>7</v>
      </c>
      <c r="AX18"/>
      <c r="AY18"/>
    </row>
    <row r="19" spans="1:51" x14ac:dyDescent="0.25">
      <c r="A19" t="s">
        <v>346</v>
      </c>
      <c r="B19" t="s">
        <v>271</v>
      </c>
      <c r="C19" t="s">
        <v>521</v>
      </c>
      <c r="D19" t="s">
        <v>402</v>
      </c>
      <c r="E19" s="4">
        <v>51.445652173913047</v>
      </c>
      <c r="F19" s="4">
        <v>268.51978260869572</v>
      </c>
      <c r="G19" s="4">
        <v>5.8331521739130441</v>
      </c>
      <c r="H19" s="11">
        <v>2.1723361002468442E-2</v>
      </c>
      <c r="I19" s="4">
        <v>250.97989130434789</v>
      </c>
      <c r="J19" s="4">
        <v>5.8331521739130441</v>
      </c>
      <c r="K19" s="11">
        <v>2.3241512073329966E-2</v>
      </c>
      <c r="L19" s="4">
        <v>39.955108695652186</v>
      </c>
      <c r="M19" s="4">
        <v>2.4378260869565218</v>
      </c>
      <c r="N19" s="11">
        <v>6.1014127267830454E-2</v>
      </c>
      <c r="O19" s="4">
        <v>29.116086956521748</v>
      </c>
      <c r="P19" s="4">
        <v>2.4378260869565218</v>
      </c>
      <c r="Q19" s="9">
        <v>8.3727806232920671E-2</v>
      </c>
      <c r="R19" s="4">
        <v>5.9694565217391302</v>
      </c>
      <c r="S19" s="4">
        <v>0</v>
      </c>
      <c r="T19" s="11">
        <v>0</v>
      </c>
      <c r="U19" s="4">
        <v>4.8695652173913047</v>
      </c>
      <c r="V19" s="4">
        <v>0</v>
      </c>
      <c r="W19" s="11">
        <v>0</v>
      </c>
      <c r="X19" s="4">
        <v>60.286086956521743</v>
      </c>
      <c r="Y19" s="4">
        <v>0.32021739130434784</v>
      </c>
      <c r="Z19" s="11">
        <v>5.3116300538014393E-3</v>
      </c>
      <c r="AA19" s="4">
        <v>6.7008695652173902</v>
      </c>
      <c r="AB19" s="4">
        <v>0</v>
      </c>
      <c r="AC19" s="11">
        <v>0</v>
      </c>
      <c r="AD19" s="4">
        <v>125.78619565217396</v>
      </c>
      <c r="AE19" s="4">
        <v>1.4655434782608696</v>
      </c>
      <c r="AF19" s="11">
        <v>1.165106767608597E-2</v>
      </c>
      <c r="AG19" s="4">
        <v>0</v>
      </c>
      <c r="AH19" s="4">
        <v>0</v>
      </c>
      <c r="AI19" s="11" t="s">
        <v>713</v>
      </c>
      <c r="AJ19" s="4">
        <v>35.791521739130438</v>
      </c>
      <c r="AK19" s="4">
        <v>1.6095652173913044</v>
      </c>
      <c r="AL19" s="11">
        <v>22.236763911399244</v>
      </c>
      <c r="AM19" s="1">
        <v>175532</v>
      </c>
      <c r="AN19" s="1">
        <v>7</v>
      </c>
      <c r="AX19"/>
      <c r="AY19"/>
    </row>
    <row r="20" spans="1:51" x14ac:dyDescent="0.25">
      <c r="A20" t="s">
        <v>346</v>
      </c>
      <c r="B20" t="s">
        <v>126</v>
      </c>
      <c r="C20" t="s">
        <v>571</v>
      </c>
      <c r="D20" t="s">
        <v>441</v>
      </c>
      <c r="E20" s="4">
        <v>55.847826086956523</v>
      </c>
      <c r="F20" s="4">
        <v>208.77228260869563</v>
      </c>
      <c r="G20" s="4">
        <v>0.46467391304347827</v>
      </c>
      <c r="H20" s="11">
        <v>2.2257452341718277E-3</v>
      </c>
      <c r="I20" s="4">
        <v>193.60119565217391</v>
      </c>
      <c r="J20" s="4">
        <v>0.46467391304347827</v>
      </c>
      <c r="K20" s="11">
        <v>2.4001603475544472E-3</v>
      </c>
      <c r="L20" s="4">
        <v>53.421195652173914</v>
      </c>
      <c r="M20" s="4">
        <v>0</v>
      </c>
      <c r="N20" s="11">
        <v>0</v>
      </c>
      <c r="O20" s="4">
        <v>39.339673913043477</v>
      </c>
      <c r="P20" s="4">
        <v>0</v>
      </c>
      <c r="Q20" s="9">
        <v>0</v>
      </c>
      <c r="R20" s="4">
        <v>8.3423913043478262</v>
      </c>
      <c r="S20" s="4">
        <v>0</v>
      </c>
      <c r="T20" s="11">
        <v>0</v>
      </c>
      <c r="U20" s="4">
        <v>5.7391304347826084</v>
      </c>
      <c r="V20" s="4">
        <v>0</v>
      </c>
      <c r="W20" s="11">
        <v>0</v>
      </c>
      <c r="X20" s="4">
        <v>18.059782608695652</v>
      </c>
      <c r="Y20" s="4">
        <v>0</v>
      </c>
      <c r="Z20" s="11">
        <v>0</v>
      </c>
      <c r="AA20" s="4">
        <v>1.0895652173913044</v>
      </c>
      <c r="AB20" s="4">
        <v>0</v>
      </c>
      <c r="AC20" s="11">
        <v>0</v>
      </c>
      <c r="AD20" s="4">
        <v>108.89815217391303</v>
      </c>
      <c r="AE20" s="4">
        <v>0</v>
      </c>
      <c r="AF20" s="11">
        <v>0</v>
      </c>
      <c r="AG20" s="4">
        <v>0</v>
      </c>
      <c r="AH20" s="4">
        <v>0</v>
      </c>
      <c r="AI20" s="11" t="s">
        <v>713</v>
      </c>
      <c r="AJ20" s="4">
        <v>27.303586956521741</v>
      </c>
      <c r="AK20" s="4">
        <v>0.46467391304347827</v>
      </c>
      <c r="AL20" s="11">
        <v>58.758596491228076</v>
      </c>
      <c r="AM20" s="1">
        <v>175291</v>
      </c>
      <c r="AN20" s="1">
        <v>7</v>
      </c>
      <c r="AX20"/>
      <c r="AY20"/>
    </row>
    <row r="21" spans="1:51" x14ac:dyDescent="0.25">
      <c r="A21" t="s">
        <v>346</v>
      </c>
      <c r="B21" t="s">
        <v>289</v>
      </c>
      <c r="C21" t="s">
        <v>494</v>
      </c>
      <c r="D21" t="s">
        <v>394</v>
      </c>
      <c r="E21" s="4">
        <v>108.42391304347827</v>
      </c>
      <c r="F21" s="4">
        <v>460.37184782608693</v>
      </c>
      <c r="G21" s="4">
        <v>65.586956521739125</v>
      </c>
      <c r="H21" s="11">
        <v>0.14246517642520071</v>
      </c>
      <c r="I21" s="4">
        <v>423.71152173913043</v>
      </c>
      <c r="J21" s="4">
        <v>65.586956521739125</v>
      </c>
      <c r="K21" s="11">
        <v>0.15479153423191433</v>
      </c>
      <c r="L21" s="4">
        <v>67.535217391304343</v>
      </c>
      <c r="M21" s="4">
        <v>6.2255434782608692</v>
      </c>
      <c r="N21" s="11">
        <v>9.2182178702255188E-2</v>
      </c>
      <c r="O21" s="4">
        <v>34.293369565217382</v>
      </c>
      <c r="P21" s="4">
        <v>6.2255434782608692</v>
      </c>
      <c r="Q21" s="9">
        <v>0.18153781786947029</v>
      </c>
      <c r="R21" s="4">
        <v>29.241847826086957</v>
      </c>
      <c r="S21" s="4">
        <v>0</v>
      </c>
      <c r="T21" s="11">
        <v>0</v>
      </c>
      <c r="U21" s="4">
        <v>4</v>
      </c>
      <c r="V21" s="4">
        <v>0</v>
      </c>
      <c r="W21" s="11">
        <v>0</v>
      </c>
      <c r="X21" s="4">
        <v>112.18478260869566</v>
      </c>
      <c r="Y21" s="4">
        <v>39.260869565217391</v>
      </c>
      <c r="Z21" s="11">
        <v>0.34996608855731032</v>
      </c>
      <c r="AA21" s="4">
        <v>3.4184782608695654</v>
      </c>
      <c r="AB21" s="4">
        <v>0</v>
      </c>
      <c r="AC21" s="11">
        <v>0</v>
      </c>
      <c r="AD21" s="4">
        <v>190.40510869565219</v>
      </c>
      <c r="AE21" s="4">
        <v>20.100543478260871</v>
      </c>
      <c r="AF21" s="11">
        <v>0.1055672487779203</v>
      </c>
      <c r="AG21" s="4">
        <v>0</v>
      </c>
      <c r="AH21" s="4">
        <v>0</v>
      </c>
      <c r="AI21" s="11" t="s">
        <v>713</v>
      </c>
      <c r="AJ21" s="4">
        <v>86.828260869565199</v>
      </c>
      <c r="AK21" s="4">
        <v>0</v>
      </c>
      <c r="AL21" s="11" t="s">
        <v>713</v>
      </c>
      <c r="AM21" s="1">
        <v>175557</v>
      </c>
      <c r="AN21" s="1">
        <v>7</v>
      </c>
      <c r="AX21"/>
      <c r="AY21"/>
    </row>
    <row r="22" spans="1:51" x14ac:dyDescent="0.25">
      <c r="A22" t="s">
        <v>346</v>
      </c>
      <c r="B22" t="s">
        <v>295</v>
      </c>
      <c r="C22" t="s">
        <v>521</v>
      </c>
      <c r="D22" t="s">
        <v>402</v>
      </c>
      <c r="E22" s="4">
        <v>40.456521739130437</v>
      </c>
      <c r="F22" s="4">
        <v>210.81152173913046</v>
      </c>
      <c r="G22" s="4">
        <v>72.302282608695634</v>
      </c>
      <c r="H22" s="11">
        <v>0.34297120960099314</v>
      </c>
      <c r="I22" s="4">
        <v>196.36032608695652</v>
      </c>
      <c r="J22" s="4">
        <v>69.06576086956521</v>
      </c>
      <c r="K22" s="11">
        <v>0.35172971162708305</v>
      </c>
      <c r="L22" s="4">
        <v>30.747173913043479</v>
      </c>
      <c r="M22" s="4">
        <v>11.841195652173912</v>
      </c>
      <c r="N22" s="11">
        <v>0.38511492749421999</v>
      </c>
      <c r="O22" s="4">
        <v>21.426413043478259</v>
      </c>
      <c r="P22" s="4">
        <v>8.6046739130434773</v>
      </c>
      <c r="Q22" s="9">
        <v>0.40159189947393248</v>
      </c>
      <c r="R22" s="4">
        <v>4.5644565217391309</v>
      </c>
      <c r="S22" s="4">
        <v>2.4883695652173912</v>
      </c>
      <c r="T22" s="11">
        <v>0.54516228895292063</v>
      </c>
      <c r="U22" s="4">
        <v>4.7563043478260871</v>
      </c>
      <c r="V22" s="4">
        <v>0.74815217391304345</v>
      </c>
      <c r="W22" s="11">
        <v>0.15729695141459846</v>
      </c>
      <c r="X22" s="4">
        <v>28.746521739130433</v>
      </c>
      <c r="Y22" s="4">
        <v>12.05086956521739</v>
      </c>
      <c r="Z22" s="11">
        <v>0.41921139797631468</v>
      </c>
      <c r="AA22" s="4">
        <v>5.1304347826086953</v>
      </c>
      <c r="AB22" s="4">
        <v>0</v>
      </c>
      <c r="AC22" s="11">
        <v>0</v>
      </c>
      <c r="AD22" s="4">
        <v>93.160217391304371</v>
      </c>
      <c r="AE22" s="4">
        <v>31.730869565217382</v>
      </c>
      <c r="AF22" s="11">
        <v>0.34060536196407759</v>
      </c>
      <c r="AG22" s="4">
        <v>0</v>
      </c>
      <c r="AH22" s="4">
        <v>0</v>
      </c>
      <c r="AI22" s="11" t="s">
        <v>713</v>
      </c>
      <c r="AJ22" s="4">
        <v>53.027173913043477</v>
      </c>
      <c r="AK22" s="4">
        <v>16.679347826086957</v>
      </c>
      <c r="AL22" s="11">
        <v>3.1792114695340499</v>
      </c>
      <c r="AM22" s="1">
        <v>175563</v>
      </c>
      <c r="AN22" s="1">
        <v>7</v>
      </c>
      <c r="AX22"/>
      <c r="AY22"/>
    </row>
    <row r="23" spans="1:51" x14ac:dyDescent="0.25">
      <c r="A23" t="s">
        <v>346</v>
      </c>
      <c r="B23" t="s">
        <v>165</v>
      </c>
      <c r="C23" t="s">
        <v>588</v>
      </c>
      <c r="D23" t="s">
        <v>441</v>
      </c>
      <c r="E23" s="4">
        <v>10.521739130434783</v>
      </c>
      <c r="F23" s="4">
        <v>36.908043478260865</v>
      </c>
      <c r="G23" s="4">
        <v>0.85923913043478262</v>
      </c>
      <c r="H23" s="11">
        <v>2.3280538588854795E-2</v>
      </c>
      <c r="I23" s="4">
        <v>36.908043478260865</v>
      </c>
      <c r="J23" s="4">
        <v>0.85923913043478262</v>
      </c>
      <c r="K23" s="11">
        <v>2.3280538588854795E-2</v>
      </c>
      <c r="L23" s="4">
        <v>5.1919565217391304</v>
      </c>
      <c r="M23" s="4">
        <v>0</v>
      </c>
      <c r="N23" s="11">
        <v>0</v>
      </c>
      <c r="O23" s="4">
        <v>5.1919565217391304</v>
      </c>
      <c r="P23" s="4">
        <v>0</v>
      </c>
      <c r="Q23" s="9">
        <v>0</v>
      </c>
      <c r="R23" s="4">
        <v>0</v>
      </c>
      <c r="S23" s="4">
        <v>0</v>
      </c>
      <c r="T23" s="11" t="s">
        <v>713</v>
      </c>
      <c r="U23" s="4">
        <v>0</v>
      </c>
      <c r="V23" s="4">
        <v>0</v>
      </c>
      <c r="W23" s="11" t="s">
        <v>713</v>
      </c>
      <c r="X23" s="4">
        <v>8.3292391304347824</v>
      </c>
      <c r="Y23" s="4">
        <v>0</v>
      </c>
      <c r="Z23" s="11">
        <v>0</v>
      </c>
      <c r="AA23" s="4">
        <v>0</v>
      </c>
      <c r="AB23" s="4">
        <v>0</v>
      </c>
      <c r="AC23" s="11" t="s">
        <v>713</v>
      </c>
      <c r="AD23" s="4">
        <v>17.741304347826087</v>
      </c>
      <c r="AE23" s="4">
        <v>0.77315217391304347</v>
      </c>
      <c r="AF23" s="11">
        <v>4.3579218233059672E-2</v>
      </c>
      <c r="AG23" s="4">
        <v>0</v>
      </c>
      <c r="AH23" s="4">
        <v>0</v>
      </c>
      <c r="AI23" s="11" t="s">
        <v>713</v>
      </c>
      <c r="AJ23" s="4">
        <v>5.6455434782608691</v>
      </c>
      <c r="AK23" s="4">
        <v>8.608695652173913E-2</v>
      </c>
      <c r="AL23" s="11">
        <v>65.579545454545453</v>
      </c>
      <c r="AM23" s="1">
        <v>175354</v>
      </c>
      <c r="AN23" s="1">
        <v>7</v>
      </c>
      <c r="AX23"/>
      <c r="AY23"/>
    </row>
    <row r="24" spans="1:51" x14ac:dyDescent="0.25">
      <c r="A24" t="s">
        <v>346</v>
      </c>
      <c r="B24" t="s">
        <v>155</v>
      </c>
      <c r="C24" t="s">
        <v>583</v>
      </c>
      <c r="D24" t="s">
        <v>401</v>
      </c>
      <c r="E24" s="4">
        <v>54.75</v>
      </c>
      <c r="F24" s="4">
        <v>168.26826086956521</v>
      </c>
      <c r="G24" s="4">
        <v>6.5188043478260864</v>
      </c>
      <c r="H24" s="11">
        <v>3.8740546280912724E-2</v>
      </c>
      <c r="I24" s="4">
        <v>149.38565217391303</v>
      </c>
      <c r="J24" s="4">
        <v>6.5188043478260864</v>
      </c>
      <c r="K24" s="11">
        <v>4.3637419343572369E-2</v>
      </c>
      <c r="L24" s="4">
        <v>33.932065217391305</v>
      </c>
      <c r="M24" s="4">
        <v>0.50543478260869568</v>
      </c>
      <c r="N24" s="11">
        <v>1.4895491310963403E-2</v>
      </c>
      <c r="O24" s="4">
        <v>21.904891304347824</v>
      </c>
      <c r="P24" s="4">
        <v>0.50543478260869568</v>
      </c>
      <c r="Q24" s="9">
        <v>2.3074060290286569E-2</v>
      </c>
      <c r="R24" s="4">
        <v>6.4347826086956523</v>
      </c>
      <c r="S24" s="4">
        <v>0</v>
      </c>
      <c r="T24" s="11">
        <v>0</v>
      </c>
      <c r="U24" s="4">
        <v>5.5923913043478262</v>
      </c>
      <c r="V24" s="4">
        <v>0</v>
      </c>
      <c r="W24" s="11">
        <v>0</v>
      </c>
      <c r="X24" s="4">
        <v>17.507608695652173</v>
      </c>
      <c r="Y24" s="4">
        <v>1.1766304347826086</v>
      </c>
      <c r="Z24" s="11">
        <v>6.7206804494940084E-2</v>
      </c>
      <c r="AA24" s="4">
        <v>6.8554347826086959</v>
      </c>
      <c r="AB24" s="4">
        <v>0</v>
      </c>
      <c r="AC24" s="11">
        <v>0</v>
      </c>
      <c r="AD24" s="4">
        <v>77.685652173913041</v>
      </c>
      <c r="AE24" s="4">
        <v>4.7579347826086948</v>
      </c>
      <c r="AF24" s="11">
        <v>6.1245991369902102E-2</v>
      </c>
      <c r="AG24" s="4">
        <v>4.2282608695652177</v>
      </c>
      <c r="AH24" s="4">
        <v>0</v>
      </c>
      <c r="AI24" s="11">
        <v>0</v>
      </c>
      <c r="AJ24" s="4">
        <v>28.059239130434779</v>
      </c>
      <c r="AK24" s="4">
        <v>7.880434782608696E-2</v>
      </c>
      <c r="AL24" s="11">
        <v>356.0620689655172</v>
      </c>
      <c r="AM24" s="1">
        <v>175338</v>
      </c>
      <c r="AN24" s="1">
        <v>7</v>
      </c>
      <c r="AX24"/>
      <c r="AY24"/>
    </row>
    <row r="25" spans="1:51" x14ac:dyDescent="0.25">
      <c r="A25" t="s">
        <v>346</v>
      </c>
      <c r="B25" t="s">
        <v>104</v>
      </c>
      <c r="C25" t="s">
        <v>512</v>
      </c>
      <c r="D25" t="s">
        <v>435</v>
      </c>
      <c r="E25" s="4">
        <v>49.869565217391305</v>
      </c>
      <c r="F25" s="4">
        <v>181.73184782608695</v>
      </c>
      <c r="G25" s="4">
        <v>83.301304347826061</v>
      </c>
      <c r="H25" s="11">
        <v>0.45837482722094713</v>
      </c>
      <c r="I25" s="4">
        <v>174.52206521739132</v>
      </c>
      <c r="J25" s="4">
        <v>83.301304347826061</v>
      </c>
      <c r="K25" s="11">
        <v>0.47731101648414942</v>
      </c>
      <c r="L25" s="4">
        <v>16.369673913043481</v>
      </c>
      <c r="M25" s="4">
        <v>2.4113043478260869</v>
      </c>
      <c r="N25" s="11">
        <v>0.14730313875737874</v>
      </c>
      <c r="O25" s="4">
        <v>10.019673913043482</v>
      </c>
      <c r="P25" s="4">
        <v>2.4113043478260869</v>
      </c>
      <c r="Q25" s="9">
        <v>0.24065696835573483</v>
      </c>
      <c r="R25" s="4">
        <v>0</v>
      </c>
      <c r="S25" s="4">
        <v>0</v>
      </c>
      <c r="T25" s="11" t="s">
        <v>713</v>
      </c>
      <c r="U25" s="4">
        <v>6.3500000000000005</v>
      </c>
      <c r="V25" s="4">
        <v>0</v>
      </c>
      <c r="W25" s="11">
        <v>0</v>
      </c>
      <c r="X25" s="4">
        <v>41.608369565217366</v>
      </c>
      <c r="Y25" s="4">
        <v>22.147391304347824</v>
      </c>
      <c r="Z25" s="11">
        <v>0.53228212342312009</v>
      </c>
      <c r="AA25" s="4">
        <v>0.85978260869565215</v>
      </c>
      <c r="AB25" s="4">
        <v>0</v>
      </c>
      <c r="AC25" s="11">
        <v>0</v>
      </c>
      <c r="AD25" s="4">
        <v>94.598478260869598</v>
      </c>
      <c r="AE25" s="4">
        <v>47.679673913043459</v>
      </c>
      <c r="AF25" s="11">
        <v>0.50402157402109105</v>
      </c>
      <c r="AG25" s="4">
        <v>0</v>
      </c>
      <c r="AH25" s="4">
        <v>0</v>
      </c>
      <c r="AI25" s="11" t="s">
        <v>713</v>
      </c>
      <c r="AJ25" s="4">
        <v>28.295543478260878</v>
      </c>
      <c r="AK25" s="4">
        <v>11.062934782608696</v>
      </c>
      <c r="AL25" s="11">
        <v>2.5576887177119056</v>
      </c>
      <c r="AM25" s="1">
        <v>175246</v>
      </c>
      <c r="AN25" s="1">
        <v>7</v>
      </c>
      <c r="AX25"/>
      <c r="AY25"/>
    </row>
    <row r="26" spans="1:51" x14ac:dyDescent="0.25">
      <c r="A26" t="s">
        <v>346</v>
      </c>
      <c r="B26" t="s">
        <v>253</v>
      </c>
      <c r="C26" t="s">
        <v>633</v>
      </c>
      <c r="D26" t="s">
        <v>454</v>
      </c>
      <c r="E26" s="4">
        <v>78.293478260869563</v>
      </c>
      <c r="F26" s="4">
        <v>375.47739130434769</v>
      </c>
      <c r="G26" s="4">
        <v>12.65195652173913</v>
      </c>
      <c r="H26" s="11">
        <v>3.3695654691187349E-2</v>
      </c>
      <c r="I26" s="4">
        <v>371.54804347826075</v>
      </c>
      <c r="J26" s="4">
        <v>12.65195652173913</v>
      </c>
      <c r="K26" s="11">
        <v>3.4052006850304933E-2</v>
      </c>
      <c r="L26" s="4">
        <v>50.797282608695653</v>
      </c>
      <c r="M26" s="4">
        <v>0.30217391304347829</v>
      </c>
      <c r="N26" s="11">
        <v>5.9486235783752558E-3</v>
      </c>
      <c r="O26" s="4">
        <v>46.8679347826087</v>
      </c>
      <c r="P26" s="4">
        <v>0.30217391304347829</v>
      </c>
      <c r="Q26" s="9">
        <v>6.4473485858738133E-3</v>
      </c>
      <c r="R26" s="4">
        <v>3.9293478260869565</v>
      </c>
      <c r="S26" s="4">
        <v>0</v>
      </c>
      <c r="T26" s="11">
        <v>0</v>
      </c>
      <c r="U26" s="4">
        <v>0</v>
      </c>
      <c r="V26" s="4">
        <v>0</v>
      </c>
      <c r="W26" s="11" t="s">
        <v>713</v>
      </c>
      <c r="X26" s="4">
        <v>59.549673913043442</v>
      </c>
      <c r="Y26" s="4">
        <v>4.2233695652173919</v>
      </c>
      <c r="Z26" s="11">
        <v>7.0921791635408557E-2</v>
      </c>
      <c r="AA26" s="4">
        <v>0</v>
      </c>
      <c r="AB26" s="4">
        <v>0</v>
      </c>
      <c r="AC26" s="11" t="s">
        <v>713</v>
      </c>
      <c r="AD26" s="4">
        <v>190.02999999999994</v>
      </c>
      <c r="AE26" s="4">
        <v>5.2729347826086954</v>
      </c>
      <c r="AF26" s="11">
        <v>2.7747907081032978E-2</v>
      </c>
      <c r="AG26" s="4">
        <v>0</v>
      </c>
      <c r="AH26" s="4">
        <v>0</v>
      </c>
      <c r="AI26" s="11" t="s">
        <v>713</v>
      </c>
      <c r="AJ26" s="4">
        <v>75.100434782608673</v>
      </c>
      <c r="AK26" s="4">
        <v>2.853478260869565</v>
      </c>
      <c r="AL26" s="11">
        <v>26.318909035502053</v>
      </c>
      <c r="AM26" s="1">
        <v>175507</v>
      </c>
      <c r="AN26" s="1">
        <v>7</v>
      </c>
      <c r="AX26"/>
      <c r="AY26"/>
    </row>
    <row r="27" spans="1:51" x14ac:dyDescent="0.25">
      <c r="A27" t="s">
        <v>346</v>
      </c>
      <c r="B27" t="s">
        <v>26</v>
      </c>
      <c r="C27" t="s">
        <v>601</v>
      </c>
      <c r="D27" t="s">
        <v>436</v>
      </c>
      <c r="E27" s="4">
        <v>55.717391304347828</v>
      </c>
      <c r="F27" s="4">
        <v>257.3740217391304</v>
      </c>
      <c r="G27" s="4">
        <v>0</v>
      </c>
      <c r="H27" s="11">
        <v>0</v>
      </c>
      <c r="I27" s="4">
        <v>234.41934782608695</v>
      </c>
      <c r="J27" s="4">
        <v>0</v>
      </c>
      <c r="K27" s="11">
        <v>0</v>
      </c>
      <c r="L27" s="4">
        <v>59.154891304347828</v>
      </c>
      <c r="M27" s="4">
        <v>0</v>
      </c>
      <c r="N27" s="11">
        <v>0</v>
      </c>
      <c r="O27" s="4">
        <v>40.46108695652174</v>
      </c>
      <c r="P27" s="4">
        <v>0</v>
      </c>
      <c r="Q27" s="9">
        <v>0</v>
      </c>
      <c r="R27" s="4">
        <v>13.595978260869567</v>
      </c>
      <c r="S27" s="4">
        <v>0</v>
      </c>
      <c r="T27" s="11">
        <v>0</v>
      </c>
      <c r="U27" s="4">
        <v>5.0978260869565215</v>
      </c>
      <c r="V27" s="4">
        <v>0</v>
      </c>
      <c r="W27" s="11">
        <v>0</v>
      </c>
      <c r="X27" s="4">
        <v>18.8633695652174</v>
      </c>
      <c r="Y27" s="4">
        <v>0</v>
      </c>
      <c r="Z27" s="11">
        <v>0</v>
      </c>
      <c r="AA27" s="4">
        <v>4.2608695652173916</v>
      </c>
      <c r="AB27" s="4">
        <v>0</v>
      </c>
      <c r="AC27" s="11">
        <v>0</v>
      </c>
      <c r="AD27" s="4">
        <v>88.545978260869546</v>
      </c>
      <c r="AE27" s="4">
        <v>0</v>
      </c>
      <c r="AF27" s="11">
        <v>0</v>
      </c>
      <c r="AG27" s="4">
        <v>0</v>
      </c>
      <c r="AH27" s="4">
        <v>0</v>
      </c>
      <c r="AI27" s="11" t="s">
        <v>713</v>
      </c>
      <c r="AJ27" s="4">
        <v>86.548913043478237</v>
      </c>
      <c r="AK27" s="4">
        <v>0</v>
      </c>
      <c r="AL27" s="11" t="s">
        <v>713</v>
      </c>
      <c r="AM27" s="1">
        <v>175402</v>
      </c>
      <c r="AN27" s="1">
        <v>7</v>
      </c>
      <c r="AX27"/>
      <c r="AY27"/>
    </row>
    <row r="28" spans="1:51" x14ac:dyDescent="0.25">
      <c r="A28" t="s">
        <v>346</v>
      </c>
      <c r="B28" t="s">
        <v>267</v>
      </c>
      <c r="C28" t="s">
        <v>502</v>
      </c>
      <c r="D28" t="s">
        <v>461</v>
      </c>
      <c r="E28" s="4">
        <v>49.804347826086953</v>
      </c>
      <c r="F28" s="4">
        <v>236.78728260869562</v>
      </c>
      <c r="G28" s="4">
        <v>19.241086956521738</v>
      </c>
      <c r="H28" s="11">
        <v>8.1258954216382989E-2</v>
      </c>
      <c r="I28" s="4">
        <v>222.94054347826085</v>
      </c>
      <c r="J28" s="4">
        <v>19.241086956521738</v>
      </c>
      <c r="K28" s="11">
        <v>8.6305912133913656E-2</v>
      </c>
      <c r="L28" s="4">
        <v>39.429347826086953</v>
      </c>
      <c r="M28" s="4">
        <v>0.82336956521739135</v>
      </c>
      <c r="N28" s="11">
        <v>2.0882150241212958E-2</v>
      </c>
      <c r="O28" s="4">
        <v>29.926630434782609</v>
      </c>
      <c r="P28" s="4">
        <v>0.82336956521739135</v>
      </c>
      <c r="Q28" s="9">
        <v>2.7512939253609373E-2</v>
      </c>
      <c r="R28" s="4">
        <v>3.9809782608695654</v>
      </c>
      <c r="S28" s="4">
        <v>0</v>
      </c>
      <c r="T28" s="11">
        <v>0</v>
      </c>
      <c r="U28" s="4">
        <v>5.5217391304347823</v>
      </c>
      <c r="V28" s="4">
        <v>0</v>
      </c>
      <c r="W28" s="11">
        <v>0</v>
      </c>
      <c r="X28" s="4">
        <v>25.502717391304348</v>
      </c>
      <c r="Y28" s="4">
        <v>0</v>
      </c>
      <c r="Z28" s="11">
        <v>0</v>
      </c>
      <c r="AA28" s="4">
        <v>4.3440217391304348</v>
      </c>
      <c r="AB28" s="4">
        <v>0</v>
      </c>
      <c r="AC28" s="11">
        <v>0</v>
      </c>
      <c r="AD28" s="4">
        <v>136.25499999999997</v>
      </c>
      <c r="AE28" s="4">
        <v>18.417717391304347</v>
      </c>
      <c r="AF28" s="11">
        <v>0.13517094705738764</v>
      </c>
      <c r="AG28" s="4">
        <v>0</v>
      </c>
      <c r="AH28" s="4">
        <v>0</v>
      </c>
      <c r="AI28" s="11" t="s">
        <v>713</v>
      </c>
      <c r="AJ28" s="4">
        <v>31.256195652173915</v>
      </c>
      <c r="AK28" s="4">
        <v>0</v>
      </c>
      <c r="AL28" s="11" t="s">
        <v>713</v>
      </c>
      <c r="AM28" s="1">
        <v>175528</v>
      </c>
      <c r="AN28" s="1">
        <v>7</v>
      </c>
      <c r="AX28"/>
      <c r="AY28"/>
    </row>
    <row r="29" spans="1:51" x14ac:dyDescent="0.25">
      <c r="A29" t="s">
        <v>346</v>
      </c>
      <c r="B29" t="s">
        <v>24</v>
      </c>
      <c r="C29" t="s">
        <v>602</v>
      </c>
      <c r="D29" t="s">
        <v>387</v>
      </c>
      <c r="E29" s="4">
        <v>28.706521739130434</v>
      </c>
      <c r="F29" s="4">
        <v>151.76282608695652</v>
      </c>
      <c r="G29" s="4">
        <v>9.5380434782608692</v>
      </c>
      <c r="H29" s="11">
        <v>6.284835176168764E-2</v>
      </c>
      <c r="I29" s="4">
        <v>137.71706521739128</v>
      </c>
      <c r="J29" s="4">
        <v>9.5380434782608692</v>
      </c>
      <c r="K29" s="11">
        <v>6.9258253965873651E-2</v>
      </c>
      <c r="L29" s="4">
        <v>25.98347826086956</v>
      </c>
      <c r="M29" s="4">
        <v>0</v>
      </c>
      <c r="N29" s="11">
        <v>0</v>
      </c>
      <c r="O29" s="4">
        <v>15.766086956521734</v>
      </c>
      <c r="P29" s="4">
        <v>0</v>
      </c>
      <c r="Q29" s="9">
        <v>0</v>
      </c>
      <c r="R29" s="4">
        <v>5.1304347826086953</v>
      </c>
      <c r="S29" s="4">
        <v>0</v>
      </c>
      <c r="T29" s="11">
        <v>0</v>
      </c>
      <c r="U29" s="4">
        <v>5.0869565217391308</v>
      </c>
      <c r="V29" s="4">
        <v>0</v>
      </c>
      <c r="W29" s="11">
        <v>0</v>
      </c>
      <c r="X29" s="4">
        <v>28.919239130434786</v>
      </c>
      <c r="Y29" s="4">
        <v>0</v>
      </c>
      <c r="Z29" s="11">
        <v>0</v>
      </c>
      <c r="AA29" s="4">
        <v>3.8283695652173919</v>
      </c>
      <c r="AB29" s="4">
        <v>0</v>
      </c>
      <c r="AC29" s="11">
        <v>0</v>
      </c>
      <c r="AD29" s="4">
        <v>59.802173913043454</v>
      </c>
      <c r="AE29" s="4">
        <v>8.7472826086956523</v>
      </c>
      <c r="AF29" s="11">
        <v>0.14627031153440698</v>
      </c>
      <c r="AG29" s="4">
        <v>0</v>
      </c>
      <c r="AH29" s="4">
        <v>0</v>
      </c>
      <c r="AI29" s="11" t="s">
        <v>713</v>
      </c>
      <c r="AJ29" s="4">
        <v>33.229565217391311</v>
      </c>
      <c r="AK29" s="4">
        <v>0.79076086956521741</v>
      </c>
      <c r="AL29" s="11">
        <v>42.022268041237119</v>
      </c>
      <c r="AM29" s="1">
        <v>175403</v>
      </c>
      <c r="AN29" s="1">
        <v>7</v>
      </c>
      <c r="AX29"/>
      <c r="AY29"/>
    </row>
    <row r="30" spans="1:51" x14ac:dyDescent="0.25">
      <c r="A30" t="s">
        <v>346</v>
      </c>
      <c r="B30" t="s">
        <v>186</v>
      </c>
      <c r="C30" t="s">
        <v>600</v>
      </c>
      <c r="D30" t="s">
        <v>419</v>
      </c>
      <c r="E30" s="4">
        <v>32.184782608695649</v>
      </c>
      <c r="F30" s="4">
        <v>81.374239130434773</v>
      </c>
      <c r="G30" s="4">
        <v>11.581630434782609</v>
      </c>
      <c r="H30" s="11">
        <v>0.14232551429720175</v>
      </c>
      <c r="I30" s="4">
        <v>68.927934782608688</v>
      </c>
      <c r="J30" s="4">
        <v>7.8588043478260863</v>
      </c>
      <c r="K30" s="11">
        <v>0.1140147949102481</v>
      </c>
      <c r="L30" s="4">
        <v>18.268478260869568</v>
      </c>
      <c r="M30" s="4">
        <v>4.2700000000000005</v>
      </c>
      <c r="N30" s="11">
        <v>0.23373594335693459</v>
      </c>
      <c r="O30" s="4">
        <v>5.8221739130434784</v>
      </c>
      <c r="P30" s="4">
        <v>0.54717391304347818</v>
      </c>
      <c r="Q30" s="9">
        <v>9.3981032036442369E-2</v>
      </c>
      <c r="R30" s="4">
        <v>7.5006521739130445</v>
      </c>
      <c r="S30" s="4">
        <v>0</v>
      </c>
      <c r="T30" s="11">
        <v>0</v>
      </c>
      <c r="U30" s="4">
        <v>4.9456521739130439</v>
      </c>
      <c r="V30" s="4">
        <v>3.722826086956522</v>
      </c>
      <c r="W30" s="11">
        <v>0.75274725274725274</v>
      </c>
      <c r="X30" s="4">
        <v>12.907065217391303</v>
      </c>
      <c r="Y30" s="4">
        <v>5.3842391304347821</v>
      </c>
      <c r="Z30" s="11">
        <v>0.4171544065013264</v>
      </c>
      <c r="AA30" s="4">
        <v>0</v>
      </c>
      <c r="AB30" s="4">
        <v>0</v>
      </c>
      <c r="AC30" s="11" t="s">
        <v>713</v>
      </c>
      <c r="AD30" s="4">
        <v>30.916304347826078</v>
      </c>
      <c r="AE30" s="4">
        <v>1.9273913043478264</v>
      </c>
      <c r="AF30" s="11">
        <v>6.2342228316281716E-2</v>
      </c>
      <c r="AG30" s="4">
        <v>0</v>
      </c>
      <c r="AH30" s="4">
        <v>0</v>
      </c>
      <c r="AI30" s="11" t="s">
        <v>713</v>
      </c>
      <c r="AJ30" s="4">
        <v>19.282391304347822</v>
      </c>
      <c r="AK30" s="4">
        <v>0</v>
      </c>
      <c r="AL30" s="11" t="s">
        <v>713</v>
      </c>
      <c r="AM30" s="1">
        <v>175401</v>
      </c>
      <c r="AN30" s="1">
        <v>7</v>
      </c>
      <c r="AX30"/>
      <c r="AY30"/>
    </row>
    <row r="31" spans="1:51" x14ac:dyDescent="0.25">
      <c r="A31" t="s">
        <v>346</v>
      </c>
      <c r="B31" t="s">
        <v>154</v>
      </c>
      <c r="C31" t="s">
        <v>498</v>
      </c>
      <c r="D31" t="s">
        <v>449</v>
      </c>
      <c r="E31" s="4">
        <v>38.184782608695649</v>
      </c>
      <c r="F31" s="4">
        <v>106.36206521739129</v>
      </c>
      <c r="G31" s="4">
        <v>13.21086956521739</v>
      </c>
      <c r="H31" s="11">
        <v>0.12420659130880882</v>
      </c>
      <c r="I31" s="4">
        <v>95.013260869565201</v>
      </c>
      <c r="J31" s="4">
        <v>13.123913043478261</v>
      </c>
      <c r="K31" s="11">
        <v>0.13812717217962711</v>
      </c>
      <c r="L31" s="4">
        <v>16.360434782608696</v>
      </c>
      <c r="M31" s="4">
        <v>3.3521739130434778</v>
      </c>
      <c r="N31" s="11">
        <v>0.20489516064737301</v>
      </c>
      <c r="O31" s="4">
        <v>10.599565217391303</v>
      </c>
      <c r="P31" s="4">
        <v>3.2652173913043474</v>
      </c>
      <c r="Q31" s="9">
        <v>0.30805201197752163</v>
      </c>
      <c r="R31" s="4">
        <v>8.6956521739130432E-2</v>
      </c>
      <c r="S31" s="4">
        <v>8.6956521739130432E-2</v>
      </c>
      <c r="T31" s="11">
        <v>1</v>
      </c>
      <c r="U31" s="4">
        <v>5.6739130434782608</v>
      </c>
      <c r="V31" s="4">
        <v>0</v>
      </c>
      <c r="W31" s="11">
        <v>0</v>
      </c>
      <c r="X31" s="4">
        <v>10.912500000000001</v>
      </c>
      <c r="Y31" s="4">
        <v>1.5652173913043479</v>
      </c>
      <c r="Z31" s="11">
        <v>0.14343343792021515</v>
      </c>
      <c r="AA31" s="4">
        <v>5.5879347826086958</v>
      </c>
      <c r="AB31" s="4">
        <v>0</v>
      </c>
      <c r="AC31" s="11">
        <v>0</v>
      </c>
      <c r="AD31" s="4">
        <v>53.643804347826084</v>
      </c>
      <c r="AE31" s="4">
        <v>8.2934782608695645</v>
      </c>
      <c r="AF31" s="11">
        <v>0.15460272368258418</v>
      </c>
      <c r="AG31" s="4">
        <v>1.8780434782608693</v>
      </c>
      <c r="AH31" s="4">
        <v>0</v>
      </c>
      <c r="AI31" s="11">
        <v>0</v>
      </c>
      <c r="AJ31" s="4">
        <v>17.979347826086947</v>
      </c>
      <c r="AK31" s="4">
        <v>0</v>
      </c>
      <c r="AL31" s="11" t="s">
        <v>713</v>
      </c>
      <c r="AM31" s="1">
        <v>175337</v>
      </c>
      <c r="AN31" s="1">
        <v>7</v>
      </c>
      <c r="AX31"/>
      <c r="AY31"/>
    </row>
    <row r="32" spans="1:51" x14ac:dyDescent="0.25">
      <c r="A32" t="s">
        <v>346</v>
      </c>
      <c r="B32" t="s">
        <v>32</v>
      </c>
      <c r="C32" t="s">
        <v>522</v>
      </c>
      <c r="D32" t="s">
        <v>415</v>
      </c>
      <c r="E32" s="4">
        <v>74.347826086956516</v>
      </c>
      <c r="F32" s="4">
        <v>379.87978260869573</v>
      </c>
      <c r="G32" s="4">
        <v>0</v>
      </c>
      <c r="H32" s="11">
        <v>0</v>
      </c>
      <c r="I32" s="4">
        <v>339.60347826086962</v>
      </c>
      <c r="J32" s="4">
        <v>0</v>
      </c>
      <c r="K32" s="11">
        <v>0</v>
      </c>
      <c r="L32" s="4">
        <v>63.184782608695663</v>
      </c>
      <c r="M32" s="4">
        <v>0</v>
      </c>
      <c r="N32" s="11">
        <v>0</v>
      </c>
      <c r="O32" s="4">
        <v>38.828260869565227</v>
      </c>
      <c r="P32" s="4">
        <v>0</v>
      </c>
      <c r="Q32" s="9">
        <v>0</v>
      </c>
      <c r="R32" s="4">
        <v>14.008695652173913</v>
      </c>
      <c r="S32" s="4">
        <v>0</v>
      </c>
      <c r="T32" s="11">
        <v>0</v>
      </c>
      <c r="U32" s="4">
        <v>10.347826086956522</v>
      </c>
      <c r="V32" s="4">
        <v>0</v>
      </c>
      <c r="W32" s="11">
        <v>0</v>
      </c>
      <c r="X32" s="4">
        <v>68.877934782608719</v>
      </c>
      <c r="Y32" s="4">
        <v>0</v>
      </c>
      <c r="Z32" s="11">
        <v>0</v>
      </c>
      <c r="AA32" s="4">
        <v>15.919782608695659</v>
      </c>
      <c r="AB32" s="4">
        <v>0</v>
      </c>
      <c r="AC32" s="11">
        <v>0</v>
      </c>
      <c r="AD32" s="4">
        <v>213.95489130434785</v>
      </c>
      <c r="AE32" s="4">
        <v>0</v>
      </c>
      <c r="AF32" s="11">
        <v>0</v>
      </c>
      <c r="AG32" s="4">
        <v>0</v>
      </c>
      <c r="AH32" s="4">
        <v>0</v>
      </c>
      <c r="AI32" s="11" t="s">
        <v>713</v>
      </c>
      <c r="AJ32" s="4">
        <v>17.942391304347829</v>
      </c>
      <c r="AK32" s="4">
        <v>0</v>
      </c>
      <c r="AL32" s="11" t="s">
        <v>713</v>
      </c>
      <c r="AM32" s="1">
        <v>175044</v>
      </c>
      <c r="AN32" s="1">
        <v>7</v>
      </c>
      <c r="AX32"/>
      <c r="AY32"/>
    </row>
    <row r="33" spans="1:51" x14ac:dyDescent="0.25">
      <c r="A33" t="s">
        <v>346</v>
      </c>
      <c r="B33" t="s">
        <v>309</v>
      </c>
      <c r="C33" t="s">
        <v>522</v>
      </c>
      <c r="D33" t="s">
        <v>415</v>
      </c>
      <c r="E33" s="4">
        <v>33.076086956521742</v>
      </c>
      <c r="F33" s="4">
        <v>74.118043478260859</v>
      </c>
      <c r="G33" s="4">
        <v>0</v>
      </c>
      <c r="H33" s="11">
        <v>0</v>
      </c>
      <c r="I33" s="4">
        <v>68.378913043478249</v>
      </c>
      <c r="J33" s="4">
        <v>0</v>
      </c>
      <c r="K33" s="11">
        <v>0</v>
      </c>
      <c r="L33" s="4">
        <v>14.389456521739131</v>
      </c>
      <c r="M33" s="4">
        <v>0</v>
      </c>
      <c r="N33" s="11">
        <v>0</v>
      </c>
      <c r="O33" s="4">
        <v>8.6503260869565217</v>
      </c>
      <c r="P33" s="4">
        <v>0</v>
      </c>
      <c r="Q33" s="9">
        <v>0</v>
      </c>
      <c r="R33" s="4">
        <v>0</v>
      </c>
      <c r="S33" s="4">
        <v>0</v>
      </c>
      <c r="T33" s="11" t="s">
        <v>713</v>
      </c>
      <c r="U33" s="4">
        <v>5.7391304347826084</v>
      </c>
      <c r="V33" s="4">
        <v>0</v>
      </c>
      <c r="W33" s="11">
        <v>0</v>
      </c>
      <c r="X33" s="4">
        <v>15.093804347826081</v>
      </c>
      <c r="Y33" s="4">
        <v>0</v>
      </c>
      <c r="Z33" s="11">
        <v>0</v>
      </c>
      <c r="AA33" s="4">
        <v>0</v>
      </c>
      <c r="AB33" s="4">
        <v>0</v>
      </c>
      <c r="AC33" s="11" t="s">
        <v>713</v>
      </c>
      <c r="AD33" s="4">
        <v>44.243695652173912</v>
      </c>
      <c r="AE33" s="4">
        <v>0</v>
      </c>
      <c r="AF33" s="11">
        <v>0</v>
      </c>
      <c r="AG33" s="4">
        <v>0</v>
      </c>
      <c r="AH33" s="4">
        <v>0</v>
      </c>
      <c r="AI33" s="11" t="s">
        <v>713</v>
      </c>
      <c r="AJ33" s="4">
        <v>0.39108695652173919</v>
      </c>
      <c r="AK33" s="4">
        <v>0</v>
      </c>
      <c r="AL33" s="11" t="s">
        <v>713</v>
      </c>
      <c r="AM33" s="7">
        <v>1.7000000000000001E+257</v>
      </c>
      <c r="AN33" s="1">
        <v>7</v>
      </c>
      <c r="AX33"/>
      <c r="AY33"/>
    </row>
    <row r="34" spans="1:51" x14ac:dyDescent="0.25">
      <c r="A34" t="s">
        <v>346</v>
      </c>
      <c r="B34" t="s">
        <v>282</v>
      </c>
      <c r="C34" t="s">
        <v>522</v>
      </c>
      <c r="D34" t="s">
        <v>415</v>
      </c>
      <c r="E34" s="4">
        <v>42.586956521739133</v>
      </c>
      <c r="F34" s="4">
        <v>108.88695652173912</v>
      </c>
      <c r="G34" s="4">
        <v>14.569021739130436</v>
      </c>
      <c r="H34" s="11">
        <v>0.13379951285737104</v>
      </c>
      <c r="I34" s="4">
        <v>92.930434782608685</v>
      </c>
      <c r="J34" s="4">
        <v>14.569021739130436</v>
      </c>
      <c r="K34" s="11">
        <v>0.15677341630017783</v>
      </c>
      <c r="L34" s="4">
        <v>27.278478260869562</v>
      </c>
      <c r="M34" s="4">
        <v>1.6317391304347826</v>
      </c>
      <c r="N34" s="11">
        <v>5.9817821024696974E-2</v>
      </c>
      <c r="O34" s="4">
        <v>11.321956521739128</v>
      </c>
      <c r="P34" s="4">
        <v>1.6317391304347826</v>
      </c>
      <c r="Q34" s="9">
        <v>0.14412165665021795</v>
      </c>
      <c r="R34" s="4">
        <v>11.086956521739131</v>
      </c>
      <c r="S34" s="4">
        <v>0</v>
      </c>
      <c r="T34" s="11">
        <v>0</v>
      </c>
      <c r="U34" s="4">
        <v>4.8695652173913047</v>
      </c>
      <c r="V34" s="4">
        <v>0</v>
      </c>
      <c r="W34" s="11">
        <v>0</v>
      </c>
      <c r="X34" s="4">
        <v>14.440217391304348</v>
      </c>
      <c r="Y34" s="4">
        <v>6.1032608695652177</v>
      </c>
      <c r="Z34" s="11">
        <v>0.42265713210387656</v>
      </c>
      <c r="AA34" s="4">
        <v>0</v>
      </c>
      <c r="AB34" s="4">
        <v>0</v>
      </c>
      <c r="AC34" s="11" t="s">
        <v>713</v>
      </c>
      <c r="AD34" s="4">
        <v>44.029673913043474</v>
      </c>
      <c r="AE34" s="4">
        <v>6.8340217391304359</v>
      </c>
      <c r="AF34" s="11">
        <v>0.15521399846447434</v>
      </c>
      <c r="AG34" s="4">
        <v>0</v>
      </c>
      <c r="AH34" s="4">
        <v>0</v>
      </c>
      <c r="AI34" s="11" t="s">
        <v>713</v>
      </c>
      <c r="AJ34" s="4">
        <v>23.138586956521738</v>
      </c>
      <c r="AK34" s="4">
        <v>0</v>
      </c>
      <c r="AL34" s="11" t="s">
        <v>713</v>
      </c>
      <c r="AM34" s="1">
        <v>175547</v>
      </c>
      <c r="AN34" s="1">
        <v>7</v>
      </c>
      <c r="AX34"/>
      <c r="AY34"/>
    </row>
    <row r="35" spans="1:51" x14ac:dyDescent="0.25">
      <c r="A35" t="s">
        <v>346</v>
      </c>
      <c r="B35" t="s">
        <v>260</v>
      </c>
      <c r="C35" t="s">
        <v>537</v>
      </c>
      <c r="D35" t="s">
        <v>394</v>
      </c>
      <c r="E35" s="4">
        <v>82.673913043478265</v>
      </c>
      <c r="F35" s="4">
        <v>382.52173913043481</v>
      </c>
      <c r="G35" s="4">
        <v>43.815217391304344</v>
      </c>
      <c r="H35" s="11">
        <v>0.1145430779722664</v>
      </c>
      <c r="I35" s="4">
        <v>337.05978260869568</v>
      </c>
      <c r="J35" s="4">
        <v>43.815217391304344</v>
      </c>
      <c r="K35" s="11">
        <v>0.12999242167722791</v>
      </c>
      <c r="L35" s="4">
        <v>114.34239130434783</v>
      </c>
      <c r="M35" s="4">
        <v>1.6141304347826086</v>
      </c>
      <c r="N35" s="11">
        <v>1.4116640524739769E-2</v>
      </c>
      <c r="O35" s="4">
        <v>68.880434782608702</v>
      </c>
      <c r="P35" s="4">
        <v>1.6141304347826086</v>
      </c>
      <c r="Q35" s="9">
        <v>2.3433801483351741E-2</v>
      </c>
      <c r="R35" s="4">
        <v>39.809782608695649</v>
      </c>
      <c r="S35" s="4">
        <v>0</v>
      </c>
      <c r="T35" s="11">
        <v>0</v>
      </c>
      <c r="U35" s="4">
        <v>5.6521739130434785</v>
      </c>
      <c r="V35" s="4">
        <v>0</v>
      </c>
      <c r="W35" s="11">
        <v>0</v>
      </c>
      <c r="X35" s="4">
        <v>88.296195652173907</v>
      </c>
      <c r="Y35" s="4">
        <v>11.432065217391305</v>
      </c>
      <c r="Z35" s="11">
        <v>0.12947404056258272</v>
      </c>
      <c r="AA35" s="4">
        <v>0</v>
      </c>
      <c r="AB35" s="4">
        <v>0</v>
      </c>
      <c r="AC35" s="11" t="s">
        <v>713</v>
      </c>
      <c r="AD35" s="4">
        <v>166.9891304347826</v>
      </c>
      <c r="AE35" s="4">
        <v>28.497282608695652</v>
      </c>
      <c r="AF35" s="11">
        <v>0.17065351819306127</v>
      </c>
      <c r="AG35" s="4">
        <v>0</v>
      </c>
      <c r="AH35" s="4">
        <v>0</v>
      </c>
      <c r="AI35" s="11" t="s">
        <v>713</v>
      </c>
      <c r="AJ35" s="4">
        <v>12.894021739130435</v>
      </c>
      <c r="AK35" s="4">
        <v>2.2717391304347827</v>
      </c>
      <c r="AL35" s="11">
        <v>5.6758373205741623</v>
      </c>
      <c r="AM35" s="1">
        <v>175517</v>
      </c>
      <c r="AN35" s="1">
        <v>7</v>
      </c>
      <c r="AX35"/>
      <c r="AY35"/>
    </row>
    <row r="36" spans="1:51" x14ac:dyDescent="0.25">
      <c r="A36" t="s">
        <v>346</v>
      </c>
      <c r="B36" t="s">
        <v>235</v>
      </c>
      <c r="C36" t="s">
        <v>564</v>
      </c>
      <c r="D36" t="s">
        <v>394</v>
      </c>
      <c r="E36" s="4">
        <v>70.195652173913047</v>
      </c>
      <c r="F36" s="4">
        <v>280.88760869565215</v>
      </c>
      <c r="G36" s="4">
        <v>1.7554347826086958</v>
      </c>
      <c r="H36" s="11">
        <v>6.2495985165039718E-3</v>
      </c>
      <c r="I36" s="4">
        <v>232.52347826086955</v>
      </c>
      <c r="J36" s="4">
        <v>1.7554347826086958</v>
      </c>
      <c r="K36" s="11">
        <v>7.5494947681767535E-3</v>
      </c>
      <c r="L36" s="4">
        <v>76.208260869565208</v>
      </c>
      <c r="M36" s="4">
        <v>0</v>
      </c>
      <c r="N36" s="11">
        <v>0</v>
      </c>
      <c r="O36" s="4">
        <v>36.278913043478262</v>
      </c>
      <c r="P36" s="4">
        <v>0</v>
      </c>
      <c r="Q36" s="9">
        <v>0</v>
      </c>
      <c r="R36" s="4">
        <v>34.364130434782609</v>
      </c>
      <c r="S36" s="4">
        <v>0</v>
      </c>
      <c r="T36" s="11">
        <v>0</v>
      </c>
      <c r="U36" s="4">
        <v>5.5652173913043477</v>
      </c>
      <c r="V36" s="4">
        <v>0</v>
      </c>
      <c r="W36" s="11">
        <v>0</v>
      </c>
      <c r="X36" s="4">
        <v>75.722826086956516</v>
      </c>
      <c r="Y36" s="4">
        <v>0.17119565217391305</v>
      </c>
      <c r="Z36" s="11">
        <v>2.2608196368334174E-3</v>
      </c>
      <c r="AA36" s="4">
        <v>8.4347826086956523</v>
      </c>
      <c r="AB36" s="4">
        <v>0</v>
      </c>
      <c r="AC36" s="11">
        <v>0</v>
      </c>
      <c r="AD36" s="4">
        <v>119.6195652173913</v>
      </c>
      <c r="AE36" s="4">
        <v>1.5842391304347827</v>
      </c>
      <c r="AF36" s="11">
        <v>1.3243980009086781E-2</v>
      </c>
      <c r="AG36" s="4">
        <v>0</v>
      </c>
      <c r="AH36" s="4">
        <v>0</v>
      </c>
      <c r="AI36" s="11" t="s">
        <v>713</v>
      </c>
      <c r="AJ36" s="4">
        <v>0.90217391304347827</v>
      </c>
      <c r="AK36" s="4">
        <v>0</v>
      </c>
      <c r="AL36" s="11" t="s">
        <v>713</v>
      </c>
      <c r="AM36" s="1">
        <v>175478</v>
      </c>
      <c r="AN36" s="1">
        <v>7</v>
      </c>
      <c r="AX36"/>
      <c r="AY36"/>
    </row>
    <row r="37" spans="1:51" x14ac:dyDescent="0.25">
      <c r="A37" t="s">
        <v>346</v>
      </c>
      <c r="B37" t="s">
        <v>49</v>
      </c>
      <c r="C37" t="s">
        <v>534</v>
      </c>
      <c r="D37" t="s">
        <v>421</v>
      </c>
      <c r="E37" s="4">
        <v>58.510869565217391</v>
      </c>
      <c r="F37" s="4">
        <v>230.28532608695653</v>
      </c>
      <c r="G37" s="4">
        <v>0</v>
      </c>
      <c r="H37" s="11">
        <v>0</v>
      </c>
      <c r="I37" s="4">
        <v>225.31793478260869</v>
      </c>
      <c r="J37" s="4">
        <v>0</v>
      </c>
      <c r="K37" s="11">
        <v>0</v>
      </c>
      <c r="L37" s="4">
        <v>21.149456521739133</v>
      </c>
      <c r="M37" s="4">
        <v>0</v>
      </c>
      <c r="N37" s="11">
        <v>0</v>
      </c>
      <c r="O37" s="4">
        <v>16.182065217391305</v>
      </c>
      <c r="P37" s="4">
        <v>0</v>
      </c>
      <c r="Q37" s="9">
        <v>0</v>
      </c>
      <c r="R37" s="4">
        <v>0</v>
      </c>
      <c r="S37" s="4">
        <v>0</v>
      </c>
      <c r="T37" s="11" t="s">
        <v>713</v>
      </c>
      <c r="U37" s="4">
        <v>4.9673913043478262</v>
      </c>
      <c r="V37" s="4">
        <v>0</v>
      </c>
      <c r="W37" s="11">
        <v>0</v>
      </c>
      <c r="X37" s="4">
        <v>37.605978260869563</v>
      </c>
      <c r="Y37" s="4">
        <v>0</v>
      </c>
      <c r="Z37" s="11">
        <v>0</v>
      </c>
      <c r="AA37" s="4">
        <v>0</v>
      </c>
      <c r="AB37" s="4">
        <v>0</v>
      </c>
      <c r="AC37" s="11" t="s">
        <v>713</v>
      </c>
      <c r="AD37" s="4">
        <v>123.07608695652173</v>
      </c>
      <c r="AE37" s="4">
        <v>0</v>
      </c>
      <c r="AF37" s="11">
        <v>0</v>
      </c>
      <c r="AG37" s="4">
        <v>0</v>
      </c>
      <c r="AH37" s="4">
        <v>0</v>
      </c>
      <c r="AI37" s="11" t="s">
        <v>713</v>
      </c>
      <c r="AJ37" s="4">
        <v>48.453804347826086</v>
      </c>
      <c r="AK37" s="4">
        <v>0</v>
      </c>
      <c r="AL37" s="11" t="s">
        <v>713</v>
      </c>
      <c r="AM37" s="1">
        <v>175145</v>
      </c>
      <c r="AN37" s="1">
        <v>7</v>
      </c>
      <c r="AX37"/>
      <c r="AY37"/>
    </row>
    <row r="38" spans="1:51" x14ac:dyDescent="0.25">
      <c r="A38" t="s">
        <v>346</v>
      </c>
      <c r="B38" t="s">
        <v>187</v>
      </c>
      <c r="C38" t="s">
        <v>603</v>
      </c>
      <c r="D38" t="s">
        <v>417</v>
      </c>
      <c r="E38" s="4">
        <v>48.391304347826086</v>
      </c>
      <c r="F38" s="4">
        <v>197.97913043478263</v>
      </c>
      <c r="G38" s="4">
        <v>0</v>
      </c>
      <c r="H38" s="11">
        <v>0</v>
      </c>
      <c r="I38" s="4">
        <v>173.39293478260871</v>
      </c>
      <c r="J38" s="4">
        <v>0</v>
      </c>
      <c r="K38" s="11">
        <v>0</v>
      </c>
      <c r="L38" s="4">
        <v>27.912608695652175</v>
      </c>
      <c r="M38" s="4">
        <v>0</v>
      </c>
      <c r="N38" s="11">
        <v>0</v>
      </c>
      <c r="O38" s="4">
        <v>15.509891304347827</v>
      </c>
      <c r="P38" s="4">
        <v>0</v>
      </c>
      <c r="Q38" s="9">
        <v>0</v>
      </c>
      <c r="R38" s="4">
        <v>6.6717391304347817</v>
      </c>
      <c r="S38" s="4">
        <v>0</v>
      </c>
      <c r="T38" s="11">
        <v>0</v>
      </c>
      <c r="U38" s="4">
        <v>5.7309782608695654</v>
      </c>
      <c r="V38" s="4">
        <v>0</v>
      </c>
      <c r="W38" s="11">
        <v>0</v>
      </c>
      <c r="X38" s="4">
        <v>25.056630434782608</v>
      </c>
      <c r="Y38" s="4">
        <v>0</v>
      </c>
      <c r="Z38" s="11">
        <v>0</v>
      </c>
      <c r="AA38" s="4">
        <v>12.183478260869563</v>
      </c>
      <c r="AB38" s="4">
        <v>0</v>
      </c>
      <c r="AC38" s="11">
        <v>0</v>
      </c>
      <c r="AD38" s="4">
        <v>99.226195652173928</v>
      </c>
      <c r="AE38" s="4">
        <v>0</v>
      </c>
      <c r="AF38" s="11">
        <v>0</v>
      </c>
      <c r="AG38" s="4">
        <v>0</v>
      </c>
      <c r="AH38" s="4">
        <v>0</v>
      </c>
      <c r="AI38" s="11" t="s">
        <v>713</v>
      </c>
      <c r="AJ38" s="4">
        <v>33.600217391304334</v>
      </c>
      <c r="AK38" s="4">
        <v>0</v>
      </c>
      <c r="AL38" s="11" t="s">
        <v>713</v>
      </c>
      <c r="AM38" s="1">
        <v>175404</v>
      </c>
      <c r="AN38" s="1">
        <v>7</v>
      </c>
      <c r="AX38"/>
      <c r="AY38"/>
    </row>
    <row r="39" spans="1:51" x14ac:dyDescent="0.25">
      <c r="A39" t="s">
        <v>346</v>
      </c>
      <c r="B39" t="s">
        <v>162</v>
      </c>
      <c r="C39" t="s">
        <v>491</v>
      </c>
      <c r="D39" t="s">
        <v>384</v>
      </c>
      <c r="E39" s="4">
        <v>79.554347826086953</v>
      </c>
      <c r="F39" s="4">
        <v>309.30445652173916</v>
      </c>
      <c r="G39" s="4">
        <v>39.284673913043477</v>
      </c>
      <c r="H39" s="11">
        <v>0.12700972483492942</v>
      </c>
      <c r="I39" s="4">
        <v>298.27184782608697</v>
      </c>
      <c r="J39" s="4">
        <v>39.284673913043477</v>
      </c>
      <c r="K39" s="11">
        <v>0.13170761571822612</v>
      </c>
      <c r="L39" s="4">
        <v>40.584565217391287</v>
      </c>
      <c r="M39" s="4">
        <v>0.96195652173913049</v>
      </c>
      <c r="N39" s="11">
        <v>2.3702521305486675E-2</v>
      </c>
      <c r="O39" s="4">
        <v>29.551956521739118</v>
      </c>
      <c r="P39" s="4">
        <v>0.96195652173913049</v>
      </c>
      <c r="Q39" s="9">
        <v>3.2551364950455734E-2</v>
      </c>
      <c r="R39" s="4">
        <v>5.7391304347826084</v>
      </c>
      <c r="S39" s="4">
        <v>0</v>
      </c>
      <c r="T39" s="11">
        <v>0</v>
      </c>
      <c r="U39" s="4">
        <v>5.2934782608695654</v>
      </c>
      <c r="V39" s="4">
        <v>0</v>
      </c>
      <c r="W39" s="11">
        <v>0</v>
      </c>
      <c r="X39" s="4">
        <v>38.42608695652175</v>
      </c>
      <c r="Y39" s="4">
        <v>12.596413043478259</v>
      </c>
      <c r="Z39" s="11">
        <v>0.32780889341479957</v>
      </c>
      <c r="AA39" s="4">
        <v>0</v>
      </c>
      <c r="AB39" s="4">
        <v>0</v>
      </c>
      <c r="AC39" s="11" t="s">
        <v>713</v>
      </c>
      <c r="AD39" s="4">
        <v>149.56347826086957</v>
      </c>
      <c r="AE39" s="4">
        <v>19.657391304347826</v>
      </c>
      <c r="AF39" s="11">
        <v>0.13143176083442829</v>
      </c>
      <c r="AG39" s="4">
        <v>0</v>
      </c>
      <c r="AH39" s="4">
        <v>0</v>
      </c>
      <c r="AI39" s="11" t="s">
        <v>713</v>
      </c>
      <c r="AJ39" s="4">
        <v>80.730326086956552</v>
      </c>
      <c r="AK39" s="4">
        <v>6.0689130434782603</v>
      </c>
      <c r="AL39" s="11">
        <v>13.302271017659496</v>
      </c>
      <c r="AM39" s="1">
        <v>175350</v>
      </c>
      <c r="AN39" s="1">
        <v>7</v>
      </c>
      <c r="AX39"/>
      <c r="AY39"/>
    </row>
    <row r="40" spans="1:51" x14ac:dyDescent="0.25">
      <c r="A40" t="s">
        <v>346</v>
      </c>
      <c r="B40" t="s">
        <v>273</v>
      </c>
      <c r="C40" t="s">
        <v>521</v>
      </c>
      <c r="D40" t="s">
        <v>402</v>
      </c>
      <c r="E40" s="4">
        <v>17.923913043478262</v>
      </c>
      <c r="F40" s="4">
        <v>111.45380434782609</v>
      </c>
      <c r="G40" s="4">
        <v>0</v>
      </c>
      <c r="H40" s="11">
        <v>0</v>
      </c>
      <c r="I40" s="4">
        <v>106.14945652173913</v>
      </c>
      <c r="J40" s="4">
        <v>0</v>
      </c>
      <c r="K40" s="11">
        <v>0</v>
      </c>
      <c r="L40" s="4">
        <v>19.75</v>
      </c>
      <c r="M40" s="4">
        <v>0</v>
      </c>
      <c r="N40" s="11">
        <v>0</v>
      </c>
      <c r="O40" s="4">
        <v>14.445652173913043</v>
      </c>
      <c r="P40" s="4">
        <v>0</v>
      </c>
      <c r="Q40" s="9">
        <v>0</v>
      </c>
      <c r="R40" s="4">
        <v>0</v>
      </c>
      <c r="S40" s="4">
        <v>0</v>
      </c>
      <c r="T40" s="11" t="s">
        <v>713</v>
      </c>
      <c r="U40" s="4">
        <v>5.3043478260869561</v>
      </c>
      <c r="V40" s="4">
        <v>0</v>
      </c>
      <c r="W40" s="11">
        <v>0</v>
      </c>
      <c r="X40" s="4">
        <v>25.236413043478262</v>
      </c>
      <c r="Y40" s="4">
        <v>0</v>
      </c>
      <c r="Z40" s="11">
        <v>0</v>
      </c>
      <c r="AA40" s="4">
        <v>0</v>
      </c>
      <c r="AB40" s="4">
        <v>0</v>
      </c>
      <c r="AC40" s="11" t="s">
        <v>713</v>
      </c>
      <c r="AD40" s="4">
        <v>66.467391304347828</v>
      </c>
      <c r="AE40" s="4">
        <v>0</v>
      </c>
      <c r="AF40" s="11">
        <v>0</v>
      </c>
      <c r="AG40" s="4">
        <v>0</v>
      </c>
      <c r="AH40" s="4">
        <v>0</v>
      </c>
      <c r="AI40" s="11" t="s">
        <v>713</v>
      </c>
      <c r="AJ40" s="4">
        <v>0</v>
      </c>
      <c r="AK40" s="4">
        <v>0</v>
      </c>
      <c r="AL40" s="11" t="s">
        <v>713</v>
      </c>
      <c r="AM40" s="1">
        <v>175534</v>
      </c>
      <c r="AN40" s="1">
        <v>7</v>
      </c>
      <c r="AX40"/>
      <c r="AY40"/>
    </row>
    <row r="41" spans="1:51" x14ac:dyDescent="0.25">
      <c r="A41" t="s">
        <v>346</v>
      </c>
      <c r="B41" t="s">
        <v>189</v>
      </c>
      <c r="C41" t="s">
        <v>606</v>
      </c>
      <c r="D41" t="s">
        <v>402</v>
      </c>
      <c r="E41" s="4">
        <v>121.58695652173913</v>
      </c>
      <c r="F41" s="4">
        <v>573.04010869565229</v>
      </c>
      <c r="G41" s="4">
        <v>161.34771739130431</v>
      </c>
      <c r="H41" s="11">
        <v>0.28156444015509186</v>
      </c>
      <c r="I41" s="4">
        <v>539.94771739130442</v>
      </c>
      <c r="J41" s="4">
        <v>161.34771739130431</v>
      </c>
      <c r="K41" s="11">
        <v>0.29882100098660913</v>
      </c>
      <c r="L41" s="4">
        <v>87.423152173913053</v>
      </c>
      <c r="M41" s="4">
        <v>13.799456521739128</v>
      </c>
      <c r="N41" s="11">
        <v>0.15784670511865695</v>
      </c>
      <c r="O41" s="4">
        <v>54.330760869565232</v>
      </c>
      <c r="P41" s="4">
        <v>13.799456521739128</v>
      </c>
      <c r="Q41" s="9">
        <v>0.25398975278237357</v>
      </c>
      <c r="R41" s="4">
        <v>9.5652173913043477</v>
      </c>
      <c r="S41" s="4">
        <v>0</v>
      </c>
      <c r="T41" s="11">
        <v>0</v>
      </c>
      <c r="U41" s="4">
        <v>23.527173913043477</v>
      </c>
      <c r="V41" s="4">
        <v>0</v>
      </c>
      <c r="W41" s="11">
        <v>0</v>
      </c>
      <c r="X41" s="4">
        <v>106.56217391304349</v>
      </c>
      <c r="Y41" s="4">
        <v>35.485217391304339</v>
      </c>
      <c r="Z41" s="11">
        <v>0.33300012648260036</v>
      </c>
      <c r="AA41" s="4">
        <v>0</v>
      </c>
      <c r="AB41" s="4">
        <v>0</v>
      </c>
      <c r="AC41" s="11" t="s">
        <v>713</v>
      </c>
      <c r="AD41" s="4">
        <v>346.05913043478262</v>
      </c>
      <c r="AE41" s="4">
        <v>79.067391304347822</v>
      </c>
      <c r="AF41" s="11">
        <v>0.22847942548144573</v>
      </c>
      <c r="AG41" s="4">
        <v>0</v>
      </c>
      <c r="AH41" s="4">
        <v>0</v>
      </c>
      <c r="AI41" s="11" t="s">
        <v>713</v>
      </c>
      <c r="AJ41" s="4">
        <v>32.995652173913044</v>
      </c>
      <c r="AK41" s="4">
        <v>32.995652173913044</v>
      </c>
      <c r="AL41" s="11">
        <v>1</v>
      </c>
      <c r="AM41" s="1">
        <v>175410</v>
      </c>
      <c r="AN41" s="1">
        <v>7</v>
      </c>
      <c r="AX41"/>
      <c r="AY41"/>
    </row>
    <row r="42" spans="1:51" x14ac:dyDescent="0.25">
      <c r="A42" t="s">
        <v>346</v>
      </c>
      <c r="B42" t="s">
        <v>296</v>
      </c>
      <c r="C42" t="s">
        <v>521</v>
      </c>
      <c r="D42" t="s">
        <v>402</v>
      </c>
      <c r="E42" s="4">
        <v>59.25</v>
      </c>
      <c r="F42" s="4">
        <v>315.32271739130437</v>
      </c>
      <c r="G42" s="4">
        <v>55.510869565217391</v>
      </c>
      <c r="H42" s="11">
        <v>0.17604462508906504</v>
      </c>
      <c r="I42" s="4">
        <v>294.54010869565218</v>
      </c>
      <c r="J42" s="4">
        <v>55.510869565217391</v>
      </c>
      <c r="K42" s="11">
        <v>0.18846624933712061</v>
      </c>
      <c r="L42" s="4">
        <v>60.298369565217385</v>
      </c>
      <c r="M42" s="4">
        <v>1.5244565217391304</v>
      </c>
      <c r="N42" s="11">
        <v>2.5281886272070953E-2</v>
      </c>
      <c r="O42" s="4">
        <v>39.515760869565213</v>
      </c>
      <c r="P42" s="4">
        <v>1.5244565217391304</v>
      </c>
      <c r="Q42" s="9">
        <v>3.8578442833761988E-2</v>
      </c>
      <c r="R42" s="4">
        <v>15.304347826086957</v>
      </c>
      <c r="S42" s="4">
        <v>0</v>
      </c>
      <c r="T42" s="11">
        <v>0</v>
      </c>
      <c r="U42" s="4">
        <v>5.4782608695652177</v>
      </c>
      <c r="V42" s="4">
        <v>0</v>
      </c>
      <c r="W42" s="11">
        <v>0</v>
      </c>
      <c r="X42" s="4">
        <v>93.357934782608694</v>
      </c>
      <c r="Y42" s="4">
        <v>10.934782608695652</v>
      </c>
      <c r="Z42" s="11">
        <v>0.11712751180880505</v>
      </c>
      <c r="AA42" s="4">
        <v>0</v>
      </c>
      <c r="AB42" s="4">
        <v>0</v>
      </c>
      <c r="AC42" s="11" t="s">
        <v>713</v>
      </c>
      <c r="AD42" s="4">
        <v>161.66641304347829</v>
      </c>
      <c r="AE42" s="4">
        <v>43.051630434782609</v>
      </c>
      <c r="AF42" s="11">
        <v>0.26629916272840404</v>
      </c>
      <c r="AG42" s="4">
        <v>0</v>
      </c>
      <c r="AH42" s="4">
        <v>0</v>
      </c>
      <c r="AI42" s="11" t="s">
        <v>713</v>
      </c>
      <c r="AJ42" s="4">
        <v>0</v>
      </c>
      <c r="AK42" s="4">
        <v>0</v>
      </c>
      <c r="AL42" s="11" t="s">
        <v>713</v>
      </c>
      <c r="AM42" s="1">
        <v>175564</v>
      </c>
      <c r="AN42" s="1">
        <v>7</v>
      </c>
      <c r="AX42"/>
      <c r="AY42"/>
    </row>
    <row r="43" spans="1:51" x14ac:dyDescent="0.25">
      <c r="A43" t="s">
        <v>346</v>
      </c>
      <c r="B43" t="s">
        <v>232</v>
      </c>
      <c r="C43" t="s">
        <v>623</v>
      </c>
      <c r="D43" t="s">
        <v>414</v>
      </c>
      <c r="E43" s="4">
        <v>27.836956521739129</v>
      </c>
      <c r="F43" s="4">
        <v>110.00869565217391</v>
      </c>
      <c r="G43" s="4">
        <v>11.005978260869565</v>
      </c>
      <c r="H43" s="11">
        <v>0.10004643901667852</v>
      </c>
      <c r="I43" s="4">
        <v>104.27771739130435</v>
      </c>
      <c r="J43" s="4">
        <v>11.005978260869565</v>
      </c>
      <c r="K43" s="11">
        <v>0.1055448712937338</v>
      </c>
      <c r="L43" s="4">
        <v>28.913043478260871</v>
      </c>
      <c r="M43" s="4">
        <v>0</v>
      </c>
      <c r="N43" s="11">
        <v>0</v>
      </c>
      <c r="O43" s="4">
        <v>23.182065217391305</v>
      </c>
      <c r="P43" s="4">
        <v>0</v>
      </c>
      <c r="Q43" s="9">
        <v>0</v>
      </c>
      <c r="R43" s="4">
        <v>0</v>
      </c>
      <c r="S43" s="4">
        <v>0</v>
      </c>
      <c r="T43" s="11" t="s">
        <v>713</v>
      </c>
      <c r="U43" s="4">
        <v>5.7309782608695654</v>
      </c>
      <c r="V43" s="4">
        <v>0</v>
      </c>
      <c r="W43" s="11">
        <v>0</v>
      </c>
      <c r="X43" s="4">
        <v>6.0923913043478262</v>
      </c>
      <c r="Y43" s="4">
        <v>0</v>
      </c>
      <c r="Z43" s="11">
        <v>0</v>
      </c>
      <c r="AA43" s="4">
        <v>0</v>
      </c>
      <c r="AB43" s="4">
        <v>0</v>
      </c>
      <c r="AC43" s="11" t="s">
        <v>713</v>
      </c>
      <c r="AD43" s="4">
        <v>63.69576086956522</v>
      </c>
      <c r="AE43" s="4">
        <v>10.540869565217392</v>
      </c>
      <c r="AF43" s="11">
        <v>0.16548777220516689</v>
      </c>
      <c r="AG43" s="4">
        <v>0</v>
      </c>
      <c r="AH43" s="4">
        <v>0</v>
      </c>
      <c r="AI43" s="11" t="s">
        <v>713</v>
      </c>
      <c r="AJ43" s="4">
        <v>11.307499999999999</v>
      </c>
      <c r="AK43" s="4">
        <v>0.46510869565217389</v>
      </c>
      <c r="AL43" s="11">
        <v>24.311521383500818</v>
      </c>
      <c r="AM43" s="1">
        <v>175474</v>
      </c>
      <c r="AN43" s="1">
        <v>7</v>
      </c>
      <c r="AX43"/>
      <c r="AY43"/>
    </row>
    <row r="44" spans="1:51" x14ac:dyDescent="0.25">
      <c r="A44" t="s">
        <v>346</v>
      </c>
      <c r="B44" t="s">
        <v>85</v>
      </c>
      <c r="C44" t="s">
        <v>550</v>
      </c>
      <c r="D44" t="s">
        <v>430</v>
      </c>
      <c r="E44" s="4">
        <v>31.576086956521738</v>
      </c>
      <c r="F44" s="4">
        <v>91.917391304347817</v>
      </c>
      <c r="G44" s="4">
        <v>61.913043478260875</v>
      </c>
      <c r="H44" s="11">
        <v>0.6735726786812356</v>
      </c>
      <c r="I44" s="4">
        <v>85.993260869565219</v>
      </c>
      <c r="J44" s="4">
        <v>60.353260869565219</v>
      </c>
      <c r="K44" s="11">
        <v>0.70183710048057357</v>
      </c>
      <c r="L44" s="4">
        <v>20.750217391304346</v>
      </c>
      <c r="M44" s="4">
        <v>15.429347826086957</v>
      </c>
      <c r="N44" s="11">
        <v>0.74357523755644261</v>
      </c>
      <c r="O44" s="4">
        <v>14.826086956521738</v>
      </c>
      <c r="P44" s="4">
        <v>13.869565217391305</v>
      </c>
      <c r="Q44" s="9">
        <v>0.93548387096774199</v>
      </c>
      <c r="R44" s="4">
        <v>4.3643478260869557</v>
      </c>
      <c r="S44" s="4">
        <v>0</v>
      </c>
      <c r="T44" s="11">
        <v>0</v>
      </c>
      <c r="U44" s="4">
        <v>1.5597826086956521</v>
      </c>
      <c r="V44" s="4">
        <v>1.5597826086956521</v>
      </c>
      <c r="W44" s="11">
        <v>1</v>
      </c>
      <c r="X44" s="4">
        <v>9.1633695652173923</v>
      </c>
      <c r="Y44" s="4">
        <v>6.2608695652173916</v>
      </c>
      <c r="Z44" s="11">
        <v>0.68324970641614169</v>
      </c>
      <c r="AA44" s="4">
        <v>0</v>
      </c>
      <c r="AB44" s="4">
        <v>0</v>
      </c>
      <c r="AC44" s="11" t="s">
        <v>713</v>
      </c>
      <c r="AD44" s="4">
        <v>50.036413043478255</v>
      </c>
      <c r="AE44" s="4">
        <v>28.255434782608695</v>
      </c>
      <c r="AF44" s="11">
        <v>0.56469744859721727</v>
      </c>
      <c r="AG44" s="4">
        <v>0</v>
      </c>
      <c r="AH44" s="4">
        <v>0</v>
      </c>
      <c r="AI44" s="11" t="s">
        <v>713</v>
      </c>
      <c r="AJ44" s="4">
        <v>11.967391304347826</v>
      </c>
      <c r="AK44" s="4">
        <v>11.967391304347826</v>
      </c>
      <c r="AL44" s="11">
        <v>1</v>
      </c>
      <c r="AM44" s="1">
        <v>175223</v>
      </c>
      <c r="AN44" s="1">
        <v>7</v>
      </c>
      <c r="AX44"/>
      <c r="AY44"/>
    </row>
    <row r="45" spans="1:51" x14ac:dyDescent="0.25">
      <c r="A45" t="s">
        <v>346</v>
      </c>
      <c r="B45" t="s">
        <v>185</v>
      </c>
      <c r="C45" t="s">
        <v>599</v>
      </c>
      <c r="D45" t="s">
        <v>402</v>
      </c>
      <c r="E45" s="4">
        <v>36.760869565217391</v>
      </c>
      <c r="F45" s="4">
        <v>141.22597826086957</v>
      </c>
      <c r="G45" s="4">
        <v>5.04304347826087</v>
      </c>
      <c r="H45" s="11">
        <v>3.5709035549716425E-2</v>
      </c>
      <c r="I45" s="4">
        <v>141.22597826086957</v>
      </c>
      <c r="J45" s="4">
        <v>5.04304347826087</v>
      </c>
      <c r="K45" s="11">
        <v>3.5709035549716425E-2</v>
      </c>
      <c r="L45" s="4">
        <v>20.604456521739124</v>
      </c>
      <c r="M45" s="4">
        <v>0</v>
      </c>
      <c r="N45" s="11">
        <v>0</v>
      </c>
      <c r="O45" s="4">
        <v>20.604456521739124</v>
      </c>
      <c r="P45" s="4">
        <v>0</v>
      </c>
      <c r="Q45" s="9">
        <v>0</v>
      </c>
      <c r="R45" s="4">
        <v>0</v>
      </c>
      <c r="S45" s="4">
        <v>0</v>
      </c>
      <c r="T45" s="11" t="s">
        <v>713</v>
      </c>
      <c r="U45" s="4">
        <v>0</v>
      </c>
      <c r="V45" s="4">
        <v>0</v>
      </c>
      <c r="W45" s="11" t="s">
        <v>713</v>
      </c>
      <c r="X45" s="4">
        <v>16.889347826086961</v>
      </c>
      <c r="Y45" s="4">
        <v>0</v>
      </c>
      <c r="Z45" s="11">
        <v>0</v>
      </c>
      <c r="AA45" s="4">
        <v>0</v>
      </c>
      <c r="AB45" s="4">
        <v>0</v>
      </c>
      <c r="AC45" s="11" t="s">
        <v>713</v>
      </c>
      <c r="AD45" s="4">
        <v>82.805978260869566</v>
      </c>
      <c r="AE45" s="4">
        <v>5.04304347826087</v>
      </c>
      <c r="AF45" s="11">
        <v>6.0901925008040016E-2</v>
      </c>
      <c r="AG45" s="4">
        <v>0</v>
      </c>
      <c r="AH45" s="4">
        <v>0</v>
      </c>
      <c r="AI45" s="11" t="s">
        <v>713</v>
      </c>
      <c r="AJ45" s="4">
        <v>20.92619565217392</v>
      </c>
      <c r="AK45" s="4">
        <v>0</v>
      </c>
      <c r="AL45" s="11" t="s">
        <v>713</v>
      </c>
      <c r="AM45" s="1">
        <v>175399</v>
      </c>
      <c r="AN45" s="1">
        <v>7</v>
      </c>
      <c r="AX45"/>
      <c r="AY45"/>
    </row>
    <row r="46" spans="1:51" x14ac:dyDescent="0.25">
      <c r="A46" t="s">
        <v>346</v>
      </c>
      <c r="B46" t="s">
        <v>160</v>
      </c>
      <c r="C46" t="s">
        <v>585</v>
      </c>
      <c r="D46" t="s">
        <v>403</v>
      </c>
      <c r="E46" s="4">
        <v>28.858695652173914</v>
      </c>
      <c r="F46" s="4">
        <v>98.33641304347826</v>
      </c>
      <c r="G46" s="4">
        <v>11.024891304347825</v>
      </c>
      <c r="H46" s="11">
        <v>0.11211402737939305</v>
      </c>
      <c r="I46" s="4">
        <v>90.974130434782609</v>
      </c>
      <c r="J46" s="4">
        <v>8.8998913043478254</v>
      </c>
      <c r="K46" s="11">
        <v>9.7828814211397885E-2</v>
      </c>
      <c r="L46" s="4">
        <v>11.501956521739132</v>
      </c>
      <c r="M46" s="4">
        <v>6.3355434782608695</v>
      </c>
      <c r="N46" s="11">
        <v>0.55082311137991635</v>
      </c>
      <c r="O46" s="4">
        <v>9.3769565217391317</v>
      </c>
      <c r="P46" s="4">
        <v>4.2105434782608695</v>
      </c>
      <c r="Q46" s="9">
        <v>0.44903092687902807</v>
      </c>
      <c r="R46" s="4">
        <v>0</v>
      </c>
      <c r="S46" s="4">
        <v>0</v>
      </c>
      <c r="T46" s="11" t="s">
        <v>713</v>
      </c>
      <c r="U46" s="4">
        <v>2.125</v>
      </c>
      <c r="V46" s="4">
        <v>2.125</v>
      </c>
      <c r="W46" s="11">
        <v>1</v>
      </c>
      <c r="X46" s="4">
        <v>14.224239130434784</v>
      </c>
      <c r="Y46" s="4">
        <v>0.68706521739130433</v>
      </c>
      <c r="Z46" s="11">
        <v>4.8302423144815566E-2</v>
      </c>
      <c r="AA46" s="4">
        <v>5.2372826086956534</v>
      </c>
      <c r="AB46" s="4">
        <v>0</v>
      </c>
      <c r="AC46" s="11">
        <v>0</v>
      </c>
      <c r="AD46" s="4">
        <v>59.238043478260863</v>
      </c>
      <c r="AE46" s="4">
        <v>4.0022826086956522</v>
      </c>
      <c r="AF46" s="11">
        <v>6.7562707572616024E-2</v>
      </c>
      <c r="AG46" s="4">
        <v>0</v>
      </c>
      <c r="AH46" s="4">
        <v>0</v>
      </c>
      <c r="AI46" s="11" t="s">
        <v>713</v>
      </c>
      <c r="AJ46" s="4">
        <v>8.1348913043478266</v>
      </c>
      <c r="AK46" s="4">
        <v>0</v>
      </c>
      <c r="AL46" s="11" t="s">
        <v>713</v>
      </c>
      <c r="AM46" s="1">
        <v>175347</v>
      </c>
      <c r="AN46" s="1">
        <v>7</v>
      </c>
      <c r="AX46"/>
      <c r="AY46"/>
    </row>
    <row r="47" spans="1:51" x14ac:dyDescent="0.25">
      <c r="A47" t="s">
        <v>346</v>
      </c>
      <c r="B47" t="s">
        <v>287</v>
      </c>
      <c r="C47" t="s">
        <v>541</v>
      </c>
      <c r="D47" t="s">
        <v>406</v>
      </c>
      <c r="E47" s="4">
        <v>47.445652173913047</v>
      </c>
      <c r="F47" s="4">
        <v>181.83956521739128</v>
      </c>
      <c r="G47" s="4">
        <v>0</v>
      </c>
      <c r="H47" s="11">
        <v>0</v>
      </c>
      <c r="I47" s="4">
        <v>177.40478260869565</v>
      </c>
      <c r="J47" s="4">
        <v>0</v>
      </c>
      <c r="K47" s="11">
        <v>0</v>
      </c>
      <c r="L47" s="4">
        <v>37.906086956521733</v>
      </c>
      <c r="M47" s="4">
        <v>0</v>
      </c>
      <c r="N47" s="11">
        <v>0</v>
      </c>
      <c r="O47" s="4">
        <v>33.471304347826084</v>
      </c>
      <c r="P47" s="4">
        <v>0</v>
      </c>
      <c r="Q47" s="9">
        <v>0</v>
      </c>
      <c r="R47" s="4">
        <v>0</v>
      </c>
      <c r="S47" s="4">
        <v>0</v>
      </c>
      <c r="T47" s="11" t="s">
        <v>713</v>
      </c>
      <c r="U47" s="4">
        <v>4.4347826086956523</v>
      </c>
      <c r="V47" s="4">
        <v>0</v>
      </c>
      <c r="W47" s="11">
        <v>0</v>
      </c>
      <c r="X47" s="4">
        <v>27.721956521739116</v>
      </c>
      <c r="Y47" s="4">
        <v>0</v>
      </c>
      <c r="Z47" s="11">
        <v>0</v>
      </c>
      <c r="AA47" s="4">
        <v>0</v>
      </c>
      <c r="AB47" s="4">
        <v>0</v>
      </c>
      <c r="AC47" s="11" t="s">
        <v>713</v>
      </c>
      <c r="AD47" s="4">
        <v>116.21152173913045</v>
      </c>
      <c r="AE47" s="4">
        <v>0</v>
      </c>
      <c r="AF47" s="11">
        <v>0</v>
      </c>
      <c r="AG47" s="4">
        <v>0</v>
      </c>
      <c r="AH47" s="4">
        <v>0</v>
      </c>
      <c r="AI47" s="11" t="s">
        <v>713</v>
      </c>
      <c r="AJ47" s="4">
        <v>0</v>
      </c>
      <c r="AK47" s="4">
        <v>0</v>
      </c>
      <c r="AL47" s="11" t="s">
        <v>713</v>
      </c>
      <c r="AM47" s="1">
        <v>175554</v>
      </c>
      <c r="AN47" s="1">
        <v>7</v>
      </c>
      <c r="AX47"/>
      <c r="AY47"/>
    </row>
    <row r="48" spans="1:51" x14ac:dyDescent="0.25">
      <c r="A48" t="s">
        <v>346</v>
      </c>
      <c r="B48" t="s">
        <v>157</v>
      </c>
      <c r="C48" t="s">
        <v>584</v>
      </c>
      <c r="D48" t="s">
        <v>394</v>
      </c>
      <c r="E48" s="4">
        <v>41.315217391304351</v>
      </c>
      <c r="F48" s="4">
        <v>159.38391304347817</v>
      </c>
      <c r="G48" s="4">
        <v>19.728260869565219</v>
      </c>
      <c r="H48" s="11">
        <v>0.12377824394475474</v>
      </c>
      <c r="I48" s="4">
        <v>154.51434782608689</v>
      </c>
      <c r="J48" s="4">
        <v>19.728260869565219</v>
      </c>
      <c r="K48" s="11">
        <v>0.12767915178835235</v>
      </c>
      <c r="L48" s="4">
        <v>21.770108695652166</v>
      </c>
      <c r="M48" s="4">
        <v>0.21739130434782608</v>
      </c>
      <c r="N48" s="11">
        <v>9.9857702773547725E-3</v>
      </c>
      <c r="O48" s="4">
        <v>16.900543478260861</v>
      </c>
      <c r="P48" s="4">
        <v>0.21739130434782608</v>
      </c>
      <c r="Q48" s="9">
        <v>1.2862977136058147E-2</v>
      </c>
      <c r="R48" s="4">
        <v>0</v>
      </c>
      <c r="S48" s="4">
        <v>0</v>
      </c>
      <c r="T48" s="11" t="s">
        <v>713</v>
      </c>
      <c r="U48" s="4">
        <v>4.8695652173913047</v>
      </c>
      <c r="V48" s="4">
        <v>0</v>
      </c>
      <c r="W48" s="11">
        <v>0</v>
      </c>
      <c r="X48" s="4">
        <v>37.182173913043449</v>
      </c>
      <c r="Y48" s="4">
        <v>2.5760869565217392</v>
      </c>
      <c r="Z48" s="11">
        <v>6.9282849425273976E-2</v>
      </c>
      <c r="AA48" s="4">
        <v>0</v>
      </c>
      <c r="AB48" s="4">
        <v>0</v>
      </c>
      <c r="AC48" s="11" t="s">
        <v>713</v>
      </c>
      <c r="AD48" s="4">
        <v>91.652391304347788</v>
      </c>
      <c r="AE48" s="4">
        <v>16.934782608695652</v>
      </c>
      <c r="AF48" s="11">
        <v>0.18477185775176064</v>
      </c>
      <c r="AG48" s="4">
        <v>0</v>
      </c>
      <c r="AH48" s="4">
        <v>0</v>
      </c>
      <c r="AI48" s="11" t="s">
        <v>713</v>
      </c>
      <c r="AJ48" s="4">
        <v>8.7792391304347852</v>
      </c>
      <c r="AK48" s="4">
        <v>0</v>
      </c>
      <c r="AL48" s="11" t="s">
        <v>713</v>
      </c>
      <c r="AM48" s="1">
        <v>175343</v>
      </c>
      <c r="AN48" s="1">
        <v>7</v>
      </c>
      <c r="AX48"/>
      <c r="AY48"/>
    </row>
    <row r="49" spans="1:51" x14ac:dyDescent="0.25">
      <c r="A49" t="s">
        <v>346</v>
      </c>
      <c r="B49" t="s">
        <v>140</v>
      </c>
      <c r="C49" t="s">
        <v>575</v>
      </c>
      <c r="D49" t="s">
        <v>386</v>
      </c>
      <c r="E49" s="4">
        <v>20.25</v>
      </c>
      <c r="F49" s="4">
        <v>103.53032608695652</v>
      </c>
      <c r="G49" s="4">
        <v>5.5271739130434785</v>
      </c>
      <c r="H49" s="11">
        <v>5.3387003807957974E-2</v>
      </c>
      <c r="I49" s="4">
        <v>92.704239130434772</v>
      </c>
      <c r="J49" s="4">
        <v>5.5271739130434785</v>
      </c>
      <c r="K49" s="11">
        <v>5.9621587587453798E-2</v>
      </c>
      <c r="L49" s="4">
        <v>23.302499999999995</v>
      </c>
      <c r="M49" s="4">
        <v>0</v>
      </c>
      <c r="N49" s="11">
        <v>0</v>
      </c>
      <c r="O49" s="4">
        <v>12.476413043478255</v>
      </c>
      <c r="P49" s="4">
        <v>0</v>
      </c>
      <c r="Q49" s="9">
        <v>0</v>
      </c>
      <c r="R49" s="4">
        <v>5.7391304347826084</v>
      </c>
      <c r="S49" s="4">
        <v>0</v>
      </c>
      <c r="T49" s="11">
        <v>0</v>
      </c>
      <c r="U49" s="4">
        <v>5.0869565217391308</v>
      </c>
      <c r="V49" s="4">
        <v>0</v>
      </c>
      <c r="W49" s="11">
        <v>0</v>
      </c>
      <c r="X49" s="4">
        <v>14.819782608695645</v>
      </c>
      <c r="Y49" s="4">
        <v>7.6086956521739135E-2</v>
      </c>
      <c r="Z49" s="11">
        <v>5.1341479514749704E-3</v>
      </c>
      <c r="AA49" s="4">
        <v>0</v>
      </c>
      <c r="AB49" s="4">
        <v>0</v>
      </c>
      <c r="AC49" s="11" t="s">
        <v>713</v>
      </c>
      <c r="AD49" s="4">
        <v>41.967934782608701</v>
      </c>
      <c r="AE49" s="4">
        <v>5.1576086956521738</v>
      </c>
      <c r="AF49" s="11">
        <v>0.12289403141632456</v>
      </c>
      <c r="AG49" s="4">
        <v>0</v>
      </c>
      <c r="AH49" s="4">
        <v>0</v>
      </c>
      <c r="AI49" s="11" t="s">
        <v>713</v>
      </c>
      <c r="AJ49" s="4">
        <v>23.440108695652171</v>
      </c>
      <c r="AK49" s="4">
        <v>0.29347826086956524</v>
      </c>
      <c r="AL49" s="11">
        <v>79.869999999999976</v>
      </c>
      <c r="AM49" s="1">
        <v>175310</v>
      </c>
      <c r="AN49" s="1">
        <v>7</v>
      </c>
      <c r="AX49"/>
      <c r="AY49"/>
    </row>
    <row r="50" spans="1:51" x14ac:dyDescent="0.25">
      <c r="A50" t="s">
        <v>346</v>
      </c>
      <c r="B50" t="s">
        <v>217</v>
      </c>
      <c r="C50" t="s">
        <v>496</v>
      </c>
      <c r="D50" t="s">
        <v>402</v>
      </c>
      <c r="E50" s="4">
        <v>44</v>
      </c>
      <c r="F50" s="4">
        <v>100.4145652173913</v>
      </c>
      <c r="G50" s="4">
        <v>9.3369565217391326</v>
      </c>
      <c r="H50" s="11">
        <v>9.2984085541028855E-2</v>
      </c>
      <c r="I50" s="4">
        <v>90.468913043478253</v>
      </c>
      <c r="J50" s="4">
        <v>9.3369565217391326</v>
      </c>
      <c r="K50" s="11">
        <v>0.10320624187506161</v>
      </c>
      <c r="L50" s="4">
        <v>18.302391304347829</v>
      </c>
      <c r="M50" s="4">
        <v>0.92554347826086958</v>
      </c>
      <c r="N50" s="11">
        <v>5.056953831169602E-2</v>
      </c>
      <c r="O50" s="4">
        <v>8.3567391304347858</v>
      </c>
      <c r="P50" s="4">
        <v>0.92554347826086958</v>
      </c>
      <c r="Q50" s="9">
        <v>0.11075414271220828</v>
      </c>
      <c r="R50" s="4">
        <v>5.0543478260869561</v>
      </c>
      <c r="S50" s="4">
        <v>0</v>
      </c>
      <c r="T50" s="11">
        <v>0</v>
      </c>
      <c r="U50" s="4">
        <v>4.8913043478260869</v>
      </c>
      <c r="V50" s="4">
        <v>0</v>
      </c>
      <c r="W50" s="11">
        <v>0</v>
      </c>
      <c r="X50" s="4">
        <v>13.219673913043476</v>
      </c>
      <c r="Y50" s="4">
        <v>0</v>
      </c>
      <c r="Z50" s="11">
        <v>0</v>
      </c>
      <c r="AA50" s="4">
        <v>0</v>
      </c>
      <c r="AB50" s="4">
        <v>0</v>
      </c>
      <c r="AC50" s="11" t="s">
        <v>713</v>
      </c>
      <c r="AD50" s="4">
        <v>39.826739130434774</v>
      </c>
      <c r="AE50" s="4">
        <v>7.843369565217392</v>
      </c>
      <c r="AF50" s="11">
        <v>0.19693727722799306</v>
      </c>
      <c r="AG50" s="4">
        <v>0</v>
      </c>
      <c r="AH50" s="4">
        <v>0</v>
      </c>
      <c r="AI50" s="11" t="s">
        <v>713</v>
      </c>
      <c r="AJ50" s="4">
        <v>29.065760869565221</v>
      </c>
      <c r="AK50" s="4">
        <v>0.56804347826086965</v>
      </c>
      <c r="AL50" s="11">
        <v>51.16819747416762</v>
      </c>
      <c r="AM50" s="1">
        <v>175454</v>
      </c>
      <c r="AN50" s="1">
        <v>7</v>
      </c>
      <c r="AX50"/>
      <c r="AY50"/>
    </row>
    <row r="51" spans="1:51" x14ac:dyDescent="0.25">
      <c r="A51" t="s">
        <v>346</v>
      </c>
      <c r="B51" t="s">
        <v>315</v>
      </c>
      <c r="C51" t="s">
        <v>510</v>
      </c>
      <c r="D51" t="s">
        <v>453</v>
      </c>
      <c r="E51" s="4">
        <v>19.760869565217391</v>
      </c>
      <c r="F51" s="4">
        <v>113.85326086956522</v>
      </c>
      <c r="G51" s="4">
        <v>16.456521739130434</v>
      </c>
      <c r="H51" s="11">
        <v>0.14454150556112463</v>
      </c>
      <c r="I51" s="4">
        <v>107.26358695652175</v>
      </c>
      <c r="J51" s="4">
        <v>16.456521739130434</v>
      </c>
      <c r="K51" s="11">
        <v>0.15342132596965011</v>
      </c>
      <c r="L51" s="4">
        <v>30.336956521739129</v>
      </c>
      <c r="M51" s="4">
        <v>0</v>
      </c>
      <c r="N51" s="11">
        <v>0</v>
      </c>
      <c r="O51" s="4">
        <v>23.975543478260871</v>
      </c>
      <c r="P51" s="4">
        <v>0</v>
      </c>
      <c r="Q51" s="9">
        <v>0</v>
      </c>
      <c r="R51" s="4">
        <v>1.4048913043478262</v>
      </c>
      <c r="S51" s="4">
        <v>0</v>
      </c>
      <c r="T51" s="11">
        <v>0</v>
      </c>
      <c r="U51" s="4">
        <v>4.9565217391304346</v>
      </c>
      <c r="V51" s="4">
        <v>0</v>
      </c>
      <c r="W51" s="11">
        <v>0</v>
      </c>
      <c r="X51" s="4">
        <v>16.883152173913043</v>
      </c>
      <c r="Y51" s="4">
        <v>0</v>
      </c>
      <c r="Z51" s="11">
        <v>0</v>
      </c>
      <c r="AA51" s="4">
        <v>0.22826086956521738</v>
      </c>
      <c r="AB51" s="4">
        <v>0</v>
      </c>
      <c r="AC51" s="11">
        <v>0</v>
      </c>
      <c r="AD51" s="4">
        <v>59.782608695652172</v>
      </c>
      <c r="AE51" s="4">
        <v>16.456521739130434</v>
      </c>
      <c r="AF51" s="11">
        <v>0.27527272727272728</v>
      </c>
      <c r="AG51" s="4">
        <v>0</v>
      </c>
      <c r="AH51" s="4">
        <v>0</v>
      </c>
      <c r="AI51" s="11" t="s">
        <v>713</v>
      </c>
      <c r="AJ51" s="4">
        <v>6.6222826086956523</v>
      </c>
      <c r="AK51" s="4">
        <v>0</v>
      </c>
      <c r="AL51" s="11" t="s">
        <v>713</v>
      </c>
      <c r="AM51" t="s">
        <v>7</v>
      </c>
      <c r="AN51" s="1">
        <v>7</v>
      </c>
      <c r="AX51"/>
      <c r="AY51"/>
    </row>
    <row r="52" spans="1:51" x14ac:dyDescent="0.25">
      <c r="A52" t="s">
        <v>346</v>
      </c>
      <c r="B52" t="s">
        <v>74</v>
      </c>
      <c r="C52" t="s">
        <v>541</v>
      </c>
      <c r="D52" t="s">
        <v>406</v>
      </c>
      <c r="E52" s="4">
        <v>29.739130434782609</v>
      </c>
      <c r="F52" s="4">
        <v>102.76141304347827</v>
      </c>
      <c r="G52" s="4">
        <v>14.858695652173914</v>
      </c>
      <c r="H52" s="11">
        <v>0.14459411574933492</v>
      </c>
      <c r="I52" s="4">
        <v>96.288586956521755</v>
      </c>
      <c r="J52" s="4">
        <v>14.858695652173914</v>
      </c>
      <c r="K52" s="11">
        <v>0.15431419363214069</v>
      </c>
      <c r="L52" s="4">
        <v>14.412826086956521</v>
      </c>
      <c r="M52" s="4">
        <v>2.3994565217391308</v>
      </c>
      <c r="N52" s="11">
        <v>0.1664806407336461</v>
      </c>
      <c r="O52" s="4">
        <v>7.94</v>
      </c>
      <c r="P52" s="4">
        <v>2.3994565217391308</v>
      </c>
      <c r="Q52" s="9">
        <v>0.30219855437520537</v>
      </c>
      <c r="R52" s="4">
        <v>0.71195652173913049</v>
      </c>
      <c r="S52" s="4">
        <v>0</v>
      </c>
      <c r="T52" s="11">
        <v>0</v>
      </c>
      <c r="U52" s="4">
        <v>5.7608695652173916</v>
      </c>
      <c r="V52" s="4">
        <v>0</v>
      </c>
      <c r="W52" s="11">
        <v>0</v>
      </c>
      <c r="X52" s="4">
        <v>17.481956521739129</v>
      </c>
      <c r="Y52" s="4">
        <v>1.3478260869565217</v>
      </c>
      <c r="Z52" s="11">
        <v>7.70981260181305E-2</v>
      </c>
      <c r="AA52" s="4">
        <v>0</v>
      </c>
      <c r="AB52" s="4">
        <v>0</v>
      </c>
      <c r="AC52" s="11" t="s">
        <v>713</v>
      </c>
      <c r="AD52" s="4">
        <v>62.732173913043482</v>
      </c>
      <c r="AE52" s="4">
        <v>11.111413043478262</v>
      </c>
      <c r="AF52" s="11">
        <v>0.17712462920351529</v>
      </c>
      <c r="AG52" s="4">
        <v>2.0098913043478261</v>
      </c>
      <c r="AH52" s="4">
        <v>0</v>
      </c>
      <c r="AI52" s="11">
        <v>0</v>
      </c>
      <c r="AJ52" s="4">
        <v>6.1245652173913037</v>
      </c>
      <c r="AK52" s="4">
        <v>0</v>
      </c>
      <c r="AL52" s="11" t="s">
        <v>713</v>
      </c>
      <c r="AM52" s="1">
        <v>175202</v>
      </c>
      <c r="AN52" s="1">
        <v>7</v>
      </c>
      <c r="AX52"/>
      <c r="AY52"/>
    </row>
    <row r="53" spans="1:51" x14ac:dyDescent="0.25">
      <c r="A53" t="s">
        <v>346</v>
      </c>
      <c r="B53" t="s">
        <v>292</v>
      </c>
      <c r="C53" t="s">
        <v>537</v>
      </c>
      <c r="D53" t="s">
        <v>394</v>
      </c>
      <c r="E53" s="4">
        <v>34.021739130434781</v>
      </c>
      <c r="F53" s="4">
        <v>146.4586956521739</v>
      </c>
      <c r="G53" s="4">
        <v>6.745869565217391</v>
      </c>
      <c r="H53" s="11">
        <v>4.6059877395318465E-2</v>
      </c>
      <c r="I53" s="4">
        <v>129.41521739130434</v>
      </c>
      <c r="J53" s="4">
        <v>6.745869565217391</v>
      </c>
      <c r="K53" s="11">
        <v>5.2125783205388791E-2</v>
      </c>
      <c r="L53" s="4">
        <v>30.863695652173913</v>
      </c>
      <c r="M53" s="4">
        <v>1.7282608695652173</v>
      </c>
      <c r="N53" s="11">
        <v>5.5996562726715639E-2</v>
      </c>
      <c r="O53" s="4">
        <v>13.820217391304348</v>
      </c>
      <c r="P53" s="4">
        <v>1.7282608695652173</v>
      </c>
      <c r="Q53" s="9">
        <v>0.12505308857533856</v>
      </c>
      <c r="R53" s="4">
        <v>11.217391304347826</v>
      </c>
      <c r="S53" s="4">
        <v>0</v>
      </c>
      <c r="T53" s="11">
        <v>0</v>
      </c>
      <c r="U53" s="4">
        <v>5.8260869565217392</v>
      </c>
      <c r="V53" s="4">
        <v>0</v>
      </c>
      <c r="W53" s="11">
        <v>0</v>
      </c>
      <c r="X53" s="4">
        <v>25.344239130434783</v>
      </c>
      <c r="Y53" s="4">
        <v>1.5692391304347826</v>
      </c>
      <c r="Z53" s="11">
        <v>6.1916995115089184E-2</v>
      </c>
      <c r="AA53" s="4">
        <v>0</v>
      </c>
      <c r="AB53" s="4">
        <v>0</v>
      </c>
      <c r="AC53" s="11" t="s">
        <v>713</v>
      </c>
      <c r="AD53" s="4">
        <v>68.059999999999988</v>
      </c>
      <c r="AE53" s="4">
        <v>3.0298913043478262</v>
      </c>
      <c r="AF53" s="11">
        <v>4.4517944524652173E-2</v>
      </c>
      <c r="AG53" s="4">
        <v>0</v>
      </c>
      <c r="AH53" s="4">
        <v>0</v>
      </c>
      <c r="AI53" s="11" t="s">
        <v>713</v>
      </c>
      <c r="AJ53" s="4">
        <v>22.190760869565217</v>
      </c>
      <c r="AK53" s="4">
        <v>0.41847826086956524</v>
      </c>
      <c r="AL53" s="11">
        <v>53.027272727272724</v>
      </c>
      <c r="AM53" s="1">
        <v>175560</v>
      </c>
      <c r="AN53" s="1">
        <v>7</v>
      </c>
      <c r="AX53"/>
      <c r="AY53"/>
    </row>
    <row r="54" spans="1:51" x14ac:dyDescent="0.25">
      <c r="A54" t="s">
        <v>346</v>
      </c>
      <c r="B54" t="s">
        <v>308</v>
      </c>
      <c r="C54" t="s">
        <v>649</v>
      </c>
      <c r="D54" t="s">
        <v>429</v>
      </c>
      <c r="E54" s="4">
        <v>21.413043478260871</v>
      </c>
      <c r="F54" s="4">
        <v>110.55858695652174</v>
      </c>
      <c r="G54" s="4">
        <v>8.8310869565217391</v>
      </c>
      <c r="H54" s="11">
        <v>7.987698829756798E-2</v>
      </c>
      <c r="I54" s="4">
        <v>95.947608695652178</v>
      </c>
      <c r="J54" s="4">
        <v>8.8310869565217391</v>
      </c>
      <c r="K54" s="11">
        <v>9.2040719686241806E-2</v>
      </c>
      <c r="L54" s="4">
        <v>22.745869565217387</v>
      </c>
      <c r="M54" s="4">
        <v>3.656304347826087</v>
      </c>
      <c r="N54" s="11">
        <v>0.1607458592577726</v>
      </c>
      <c r="O54" s="4">
        <v>12.985326086956515</v>
      </c>
      <c r="P54" s="4">
        <v>3.656304347826087</v>
      </c>
      <c r="Q54" s="9">
        <v>0.28157200853806569</v>
      </c>
      <c r="R54" s="4">
        <v>4.2822826086956525</v>
      </c>
      <c r="S54" s="4">
        <v>0</v>
      </c>
      <c r="T54" s="11">
        <v>0</v>
      </c>
      <c r="U54" s="4">
        <v>5.4782608695652177</v>
      </c>
      <c r="V54" s="4">
        <v>0</v>
      </c>
      <c r="W54" s="11">
        <v>0</v>
      </c>
      <c r="X54" s="4">
        <v>16.656739130434786</v>
      </c>
      <c r="Y54" s="4">
        <v>0</v>
      </c>
      <c r="Z54" s="11">
        <v>0</v>
      </c>
      <c r="AA54" s="4">
        <v>4.850434782608696</v>
      </c>
      <c r="AB54" s="4">
        <v>0</v>
      </c>
      <c r="AC54" s="11">
        <v>0</v>
      </c>
      <c r="AD54" s="4">
        <v>50.288804347826087</v>
      </c>
      <c r="AE54" s="4">
        <v>2.5688043478260871</v>
      </c>
      <c r="AF54" s="11">
        <v>5.108103843668204E-2</v>
      </c>
      <c r="AG54" s="4">
        <v>0</v>
      </c>
      <c r="AH54" s="4">
        <v>0</v>
      </c>
      <c r="AI54" s="11" t="s">
        <v>713</v>
      </c>
      <c r="AJ54" s="4">
        <v>16.016739130434782</v>
      </c>
      <c r="AK54" s="4">
        <v>2.605978260869565</v>
      </c>
      <c r="AL54" s="11">
        <v>6.1461522419186654</v>
      </c>
      <c r="AM54" s="7">
        <v>1.7000000000000001E+243</v>
      </c>
      <c r="AN54" s="1">
        <v>7</v>
      </c>
      <c r="AX54"/>
      <c r="AY54"/>
    </row>
    <row r="55" spans="1:51" x14ac:dyDescent="0.25">
      <c r="A55" t="s">
        <v>346</v>
      </c>
      <c r="B55" t="s">
        <v>27</v>
      </c>
      <c r="C55" t="s">
        <v>522</v>
      </c>
      <c r="D55" t="s">
        <v>415</v>
      </c>
      <c r="E55" s="4">
        <v>87.239436619718305</v>
      </c>
      <c r="F55" s="4">
        <v>151.44028169014086</v>
      </c>
      <c r="G55" s="4">
        <v>0</v>
      </c>
      <c r="H55" s="11">
        <v>0</v>
      </c>
      <c r="I55" s="4">
        <v>135.03661971830985</v>
      </c>
      <c r="J55" s="4">
        <v>0</v>
      </c>
      <c r="K55" s="11">
        <v>0</v>
      </c>
      <c r="L55" s="4">
        <v>27.093802816901409</v>
      </c>
      <c r="M55" s="4">
        <v>0</v>
      </c>
      <c r="N55" s="11">
        <v>0</v>
      </c>
      <c r="O55" s="4">
        <v>15.729577464788731</v>
      </c>
      <c r="P55" s="4">
        <v>0</v>
      </c>
      <c r="Q55" s="9">
        <v>0</v>
      </c>
      <c r="R55" s="4">
        <v>6.6318309859154949</v>
      </c>
      <c r="S55" s="4">
        <v>0</v>
      </c>
      <c r="T55" s="11">
        <v>0</v>
      </c>
      <c r="U55" s="4">
        <v>4.732394366197183</v>
      </c>
      <c r="V55" s="4">
        <v>0</v>
      </c>
      <c r="W55" s="11">
        <v>0</v>
      </c>
      <c r="X55" s="4">
        <v>25.947887323943664</v>
      </c>
      <c r="Y55" s="4">
        <v>0</v>
      </c>
      <c r="Z55" s="11">
        <v>0</v>
      </c>
      <c r="AA55" s="4">
        <v>5.0394366197183116</v>
      </c>
      <c r="AB55" s="4">
        <v>0</v>
      </c>
      <c r="AC55" s="11">
        <v>0</v>
      </c>
      <c r="AD55" s="4">
        <v>59.794366197183109</v>
      </c>
      <c r="AE55" s="4">
        <v>0</v>
      </c>
      <c r="AF55" s="11">
        <v>0</v>
      </c>
      <c r="AG55" s="4">
        <v>0</v>
      </c>
      <c r="AH55" s="4">
        <v>0</v>
      </c>
      <c r="AI55" s="11" t="s">
        <v>713</v>
      </c>
      <c r="AJ55" s="4">
        <v>33.564788732394355</v>
      </c>
      <c r="AK55" s="4">
        <v>0</v>
      </c>
      <c r="AL55" s="11" t="s">
        <v>713</v>
      </c>
      <c r="AM55" t="s">
        <v>9</v>
      </c>
      <c r="AN55" s="1">
        <v>7</v>
      </c>
      <c r="AX55"/>
      <c r="AY55"/>
    </row>
    <row r="56" spans="1:51" x14ac:dyDescent="0.25">
      <c r="A56" t="s">
        <v>346</v>
      </c>
      <c r="B56" t="s">
        <v>203</v>
      </c>
      <c r="C56" t="s">
        <v>610</v>
      </c>
      <c r="D56" t="s">
        <v>434</v>
      </c>
      <c r="E56" s="4">
        <v>21.989130434782609</v>
      </c>
      <c r="F56" s="4">
        <v>88.760869565217391</v>
      </c>
      <c r="G56" s="4">
        <v>0</v>
      </c>
      <c r="H56" s="11">
        <v>0</v>
      </c>
      <c r="I56" s="4">
        <v>85.77717391304347</v>
      </c>
      <c r="J56" s="4">
        <v>0</v>
      </c>
      <c r="K56" s="11">
        <v>0</v>
      </c>
      <c r="L56" s="4">
        <v>12.133152173913043</v>
      </c>
      <c r="M56" s="4">
        <v>0</v>
      </c>
      <c r="N56" s="11">
        <v>0</v>
      </c>
      <c r="O56" s="4">
        <v>9.1494565217391308</v>
      </c>
      <c r="P56" s="4">
        <v>0</v>
      </c>
      <c r="Q56" s="9">
        <v>0</v>
      </c>
      <c r="R56" s="4">
        <v>0</v>
      </c>
      <c r="S56" s="4">
        <v>0</v>
      </c>
      <c r="T56" s="11" t="s">
        <v>713</v>
      </c>
      <c r="U56" s="4">
        <v>2.9836956521739131</v>
      </c>
      <c r="V56" s="4">
        <v>0</v>
      </c>
      <c r="W56" s="11">
        <v>0</v>
      </c>
      <c r="X56" s="4">
        <v>28.144021739130434</v>
      </c>
      <c r="Y56" s="4">
        <v>0</v>
      </c>
      <c r="Z56" s="11">
        <v>0</v>
      </c>
      <c r="AA56" s="4">
        <v>0</v>
      </c>
      <c r="AB56" s="4">
        <v>0</v>
      </c>
      <c r="AC56" s="11" t="s">
        <v>713</v>
      </c>
      <c r="AD56" s="4">
        <v>48.483695652173914</v>
      </c>
      <c r="AE56" s="4">
        <v>0</v>
      </c>
      <c r="AF56" s="11">
        <v>0</v>
      </c>
      <c r="AG56" s="4">
        <v>0</v>
      </c>
      <c r="AH56" s="4">
        <v>0</v>
      </c>
      <c r="AI56" s="11" t="s">
        <v>713</v>
      </c>
      <c r="AJ56" s="4">
        <v>0</v>
      </c>
      <c r="AK56" s="4">
        <v>0</v>
      </c>
      <c r="AL56" s="11" t="s">
        <v>713</v>
      </c>
      <c r="AM56" s="1">
        <v>175426</v>
      </c>
      <c r="AN56" s="1">
        <v>7</v>
      </c>
      <c r="AX56"/>
      <c r="AY56"/>
    </row>
    <row r="57" spans="1:51" x14ac:dyDescent="0.25">
      <c r="A57" t="s">
        <v>346</v>
      </c>
      <c r="B57" t="s">
        <v>323</v>
      </c>
      <c r="C57" t="s">
        <v>480</v>
      </c>
      <c r="D57" t="s">
        <v>444</v>
      </c>
      <c r="E57" s="4">
        <v>38.141304347826086</v>
      </c>
      <c r="F57" s="4">
        <v>189.00543478260869</v>
      </c>
      <c r="G57" s="4">
        <v>0</v>
      </c>
      <c r="H57" s="11">
        <v>0</v>
      </c>
      <c r="I57" s="4">
        <v>174.26260869565218</v>
      </c>
      <c r="J57" s="4">
        <v>0</v>
      </c>
      <c r="K57" s="11">
        <v>0</v>
      </c>
      <c r="L57" s="4">
        <v>21.570652173913047</v>
      </c>
      <c r="M57" s="4">
        <v>0</v>
      </c>
      <c r="N57" s="11">
        <v>0</v>
      </c>
      <c r="O57" s="4">
        <v>11.250108695652177</v>
      </c>
      <c r="P57" s="4">
        <v>0</v>
      </c>
      <c r="Q57" s="9">
        <v>0</v>
      </c>
      <c r="R57" s="4">
        <v>4.6683695652173904</v>
      </c>
      <c r="S57" s="4">
        <v>0</v>
      </c>
      <c r="T57" s="11">
        <v>0</v>
      </c>
      <c r="U57" s="4">
        <v>5.6521739130434785</v>
      </c>
      <c r="V57" s="4">
        <v>0</v>
      </c>
      <c r="W57" s="11">
        <v>0</v>
      </c>
      <c r="X57" s="4">
        <v>24.834456521739124</v>
      </c>
      <c r="Y57" s="4">
        <v>0</v>
      </c>
      <c r="Z57" s="11">
        <v>0</v>
      </c>
      <c r="AA57" s="4">
        <v>4.4222826086956522</v>
      </c>
      <c r="AB57" s="4">
        <v>0</v>
      </c>
      <c r="AC57" s="11">
        <v>0</v>
      </c>
      <c r="AD57" s="4">
        <v>79.891847826086973</v>
      </c>
      <c r="AE57" s="4">
        <v>0</v>
      </c>
      <c r="AF57" s="11">
        <v>0</v>
      </c>
      <c r="AG57" s="4">
        <v>0</v>
      </c>
      <c r="AH57" s="4">
        <v>0</v>
      </c>
      <c r="AI57" s="11" t="s">
        <v>713</v>
      </c>
      <c r="AJ57" s="4">
        <v>58.286195652173895</v>
      </c>
      <c r="AK57" s="4">
        <v>0</v>
      </c>
      <c r="AL57" s="11" t="s">
        <v>713</v>
      </c>
      <c r="AM57" t="s">
        <v>16</v>
      </c>
      <c r="AN57" s="1">
        <v>7</v>
      </c>
      <c r="AX57"/>
      <c r="AY57"/>
    </row>
    <row r="58" spans="1:51" x14ac:dyDescent="0.25">
      <c r="A58" t="s">
        <v>346</v>
      </c>
      <c r="B58" t="s">
        <v>313</v>
      </c>
      <c r="C58" t="s">
        <v>653</v>
      </c>
      <c r="D58" t="s">
        <v>392</v>
      </c>
      <c r="E58" s="4">
        <v>29.608695652173914</v>
      </c>
      <c r="F58" s="4">
        <v>132.03076086956526</v>
      </c>
      <c r="G58" s="4">
        <v>15.921739130434787</v>
      </c>
      <c r="H58" s="11">
        <v>0.12059113365380103</v>
      </c>
      <c r="I58" s="4">
        <v>119.81554347826091</v>
      </c>
      <c r="J58" s="4">
        <v>15.921739130434787</v>
      </c>
      <c r="K58" s="11">
        <v>0.1328854226106615</v>
      </c>
      <c r="L58" s="4">
        <v>26.073913043478264</v>
      </c>
      <c r="M58" s="4">
        <v>0</v>
      </c>
      <c r="N58" s="11">
        <v>0</v>
      </c>
      <c r="O58" s="4">
        <v>13.858695652173912</v>
      </c>
      <c r="P58" s="4">
        <v>0</v>
      </c>
      <c r="Q58" s="9">
        <v>0</v>
      </c>
      <c r="R58" s="4">
        <v>8.7510869565217408</v>
      </c>
      <c r="S58" s="4">
        <v>0</v>
      </c>
      <c r="T58" s="11">
        <v>0</v>
      </c>
      <c r="U58" s="4">
        <v>3.4641304347826094</v>
      </c>
      <c r="V58" s="4">
        <v>0</v>
      </c>
      <c r="W58" s="11">
        <v>0</v>
      </c>
      <c r="X58" s="4">
        <v>12.954347826086959</v>
      </c>
      <c r="Y58" s="4">
        <v>0</v>
      </c>
      <c r="Z58" s="11">
        <v>0</v>
      </c>
      <c r="AA58" s="4">
        <v>0</v>
      </c>
      <c r="AB58" s="4">
        <v>0</v>
      </c>
      <c r="AC58" s="11" t="s">
        <v>713</v>
      </c>
      <c r="AD58" s="4">
        <v>80.194891304347863</v>
      </c>
      <c r="AE58" s="4">
        <v>15.921739130434787</v>
      </c>
      <c r="AF58" s="11">
        <v>0.19853807233194132</v>
      </c>
      <c r="AG58" s="4">
        <v>0</v>
      </c>
      <c r="AH58" s="4">
        <v>0</v>
      </c>
      <c r="AI58" s="11" t="s">
        <v>713</v>
      </c>
      <c r="AJ58" s="4">
        <v>12.807608695652171</v>
      </c>
      <c r="AK58" s="4">
        <v>0</v>
      </c>
      <c r="AL58" s="11" t="s">
        <v>713</v>
      </c>
      <c r="AM58" t="s">
        <v>5</v>
      </c>
      <c r="AN58" s="1">
        <v>7</v>
      </c>
      <c r="AX58"/>
      <c r="AY58"/>
    </row>
    <row r="59" spans="1:51" x14ac:dyDescent="0.25">
      <c r="A59" t="s">
        <v>346</v>
      </c>
      <c r="B59" t="s">
        <v>40</v>
      </c>
      <c r="C59" t="s">
        <v>526</v>
      </c>
      <c r="D59" t="s">
        <v>394</v>
      </c>
      <c r="E59" s="4">
        <v>135.11956521739131</v>
      </c>
      <c r="F59" s="4">
        <v>419.45499999999993</v>
      </c>
      <c r="G59" s="4">
        <v>6.2838043478260861</v>
      </c>
      <c r="H59" s="11">
        <v>1.4980878396552877E-2</v>
      </c>
      <c r="I59" s="4">
        <v>398.16695652173905</v>
      </c>
      <c r="J59" s="4">
        <v>6.2838043478260861</v>
      </c>
      <c r="K59" s="11">
        <v>1.5781832833943375E-2</v>
      </c>
      <c r="L59" s="4">
        <v>47.179347826086961</v>
      </c>
      <c r="M59" s="4">
        <v>0</v>
      </c>
      <c r="N59" s="11">
        <v>0</v>
      </c>
      <c r="O59" s="4">
        <v>31.4375</v>
      </c>
      <c r="P59" s="4">
        <v>0</v>
      </c>
      <c r="Q59" s="9">
        <v>0</v>
      </c>
      <c r="R59" s="4">
        <v>11.122282608695652</v>
      </c>
      <c r="S59" s="4">
        <v>0</v>
      </c>
      <c r="T59" s="11">
        <v>0</v>
      </c>
      <c r="U59" s="4">
        <v>4.6195652173913047</v>
      </c>
      <c r="V59" s="4">
        <v>0</v>
      </c>
      <c r="W59" s="11">
        <v>0</v>
      </c>
      <c r="X59" s="4">
        <v>70.5625</v>
      </c>
      <c r="Y59" s="4">
        <v>0</v>
      </c>
      <c r="Z59" s="11">
        <v>0</v>
      </c>
      <c r="AA59" s="4">
        <v>5.5461956521739131</v>
      </c>
      <c r="AB59" s="4">
        <v>0</v>
      </c>
      <c r="AC59" s="11">
        <v>0</v>
      </c>
      <c r="AD59" s="4">
        <v>255.85717391304345</v>
      </c>
      <c r="AE59" s="4">
        <v>6.2838043478260861</v>
      </c>
      <c r="AF59" s="11">
        <v>2.4559813007087004E-2</v>
      </c>
      <c r="AG59" s="4">
        <v>0</v>
      </c>
      <c r="AH59" s="4">
        <v>0</v>
      </c>
      <c r="AI59" s="11" t="s">
        <v>713</v>
      </c>
      <c r="AJ59" s="4">
        <v>40.309782608695649</v>
      </c>
      <c r="AK59" s="4">
        <v>0</v>
      </c>
      <c r="AL59" s="11" t="s">
        <v>713</v>
      </c>
      <c r="AM59" s="1">
        <v>175122</v>
      </c>
      <c r="AN59" s="1">
        <v>7</v>
      </c>
      <c r="AX59"/>
      <c r="AY59"/>
    </row>
    <row r="60" spans="1:51" x14ac:dyDescent="0.25">
      <c r="A60" t="s">
        <v>346</v>
      </c>
      <c r="B60" t="s">
        <v>66</v>
      </c>
      <c r="C60" t="s">
        <v>537</v>
      </c>
      <c r="D60" t="s">
        <v>394</v>
      </c>
      <c r="E60" s="4">
        <v>86.423913043478265</v>
      </c>
      <c r="F60" s="4">
        <v>281.65978260869565</v>
      </c>
      <c r="G60" s="4">
        <v>0</v>
      </c>
      <c r="H60" s="11">
        <v>0</v>
      </c>
      <c r="I60" s="4">
        <v>261.18967391304346</v>
      </c>
      <c r="J60" s="4">
        <v>0</v>
      </c>
      <c r="K60" s="11">
        <v>0</v>
      </c>
      <c r="L60" s="4">
        <v>52.234130434782607</v>
      </c>
      <c r="M60" s="4">
        <v>0</v>
      </c>
      <c r="N60" s="11">
        <v>0</v>
      </c>
      <c r="O60" s="4">
        <v>31.764021739130435</v>
      </c>
      <c r="P60" s="4">
        <v>0</v>
      </c>
      <c r="Q60" s="9">
        <v>0</v>
      </c>
      <c r="R60" s="4">
        <v>14.802717391304347</v>
      </c>
      <c r="S60" s="4">
        <v>0</v>
      </c>
      <c r="T60" s="11">
        <v>0</v>
      </c>
      <c r="U60" s="4">
        <v>5.6673913043478255</v>
      </c>
      <c r="V60" s="4">
        <v>0</v>
      </c>
      <c r="W60" s="11">
        <v>0</v>
      </c>
      <c r="X60" s="4">
        <v>53.202717391304347</v>
      </c>
      <c r="Y60" s="4">
        <v>0</v>
      </c>
      <c r="Z60" s="11">
        <v>0</v>
      </c>
      <c r="AA60" s="4">
        <v>0</v>
      </c>
      <c r="AB60" s="4">
        <v>0</v>
      </c>
      <c r="AC60" s="11" t="s">
        <v>713</v>
      </c>
      <c r="AD60" s="4">
        <v>154.74543478260867</v>
      </c>
      <c r="AE60" s="4">
        <v>0</v>
      </c>
      <c r="AF60" s="11">
        <v>0</v>
      </c>
      <c r="AG60" s="4">
        <v>0</v>
      </c>
      <c r="AH60" s="4">
        <v>0</v>
      </c>
      <c r="AI60" s="11" t="s">
        <v>713</v>
      </c>
      <c r="AJ60" s="4">
        <v>21.477500000000003</v>
      </c>
      <c r="AK60" s="4">
        <v>0</v>
      </c>
      <c r="AL60" s="11" t="s">
        <v>713</v>
      </c>
      <c r="AM60" s="1">
        <v>175182</v>
      </c>
      <c r="AN60" s="1">
        <v>7</v>
      </c>
      <c r="AX60"/>
      <c r="AY60"/>
    </row>
    <row r="61" spans="1:51" x14ac:dyDescent="0.25">
      <c r="A61" t="s">
        <v>346</v>
      </c>
      <c r="B61" t="s">
        <v>258</v>
      </c>
      <c r="C61" t="s">
        <v>635</v>
      </c>
      <c r="D61" t="s">
        <v>402</v>
      </c>
      <c r="E61" s="4">
        <v>66.771739130434781</v>
      </c>
      <c r="F61" s="4">
        <v>333.73358695652178</v>
      </c>
      <c r="G61" s="4">
        <v>117.43913043478263</v>
      </c>
      <c r="H61" s="11">
        <v>0.35189484973858021</v>
      </c>
      <c r="I61" s="4">
        <v>305.73358695652178</v>
      </c>
      <c r="J61" s="4">
        <v>117.43913043478263</v>
      </c>
      <c r="K61" s="11">
        <v>0.38412243680470604</v>
      </c>
      <c r="L61" s="4">
        <v>69.679782608695646</v>
      </c>
      <c r="M61" s="4">
        <v>18.387826086956526</v>
      </c>
      <c r="N61" s="11">
        <v>0.26389040548846127</v>
      </c>
      <c r="O61" s="4">
        <v>41.679782608695653</v>
      </c>
      <c r="P61" s="4">
        <v>18.387826086956526</v>
      </c>
      <c r="Q61" s="9">
        <v>0.44116895377281246</v>
      </c>
      <c r="R61" s="4">
        <v>22.434782608695652</v>
      </c>
      <c r="S61" s="4">
        <v>0</v>
      </c>
      <c r="T61" s="11">
        <v>0</v>
      </c>
      <c r="U61" s="4">
        <v>5.5652173913043477</v>
      </c>
      <c r="V61" s="4">
        <v>0</v>
      </c>
      <c r="W61" s="11">
        <v>0</v>
      </c>
      <c r="X61" s="4">
        <v>48.639999999999979</v>
      </c>
      <c r="Y61" s="4">
        <v>12.690326086956521</v>
      </c>
      <c r="Z61" s="11">
        <v>0.26090308566933645</v>
      </c>
      <c r="AA61" s="4">
        <v>0</v>
      </c>
      <c r="AB61" s="4">
        <v>0</v>
      </c>
      <c r="AC61" s="11" t="s">
        <v>713</v>
      </c>
      <c r="AD61" s="4">
        <v>174.36423913043481</v>
      </c>
      <c r="AE61" s="4">
        <v>67.948804347826098</v>
      </c>
      <c r="AF61" s="11">
        <v>0.38969461104347408</v>
      </c>
      <c r="AG61" s="4">
        <v>0</v>
      </c>
      <c r="AH61" s="4">
        <v>0</v>
      </c>
      <c r="AI61" s="11" t="s">
        <v>713</v>
      </c>
      <c r="AJ61" s="4">
        <v>41.049565217391304</v>
      </c>
      <c r="AK61" s="4">
        <v>18.412173913043478</v>
      </c>
      <c r="AL61" s="11">
        <v>2.2294795503919902</v>
      </c>
      <c r="AM61" s="1">
        <v>175514</v>
      </c>
      <c r="AN61" s="1">
        <v>7</v>
      </c>
      <c r="AX61"/>
      <c r="AY61"/>
    </row>
    <row r="62" spans="1:51" x14ac:dyDescent="0.25">
      <c r="A62" t="s">
        <v>346</v>
      </c>
      <c r="B62" t="s">
        <v>79</v>
      </c>
      <c r="C62" t="s">
        <v>545</v>
      </c>
      <c r="D62" t="s">
        <v>427</v>
      </c>
      <c r="E62" s="4">
        <v>46.097826086956523</v>
      </c>
      <c r="F62" s="4">
        <v>152.77500000000001</v>
      </c>
      <c r="G62" s="4">
        <v>8.6956521739130432E-2</v>
      </c>
      <c r="H62" s="11">
        <v>5.6918030920720289E-4</v>
      </c>
      <c r="I62" s="4">
        <v>139.02500000000003</v>
      </c>
      <c r="J62" s="4">
        <v>0</v>
      </c>
      <c r="K62" s="11">
        <v>0</v>
      </c>
      <c r="L62" s="4">
        <v>32.327282608695654</v>
      </c>
      <c r="M62" s="4">
        <v>8.6956521739130432E-2</v>
      </c>
      <c r="N62" s="11">
        <v>2.689880333948643E-3</v>
      </c>
      <c r="O62" s="4">
        <v>18.577282608695654</v>
      </c>
      <c r="P62" s="4">
        <v>0</v>
      </c>
      <c r="Q62" s="9">
        <v>0</v>
      </c>
      <c r="R62" s="4">
        <v>8.5326086956521738</v>
      </c>
      <c r="S62" s="4">
        <v>8.6956521739130432E-2</v>
      </c>
      <c r="T62" s="11">
        <v>1.019108280254777E-2</v>
      </c>
      <c r="U62" s="4">
        <v>5.2173913043478262</v>
      </c>
      <c r="V62" s="4">
        <v>0</v>
      </c>
      <c r="W62" s="11">
        <v>0</v>
      </c>
      <c r="X62" s="4">
        <v>27.293478260869559</v>
      </c>
      <c r="Y62" s="4">
        <v>0</v>
      </c>
      <c r="Z62" s="11">
        <v>0</v>
      </c>
      <c r="AA62" s="4">
        <v>0</v>
      </c>
      <c r="AB62" s="4">
        <v>0</v>
      </c>
      <c r="AC62" s="11" t="s">
        <v>713</v>
      </c>
      <c r="AD62" s="4">
        <v>70.184673913043497</v>
      </c>
      <c r="AE62" s="4">
        <v>0</v>
      </c>
      <c r="AF62" s="11">
        <v>0</v>
      </c>
      <c r="AG62" s="4">
        <v>4.6485869565217408</v>
      </c>
      <c r="AH62" s="4">
        <v>0</v>
      </c>
      <c r="AI62" s="11">
        <v>0</v>
      </c>
      <c r="AJ62" s="4">
        <v>18.320978260869566</v>
      </c>
      <c r="AK62" s="4">
        <v>0</v>
      </c>
      <c r="AL62" s="11" t="s">
        <v>713</v>
      </c>
      <c r="AM62" s="1">
        <v>175214</v>
      </c>
      <c r="AN62" s="1">
        <v>7</v>
      </c>
      <c r="AX62"/>
      <c r="AY62"/>
    </row>
    <row r="63" spans="1:51" x14ac:dyDescent="0.25">
      <c r="A63" t="s">
        <v>346</v>
      </c>
      <c r="B63" t="s">
        <v>97</v>
      </c>
      <c r="C63" t="s">
        <v>558</v>
      </c>
      <c r="D63" t="s">
        <v>433</v>
      </c>
      <c r="E63" s="4">
        <v>45.141304347826086</v>
      </c>
      <c r="F63" s="4">
        <v>149.21456521739131</v>
      </c>
      <c r="G63" s="4">
        <v>38.601956521739126</v>
      </c>
      <c r="H63" s="11">
        <v>0.25870099521115636</v>
      </c>
      <c r="I63" s="4">
        <v>132.97543478260872</v>
      </c>
      <c r="J63" s="4">
        <v>38.601956521739126</v>
      </c>
      <c r="K63" s="11">
        <v>0.2902938921376455</v>
      </c>
      <c r="L63" s="4">
        <v>22.303695652173914</v>
      </c>
      <c r="M63" s="4">
        <v>1.4899999999999998</v>
      </c>
      <c r="N63" s="11">
        <v>6.6805072273068394E-2</v>
      </c>
      <c r="O63" s="4">
        <v>6.0645652173913049</v>
      </c>
      <c r="P63" s="4">
        <v>1.4899999999999998</v>
      </c>
      <c r="Q63" s="9">
        <v>0.24568950066315368</v>
      </c>
      <c r="R63" s="4">
        <v>10.934782608695652</v>
      </c>
      <c r="S63" s="4">
        <v>0</v>
      </c>
      <c r="T63" s="11">
        <v>0</v>
      </c>
      <c r="U63" s="4">
        <v>5.3043478260869561</v>
      </c>
      <c r="V63" s="4">
        <v>0</v>
      </c>
      <c r="W63" s="11">
        <v>0</v>
      </c>
      <c r="X63" s="4">
        <v>32.456521739130437</v>
      </c>
      <c r="Y63" s="4">
        <v>6.6807608695652183</v>
      </c>
      <c r="Z63" s="11">
        <v>0.20583724045545881</v>
      </c>
      <c r="AA63" s="4">
        <v>0</v>
      </c>
      <c r="AB63" s="4">
        <v>0</v>
      </c>
      <c r="AC63" s="11" t="s">
        <v>713</v>
      </c>
      <c r="AD63" s="4">
        <v>87.853913043478272</v>
      </c>
      <c r="AE63" s="4">
        <v>30.431195652173908</v>
      </c>
      <c r="AF63" s="11">
        <v>0.34638406643439695</v>
      </c>
      <c r="AG63" s="4">
        <v>0</v>
      </c>
      <c r="AH63" s="4">
        <v>0</v>
      </c>
      <c r="AI63" s="11" t="s">
        <v>713</v>
      </c>
      <c r="AJ63" s="4">
        <v>6.6004347826086933</v>
      </c>
      <c r="AK63" s="4">
        <v>0</v>
      </c>
      <c r="AL63" s="11" t="s">
        <v>713</v>
      </c>
      <c r="AM63" s="1">
        <v>175239</v>
      </c>
      <c r="AN63" s="1">
        <v>7</v>
      </c>
      <c r="AX63"/>
      <c r="AY63"/>
    </row>
    <row r="64" spans="1:51" x14ac:dyDescent="0.25">
      <c r="A64" t="s">
        <v>346</v>
      </c>
      <c r="B64" t="s">
        <v>46</v>
      </c>
      <c r="C64" t="s">
        <v>531</v>
      </c>
      <c r="D64" t="s">
        <v>402</v>
      </c>
      <c r="E64" s="4">
        <v>82.728260869565219</v>
      </c>
      <c r="F64" s="4">
        <v>238.94510869565227</v>
      </c>
      <c r="G64" s="4">
        <v>8.6956521739130432E-2</v>
      </c>
      <c r="H64" s="11">
        <v>3.6391840039667092E-4</v>
      </c>
      <c r="I64" s="4">
        <v>215.66217391304355</v>
      </c>
      <c r="J64" s="4">
        <v>0</v>
      </c>
      <c r="K64" s="11">
        <v>0</v>
      </c>
      <c r="L64" s="4">
        <v>57.86858695652176</v>
      </c>
      <c r="M64" s="4">
        <v>8.6956521739130432E-2</v>
      </c>
      <c r="N64" s="11">
        <v>1.5026550035594135E-3</v>
      </c>
      <c r="O64" s="4">
        <v>34.585652173913061</v>
      </c>
      <c r="P64" s="4">
        <v>0</v>
      </c>
      <c r="Q64" s="9">
        <v>0</v>
      </c>
      <c r="R64" s="4">
        <v>17.891630434782609</v>
      </c>
      <c r="S64" s="4">
        <v>8.6956521739130432E-2</v>
      </c>
      <c r="T64" s="11">
        <v>4.8601787330729085E-3</v>
      </c>
      <c r="U64" s="4">
        <v>5.3913043478260869</v>
      </c>
      <c r="V64" s="4">
        <v>0</v>
      </c>
      <c r="W64" s="11">
        <v>0</v>
      </c>
      <c r="X64" s="4">
        <v>34.206521739130451</v>
      </c>
      <c r="Y64" s="4">
        <v>0</v>
      </c>
      <c r="Z64" s="11">
        <v>0</v>
      </c>
      <c r="AA64" s="4">
        <v>0</v>
      </c>
      <c r="AB64" s="4">
        <v>0</v>
      </c>
      <c r="AC64" s="11" t="s">
        <v>713</v>
      </c>
      <c r="AD64" s="4">
        <v>123.1155434782609</v>
      </c>
      <c r="AE64" s="4">
        <v>0</v>
      </c>
      <c r="AF64" s="11">
        <v>0</v>
      </c>
      <c r="AG64" s="4">
        <v>0</v>
      </c>
      <c r="AH64" s="4">
        <v>0</v>
      </c>
      <c r="AI64" s="11" t="s">
        <v>713</v>
      </c>
      <c r="AJ64" s="4">
        <v>23.754456521739133</v>
      </c>
      <c r="AK64" s="4">
        <v>0</v>
      </c>
      <c r="AL64" s="11" t="s">
        <v>713</v>
      </c>
      <c r="AM64" s="1">
        <v>175133</v>
      </c>
      <c r="AN64" s="1">
        <v>7</v>
      </c>
      <c r="AX64"/>
      <c r="AY64"/>
    </row>
    <row r="65" spans="1:51" x14ac:dyDescent="0.25">
      <c r="A65" t="s">
        <v>346</v>
      </c>
      <c r="B65" t="s">
        <v>38</v>
      </c>
      <c r="C65" t="s">
        <v>525</v>
      </c>
      <c r="D65" t="s">
        <v>417</v>
      </c>
      <c r="E65" s="4">
        <v>55.065217391304351</v>
      </c>
      <c r="F65" s="4">
        <v>208.27206521739129</v>
      </c>
      <c r="G65" s="4">
        <v>69.496521739130429</v>
      </c>
      <c r="H65" s="11">
        <v>0.33368143570570058</v>
      </c>
      <c r="I65" s="4">
        <v>188.62597826086954</v>
      </c>
      <c r="J65" s="4">
        <v>68.800869565217383</v>
      </c>
      <c r="K65" s="11">
        <v>0.36474758248869543</v>
      </c>
      <c r="L65" s="4">
        <v>36.267717391304352</v>
      </c>
      <c r="M65" s="4">
        <v>12.194891304347829</v>
      </c>
      <c r="N65" s="11">
        <v>0.33624645225871619</v>
      </c>
      <c r="O65" s="4">
        <v>22.012934782608699</v>
      </c>
      <c r="P65" s="4">
        <v>11.499239130434786</v>
      </c>
      <c r="Q65" s="9">
        <v>0.52238555394802466</v>
      </c>
      <c r="R65" s="4">
        <v>9.6460869565217404</v>
      </c>
      <c r="S65" s="4">
        <v>0.69565217391304346</v>
      </c>
      <c r="T65" s="11">
        <v>7.2117551609122865E-2</v>
      </c>
      <c r="U65" s="4">
        <v>4.6086956521739131</v>
      </c>
      <c r="V65" s="4">
        <v>0</v>
      </c>
      <c r="W65" s="11">
        <v>0</v>
      </c>
      <c r="X65" s="4">
        <v>31.818478260869558</v>
      </c>
      <c r="Y65" s="4">
        <v>12.378478260869565</v>
      </c>
      <c r="Z65" s="11">
        <v>0.38903426365592875</v>
      </c>
      <c r="AA65" s="4">
        <v>5.3913043478260869</v>
      </c>
      <c r="AB65" s="4">
        <v>0</v>
      </c>
      <c r="AC65" s="11">
        <v>0</v>
      </c>
      <c r="AD65" s="4">
        <v>106.30456521739129</v>
      </c>
      <c r="AE65" s="4">
        <v>34.147065217391301</v>
      </c>
      <c r="AF65" s="11">
        <v>0.32121917951088036</v>
      </c>
      <c r="AG65" s="4">
        <v>0</v>
      </c>
      <c r="AH65" s="4">
        <v>0</v>
      </c>
      <c r="AI65" s="11" t="s">
        <v>713</v>
      </c>
      <c r="AJ65" s="4">
        <v>28.489999999999995</v>
      </c>
      <c r="AK65" s="4">
        <v>10.776086956521736</v>
      </c>
      <c r="AL65" s="11">
        <v>2.6438168246923546</v>
      </c>
      <c r="AM65" s="1">
        <v>175114</v>
      </c>
      <c r="AN65" s="1">
        <v>7</v>
      </c>
      <c r="AX65"/>
      <c r="AY65"/>
    </row>
    <row r="66" spans="1:51" x14ac:dyDescent="0.25">
      <c r="A66" t="s">
        <v>346</v>
      </c>
      <c r="B66" t="s">
        <v>93</v>
      </c>
      <c r="C66" t="s">
        <v>555</v>
      </c>
      <c r="D66" t="s">
        <v>432</v>
      </c>
      <c r="E66" s="4">
        <v>49.75</v>
      </c>
      <c r="F66" s="4">
        <v>152.1119565217391</v>
      </c>
      <c r="G66" s="4">
        <v>0.96010869565217394</v>
      </c>
      <c r="H66" s="11">
        <v>6.3118555411846265E-3</v>
      </c>
      <c r="I66" s="4">
        <v>142.32934782608694</v>
      </c>
      <c r="J66" s="4">
        <v>0.91663043478260864</v>
      </c>
      <c r="K66" s="11">
        <v>6.4402068075422132E-3</v>
      </c>
      <c r="L66" s="4">
        <v>38.126739130434771</v>
      </c>
      <c r="M66" s="4">
        <v>4.3478260869565216E-2</v>
      </c>
      <c r="N66" s="11">
        <v>1.1403613805214875E-3</v>
      </c>
      <c r="O66" s="4">
        <v>28.344130434782596</v>
      </c>
      <c r="P66" s="4">
        <v>0</v>
      </c>
      <c r="Q66" s="9">
        <v>0</v>
      </c>
      <c r="R66" s="4">
        <v>5.4347826086956523</v>
      </c>
      <c r="S66" s="4">
        <v>4.3478260869565216E-2</v>
      </c>
      <c r="T66" s="11">
        <v>8.0000000000000002E-3</v>
      </c>
      <c r="U66" s="4">
        <v>4.3478260869565215</v>
      </c>
      <c r="V66" s="4">
        <v>0</v>
      </c>
      <c r="W66" s="11">
        <v>0</v>
      </c>
      <c r="X66" s="4">
        <v>4.9516304347826097</v>
      </c>
      <c r="Y66" s="4">
        <v>0.26630434782608697</v>
      </c>
      <c r="Z66" s="11">
        <v>5.3781143672483801E-2</v>
      </c>
      <c r="AA66" s="4">
        <v>0</v>
      </c>
      <c r="AB66" s="4">
        <v>0</v>
      </c>
      <c r="AC66" s="11" t="s">
        <v>713</v>
      </c>
      <c r="AD66" s="4">
        <v>87.618152173913046</v>
      </c>
      <c r="AE66" s="4">
        <v>0.65032608695652172</v>
      </c>
      <c r="AF66" s="11">
        <v>7.4222757593163016E-3</v>
      </c>
      <c r="AG66" s="4">
        <v>6.3095652173913059</v>
      </c>
      <c r="AH66" s="4">
        <v>0</v>
      </c>
      <c r="AI66" s="11">
        <v>0</v>
      </c>
      <c r="AJ66" s="4">
        <v>15.105869565217386</v>
      </c>
      <c r="AK66" s="4">
        <v>0</v>
      </c>
      <c r="AL66" s="11" t="s">
        <v>713</v>
      </c>
      <c r="AM66" s="1">
        <v>175235</v>
      </c>
      <c r="AN66" s="1">
        <v>7</v>
      </c>
      <c r="AX66"/>
      <c r="AY66"/>
    </row>
    <row r="67" spans="1:51" x14ac:dyDescent="0.25">
      <c r="A67" t="s">
        <v>346</v>
      </c>
      <c r="B67" t="s">
        <v>107</v>
      </c>
      <c r="C67" t="s">
        <v>562</v>
      </c>
      <c r="D67" t="s">
        <v>436</v>
      </c>
      <c r="E67" s="4">
        <v>42.673913043478258</v>
      </c>
      <c r="F67" s="4">
        <v>162.60706521739132</v>
      </c>
      <c r="G67" s="4">
        <v>40.894565217391303</v>
      </c>
      <c r="H67" s="11">
        <v>0.25149316336727973</v>
      </c>
      <c r="I67" s="4">
        <v>149.07989130434783</v>
      </c>
      <c r="J67" s="4">
        <v>38.329347826086952</v>
      </c>
      <c r="K67" s="11">
        <v>0.25710608916287225</v>
      </c>
      <c r="L67" s="4">
        <v>27.644891304347819</v>
      </c>
      <c r="M67" s="4">
        <v>3.5942391304347825</v>
      </c>
      <c r="N67" s="11">
        <v>0.13001458717508152</v>
      </c>
      <c r="O67" s="4">
        <v>14.117717391304343</v>
      </c>
      <c r="P67" s="4">
        <v>1.0290217391304348</v>
      </c>
      <c r="Q67" s="9">
        <v>7.2888676732135879E-2</v>
      </c>
      <c r="R67" s="4">
        <v>8.1358695652173907</v>
      </c>
      <c r="S67" s="4">
        <v>2.5652173913043477</v>
      </c>
      <c r="T67" s="11">
        <v>0.31529726118904478</v>
      </c>
      <c r="U67" s="4">
        <v>5.3913043478260869</v>
      </c>
      <c r="V67" s="4">
        <v>0</v>
      </c>
      <c r="W67" s="11">
        <v>0</v>
      </c>
      <c r="X67" s="4">
        <v>33.859239130434787</v>
      </c>
      <c r="Y67" s="4">
        <v>3.2657608695652174</v>
      </c>
      <c r="Z67" s="11">
        <v>9.64511003033659E-2</v>
      </c>
      <c r="AA67" s="4">
        <v>0</v>
      </c>
      <c r="AB67" s="4">
        <v>0</v>
      </c>
      <c r="AC67" s="11" t="s">
        <v>713</v>
      </c>
      <c r="AD67" s="4">
        <v>67.436521739130441</v>
      </c>
      <c r="AE67" s="4">
        <v>25.365652173913041</v>
      </c>
      <c r="AF67" s="11">
        <v>0.37614116979574985</v>
      </c>
      <c r="AG67" s="4">
        <v>0</v>
      </c>
      <c r="AH67" s="4">
        <v>0</v>
      </c>
      <c r="AI67" s="11" t="s">
        <v>713</v>
      </c>
      <c r="AJ67" s="4">
        <v>33.666413043478272</v>
      </c>
      <c r="AK67" s="4">
        <v>8.6689130434782609</v>
      </c>
      <c r="AL67" s="11">
        <v>3.8835795069839771</v>
      </c>
      <c r="AM67" s="1">
        <v>175254</v>
      </c>
      <c r="AN67" s="1">
        <v>7</v>
      </c>
      <c r="AX67"/>
      <c r="AY67"/>
    </row>
    <row r="68" spans="1:51" x14ac:dyDescent="0.25">
      <c r="A68" t="s">
        <v>346</v>
      </c>
      <c r="B68" t="s">
        <v>322</v>
      </c>
      <c r="C68" t="s">
        <v>533</v>
      </c>
      <c r="D68" t="s">
        <v>420</v>
      </c>
      <c r="E68" s="4">
        <v>32.25</v>
      </c>
      <c r="F68" s="4">
        <v>154.36956521739134</v>
      </c>
      <c r="G68" s="4">
        <v>0</v>
      </c>
      <c r="H68" s="11">
        <v>0</v>
      </c>
      <c r="I68" s="4">
        <v>146.59771739130437</v>
      </c>
      <c r="J68" s="4">
        <v>0</v>
      </c>
      <c r="K68" s="11">
        <v>0</v>
      </c>
      <c r="L68" s="4">
        <v>19.211847826086959</v>
      </c>
      <c r="M68" s="4">
        <v>0</v>
      </c>
      <c r="N68" s="11">
        <v>0</v>
      </c>
      <c r="O68" s="4">
        <v>16.681847826086958</v>
      </c>
      <c r="P68" s="4">
        <v>0</v>
      </c>
      <c r="Q68" s="9">
        <v>0</v>
      </c>
      <c r="R68" s="4">
        <v>2.5299999999999998</v>
      </c>
      <c r="S68" s="4">
        <v>0</v>
      </c>
      <c r="T68" s="11">
        <v>0</v>
      </c>
      <c r="U68" s="4">
        <v>0</v>
      </c>
      <c r="V68" s="4">
        <v>0</v>
      </c>
      <c r="W68" s="11" t="s">
        <v>713</v>
      </c>
      <c r="X68" s="4">
        <v>17.568043478260869</v>
      </c>
      <c r="Y68" s="4">
        <v>0</v>
      </c>
      <c r="Z68" s="11">
        <v>0</v>
      </c>
      <c r="AA68" s="4">
        <v>5.2418478260869561</v>
      </c>
      <c r="AB68" s="4">
        <v>0</v>
      </c>
      <c r="AC68" s="11">
        <v>0</v>
      </c>
      <c r="AD68" s="4">
        <v>86.477934782608713</v>
      </c>
      <c r="AE68" s="4">
        <v>0</v>
      </c>
      <c r="AF68" s="11">
        <v>0</v>
      </c>
      <c r="AG68" s="4">
        <v>0</v>
      </c>
      <c r="AH68" s="4">
        <v>0</v>
      </c>
      <c r="AI68" s="11" t="s">
        <v>713</v>
      </c>
      <c r="AJ68" s="4">
        <v>25.869891304347835</v>
      </c>
      <c r="AK68" s="4">
        <v>0</v>
      </c>
      <c r="AL68" s="11" t="s">
        <v>713</v>
      </c>
      <c r="AM68" t="s">
        <v>15</v>
      </c>
      <c r="AN68" s="1">
        <v>7</v>
      </c>
      <c r="AX68"/>
      <c r="AY68"/>
    </row>
    <row r="69" spans="1:51" x14ac:dyDescent="0.25">
      <c r="A69" t="s">
        <v>346</v>
      </c>
      <c r="B69" t="s">
        <v>73</v>
      </c>
      <c r="C69" t="s">
        <v>540</v>
      </c>
      <c r="D69" t="s">
        <v>424</v>
      </c>
      <c r="E69" s="4">
        <v>36.793478260869563</v>
      </c>
      <c r="F69" s="4">
        <v>136.87608695652173</v>
      </c>
      <c r="G69" s="4">
        <v>32.044239130434789</v>
      </c>
      <c r="H69" s="11">
        <v>0.23411130346393921</v>
      </c>
      <c r="I69" s="4">
        <v>123.30271739130436</v>
      </c>
      <c r="J69" s="4">
        <v>32.044239130434789</v>
      </c>
      <c r="K69" s="11">
        <v>0.25988266770100105</v>
      </c>
      <c r="L69" s="4">
        <v>22.240760869565218</v>
      </c>
      <c r="M69" s="4">
        <v>3.1689130434782604</v>
      </c>
      <c r="N69" s="11">
        <v>0.14248222271094493</v>
      </c>
      <c r="O69" s="4">
        <v>8.6673913043478255</v>
      </c>
      <c r="P69" s="4">
        <v>3.1689130434782604</v>
      </c>
      <c r="Q69" s="9">
        <v>0.36561324303987958</v>
      </c>
      <c r="R69" s="4">
        <v>8.008152173913043</v>
      </c>
      <c r="S69" s="4">
        <v>0</v>
      </c>
      <c r="T69" s="11">
        <v>0</v>
      </c>
      <c r="U69" s="4">
        <v>5.5652173913043477</v>
      </c>
      <c r="V69" s="4">
        <v>0</v>
      </c>
      <c r="W69" s="11">
        <v>0</v>
      </c>
      <c r="X69" s="4">
        <v>28.480217391304347</v>
      </c>
      <c r="Y69" s="4">
        <v>15.210869565217395</v>
      </c>
      <c r="Z69" s="11">
        <v>0.53408544451144591</v>
      </c>
      <c r="AA69" s="4">
        <v>0</v>
      </c>
      <c r="AB69" s="4">
        <v>0</v>
      </c>
      <c r="AC69" s="11" t="s">
        <v>713</v>
      </c>
      <c r="AD69" s="4">
        <v>86.155108695652174</v>
      </c>
      <c r="AE69" s="4">
        <v>13.66445652173913</v>
      </c>
      <c r="AF69" s="11">
        <v>0.15860297466525869</v>
      </c>
      <c r="AG69" s="4">
        <v>0</v>
      </c>
      <c r="AH69" s="4">
        <v>0</v>
      </c>
      <c r="AI69" s="11" t="s">
        <v>713</v>
      </c>
      <c r="AJ69" s="4">
        <v>0</v>
      </c>
      <c r="AK69" s="4">
        <v>0</v>
      </c>
      <c r="AL69" s="11" t="s">
        <v>713</v>
      </c>
      <c r="AM69" s="1">
        <v>175201</v>
      </c>
      <c r="AN69" s="1">
        <v>7</v>
      </c>
      <c r="AX69"/>
      <c r="AY69"/>
    </row>
    <row r="70" spans="1:51" x14ac:dyDescent="0.25">
      <c r="A70" t="s">
        <v>346</v>
      </c>
      <c r="B70" t="s">
        <v>175</v>
      </c>
      <c r="C70" t="s">
        <v>516</v>
      </c>
      <c r="D70" t="s">
        <v>434</v>
      </c>
      <c r="E70" s="4">
        <v>19.902173913043477</v>
      </c>
      <c r="F70" s="4">
        <v>109.79760869565217</v>
      </c>
      <c r="G70" s="4">
        <v>4.3645652173913039</v>
      </c>
      <c r="H70" s="11">
        <v>3.9751004318221865E-2</v>
      </c>
      <c r="I70" s="4">
        <v>104.41489130434783</v>
      </c>
      <c r="J70" s="4">
        <v>4.3645652173913039</v>
      </c>
      <c r="K70" s="11">
        <v>4.1800217984899281E-2</v>
      </c>
      <c r="L70" s="4">
        <v>28.207065217391296</v>
      </c>
      <c r="M70" s="4">
        <v>4.3645652173913039</v>
      </c>
      <c r="N70" s="11">
        <v>0.15473304945954802</v>
      </c>
      <c r="O70" s="4">
        <v>22.824347826086949</v>
      </c>
      <c r="P70" s="4">
        <v>4.3645652173913039</v>
      </c>
      <c r="Q70" s="9">
        <v>0.19122409326424875</v>
      </c>
      <c r="R70" s="4">
        <v>0</v>
      </c>
      <c r="S70" s="4">
        <v>0</v>
      </c>
      <c r="T70" s="11" t="s">
        <v>713</v>
      </c>
      <c r="U70" s="4">
        <v>5.3827173913043485</v>
      </c>
      <c r="V70" s="4">
        <v>0</v>
      </c>
      <c r="W70" s="11">
        <v>0</v>
      </c>
      <c r="X70" s="4">
        <v>22.033804347826102</v>
      </c>
      <c r="Y70" s="4">
        <v>0</v>
      </c>
      <c r="Z70" s="11">
        <v>0</v>
      </c>
      <c r="AA70" s="4">
        <v>0</v>
      </c>
      <c r="AB70" s="4">
        <v>0</v>
      </c>
      <c r="AC70" s="11" t="s">
        <v>713</v>
      </c>
      <c r="AD70" s="4">
        <v>31.085760869565217</v>
      </c>
      <c r="AE70" s="4">
        <v>0</v>
      </c>
      <c r="AF70" s="11">
        <v>0</v>
      </c>
      <c r="AG70" s="4">
        <v>0</v>
      </c>
      <c r="AH70" s="4">
        <v>0</v>
      </c>
      <c r="AI70" s="11" t="s">
        <v>713</v>
      </c>
      <c r="AJ70" s="4">
        <v>28.470978260869561</v>
      </c>
      <c r="AK70" s="4">
        <v>0</v>
      </c>
      <c r="AL70" s="11" t="s">
        <v>713</v>
      </c>
      <c r="AM70" s="1">
        <v>175374</v>
      </c>
      <c r="AN70" s="1">
        <v>7</v>
      </c>
      <c r="AX70"/>
      <c r="AY70"/>
    </row>
    <row r="71" spans="1:51" x14ac:dyDescent="0.25">
      <c r="A71" t="s">
        <v>346</v>
      </c>
      <c r="B71" t="s">
        <v>103</v>
      </c>
      <c r="C71" t="s">
        <v>515</v>
      </c>
      <c r="D71" t="s">
        <v>419</v>
      </c>
      <c r="E71" s="4">
        <v>91.771739130434781</v>
      </c>
      <c r="F71" s="4">
        <v>217.72119565217395</v>
      </c>
      <c r="G71" s="4">
        <v>12.592934782608694</v>
      </c>
      <c r="H71" s="11">
        <v>5.7839728212437609E-2</v>
      </c>
      <c r="I71" s="4">
        <v>201.79076086956525</v>
      </c>
      <c r="J71" s="4">
        <v>12.592934782608694</v>
      </c>
      <c r="K71" s="11">
        <v>6.2405903661509027E-2</v>
      </c>
      <c r="L71" s="4">
        <v>31.841630434782616</v>
      </c>
      <c r="M71" s="4">
        <v>4.9565217391304346</v>
      </c>
      <c r="N71" s="11">
        <v>0.15566168162407018</v>
      </c>
      <c r="O71" s="4">
        <v>15.911195652173912</v>
      </c>
      <c r="P71" s="4">
        <v>4.9565217391304346</v>
      </c>
      <c r="Q71" s="9">
        <v>0.31151158262913042</v>
      </c>
      <c r="R71" s="4">
        <v>10.452173913043483</v>
      </c>
      <c r="S71" s="4">
        <v>0</v>
      </c>
      <c r="T71" s="11">
        <v>0</v>
      </c>
      <c r="U71" s="4">
        <v>5.4782608695652177</v>
      </c>
      <c r="V71" s="4">
        <v>0</v>
      </c>
      <c r="W71" s="11">
        <v>0</v>
      </c>
      <c r="X71" s="4">
        <v>30.69869565217391</v>
      </c>
      <c r="Y71" s="4">
        <v>7.6364130434782602</v>
      </c>
      <c r="Z71" s="11">
        <v>0.24875366465081367</v>
      </c>
      <c r="AA71" s="4">
        <v>0</v>
      </c>
      <c r="AB71" s="4">
        <v>0</v>
      </c>
      <c r="AC71" s="11" t="s">
        <v>713</v>
      </c>
      <c r="AD71" s="4">
        <v>114.03684782608697</v>
      </c>
      <c r="AE71" s="4">
        <v>0</v>
      </c>
      <c r="AF71" s="11">
        <v>0</v>
      </c>
      <c r="AG71" s="4">
        <v>0</v>
      </c>
      <c r="AH71" s="4">
        <v>0</v>
      </c>
      <c r="AI71" s="11" t="s">
        <v>713</v>
      </c>
      <c r="AJ71" s="4">
        <v>41.14402173913043</v>
      </c>
      <c r="AK71" s="4">
        <v>0</v>
      </c>
      <c r="AL71" s="11" t="s">
        <v>713</v>
      </c>
      <c r="AM71" s="1">
        <v>175245</v>
      </c>
      <c r="AN71" s="1">
        <v>7</v>
      </c>
      <c r="AX71"/>
      <c r="AY71"/>
    </row>
    <row r="72" spans="1:51" x14ac:dyDescent="0.25">
      <c r="A72" t="s">
        <v>346</v>
      </c>
      <c r="B72" t="s">
        <v>146</v>
      </c>
      <c r="C72" t="s">
        <v>481</v>
      </c>
      <c r="D72" t="s">
        <v>389</v>
      </c>
      <c r="E72" s="4">
        <v>27.043478260869566</v>
      </c>
      <c r="F72" s="4">
        <v>100.56934782608695</v>
      </c>
      <c r="G72" s="4">
        <v>6.1521739130434785</v>
      </c>
      <c r="H72" s="11">
        <v>6.1173449425985536E-2</v>
      </c>
      <c r="I72" s="4">
        <v>93.775869565217391</v>
      </c>
      <c r="J72" s="4">
        <v>6.1521739130434785</v>
      </c>
      <c r="K72" s="11">
        <v>6.5605085205473743E-2</v>
      </c>
      <c r="L72" s="4">
        <v>19.711630434782606</v>
      </c>
      <c r="M72" s="4">
        <v>3.7880434782608696</v>
      </c>
      <c r="N72" s="11">
        <v>0.19217301637192788</v>
      </c>
      <c r="O72" s="4">
        <v>12.918152173913041</v>
      </c>
      <c r="P72" s="4">
        <v>3.7880434782608696</v>
      </c>
      <c r="Q72" s="9">
        <v>0.29323415820340443</v>
      </c>
      <c r="R72" s="4">
        <v>1.3152173913043479</v>
      </c>
      <c r="S72" s="4">
        <v>0</v>
      </c>
      <c r="T72" s="11">
        <v>0</v>
      </c>
      <c r="U72" s="4">
        <v>5.4782608695652177</v>
      </c>
      <c r="V72" s="4">
        <v>0</v>
      </c>
      <c r="W72" s="11">
        <v>0</v>
      </c>
      <c r="X72" s="4">
        <v>19.810434782608695</v>
      </c>
      <c r="Y72" s="4">
        <v>1.2608695652173914</v>
      </c>
      <c r="Z72" s="11">
        <v>6.3646738653322807E-2</v>
      </c>
      <c r="AA72" s="4">
        <v>0</v>
      </c>
      <c r="AB72" s="4">
        <v>0</v>
      </c>
      <c r="AC72" s="11" t="s">
        <v>713</v>
      </c>
      <c r="AD72" s="4">
        <v>50.278369565217389</v>
      </c>
      <c r="AE72" s="4">
        <v>1.0163043478260869</v>
      </c>
      <c r="AF72" s="11">
        <v>2.0213550212836794E-2</v>
      </c>
      <c r="AG72" s="4">
        <v>1.9592391304347829</v>
      </c>
      <c r="AH72" s="4">
        <v>0</v>
      </c>
      <c r="AI72" s="11">
        <v>0</v>
      </c>
      <c r="AJ72" s="4">
        <v>8.8096739130434809</v>
      </c>
      <c r="AK72" s="4">
        <v>8.6956521739130432E-2</v>
      </c>
      <c r="AL72" s="11">
        <v>101.31125000000003</v>
      </c>
      <c r="AM72" s="1">
        <v>175324</v>
      </c>
      <c r="AN72" s="1">
        <v>7</v>
      </c>
      <c r="AX72"/>
      <c r="AY72"/>
    </row>
    <row r="73" spans="1:51" x14ac:dyDescent="0.25">
      <c r="A73" t="s">
        <v>346</v>
      </c>
      <c r="B73" t="s">
        <v>194</v>
      </c>
      <c r="C73" t="s">
        <v>544</v>
      </c>
      <c r="D73" t="s">
        <v>426</v>
      </c>
      <c r="E73" s="4">
        <v>30.967391304347824</v>
      </c>
      <c r="F73" s="4">
        <v>110.31249999999999</v>
      </c>
      <c r="G73" s="4">
        <v>3.1086956521739126</v>
      </c>
      <c r="H73" s="11">
        <v>2.818081044463604E-2</v>
      </c>
      <c r="I73" s="4">
        <v>104.57336956521739</v>
      </c>
      <c r="J73" s="4">
        <v>3.1086956521739126</v>
      </c>
      <c r="K73" s="11">
        <v>2.972741210404594E-2</v>
      </c>
      <c r="L73" s="4">
        <v>30.326086956521738</v>
      </c>
      <c r="M73" s="4">
        <v>0</v>
      </c>
      <c r="N73" s="11">
        <v>0</v>
      </c>
      <c r="O73" s="4">
        <v>24.586956521739129</v>
      </c>
      <c r="P73" s="4">
        <v>0</v>
      </c>
      <c r="Q73" s="9">
        <v>0</v>
      </c>
      <c r="R73" s="4">
        <v>5.7391304347826084</v>
      </c>
      <c r="S73" s="4">
        <v>0</v>
      </c>
      <c r="T73" s="11">
        <v>0</v>
      </c>
      <c r="U73" s="4">
        <v>0</v>
      </c>
      <c r="V73" s="4">
        <v>0</v>
      </c>
      <c r="W73" s="11" t="s">
        <v>713</v>
      </c>
      <c r="X73" s="4">
        <v>6.2771739130434785</v>
      </c>
      <c r="Y73" s="4">
        <v>0</v>
      </c>
      <c r="Z73" s="11">
        <v>0</v>
      </c>
      <c r="AA73" s="4">
        <v>0</v>
      </c>
      <c r="AB73" s="4">
        <v>0</v>
      </c>
      <c r="AC73" s="11" t="s">
        <v>713</v>
      </c>
      <c r="AD73" s="4">
        <v>60.263695652173915</v>
      </c>
      <c r="AE73" s="4">
        <v>2.8506521739130433</v>
      </c>
      <c r="AF73" s="11">
        <v>4.7302976411640142E-2</v>
      </c>
      <c r="AG73" s="4">
        <v>0.52434782608695651</v>
      </c>
      <c r="AH73" s="4">
        <v>0.25804347826086954</v>
      </c>
      <c r="AI73" s="11">
        <v>0.49212271973465999</v>
      </c>
      <c r="AJ73" s="4">
        <v>12.921195652173912</v>
      </c>
      <c r="AK73" s="4">
        <v>0</v>
      </c>
      <c r="AL73" s="11" t="s">
        <v>713</v>
      </c>
      <c r="AM73" s="1">
        <v>175415</v>
      </c>
      <c r="AN73" s="1">
        <v>7</v>
      </c>
      <c r="AX73"/>
      <c r="AY73"/>
    </row>
    <row r="74" spans="1:51" x14ac:dyDescent="0.25">
      <c r="A74" t="s">
        <v>346</v>
      </c>
      <c r="B74" t="s">
        <v>136</v>
      </c>
      <c r="C74" t="s">
        <v>538</v>
      </c>
      <c r="D74" t="s">
        <v>413</v>
      </c>
      <c r="E74" s="4">
        <v>33.554347826086953</v>
      </c>
      <c r="F74" s="4">
        <v>143.26673913043481</v>
      </c>
      <c r="G74" s="4">
        <v>36.155108695652174</v>
      </c>
      <c r="H74" s="11">
        <v>0.25236219456865949</v>
      </c>
      <c r="I74" s="4">
        <v>127.94956521739132</v>
      </c>
      <c r="J74" s="4">
        <v>36.155108695652174</v>
      </c>
      <c r="K74" s="11">
        <v>0.28257312663957262</v>
      </c>
      <c r="L74" s="4">
        <v>30.326847826086958</v>
      </c>
      <c r="M74" s="4">
        <v>0.43260869565217402</v>
      </c>
      <c r="N74" s="11">
        <v>1.4264875074818915E-2</v>
      </c>
      <c r="O74" s="4">
        <v>15.00967391304348</v>
      </c>
      <c r="P74" s="4">
        <v>0.43260869565217402</v>
      </c>
      <c r="Q74" s="9">
        <v>2.882199161410395E-2</v>
      </c>
      <c r="R74" s="4">
        <v>10.621521739130435</v>
      </c>
      <c r="S74" s="4">
        <v>0</v>
      </c>
      <c r="T74" s="11">
        <v>0</v>
      </c>
      <c r="U74" s="4">
        <v>4.6956521739130439</v>
      </c>
      <c r="V74" s="4">
        <v>0</v>
      </c>
      <c r="W74" s="11">
        <v>0</v>
      </c>
      <c r="X74" s="4">
        <v>30.703260869565216</v>
      </c>
      <c r="Y74" s="4">
        <v>0.19619565217391302</v>
      </c>
      <c r="Z74" s="11">
        <v>6.3900591213226178E-3</v>
      </c>
      <c r="AA74" s="4">
        <v>0</v>
      </c>
      <c r="AB74" s="4">
        <v>0</v>
      </c>
      <c r="AC74" s="11" t="s">
        <v>713</v>
      </c>
      <c r="AD74" s="4">
        <v>64.655000000000015</v>
      </c>
      <c r="AE74" s="4">
        <v>32.116847826086953</v>
      </c>
      <c r="AF74" s="11">
        <v>0.49674190435522303</v>
      </c>
      <c r="AG74" s="4">
        <v>0</v>
      </c>
      <c r="AH74" s="4">
        <v>0</v>
      </c>
      <c r="AI74" s="11" t="s">
        <v>713</v>
      </c>
      <c r="AJ74" s="4">
        <v>17.581630434782614</v>
      </c>
      <c r="AK74" s="4">
        <v>3.4094565217391311</v>
      </c>
      <c r="AL74" s="11">
        <v>5.1567252207734251</v>
      </c>
      <c r="AM74" s="1">
        <v>175304</v>
      </c>
      <c r="AN74" s="1">
        <v>7</v>
      </c>
      <c r="AX74"/>
      <c r="AY74"/>
    </row>
    <row r="75" spans="1:51" x14ac:dyDescent="0.25">
      <c r="A75" t="s">
        <v>346</v>
      </c>
      <c r="B75" t="s">
        <v>233</v>
      </c>
      <c r="C75" t="s">
        <v>479</v>
      </c>
      <c r="D75" t="s">
        <v>414</v>
      </c>
      <c r="E75" s="4">
        <v>36.554347826086953</v>
      </c>
      <c r="F75" s="4">
        <v>123.0817391304348</v>
      </c>
      <c r="G75" s="4">
        <v>2.1113043478260871</v>
      </c>
      <c r="H75" s="11">
        <v>1.7153676595263664E-2</v>
      </c>
      <c r="I75" s="4">
        <v>118.28826086956522</v>
      </c>
      <c r="J75" s="4">
        <v>2.1113043478260871</v>
      </c>
      <c r="K75" s="11">
        <v>1.7848807077772429E-2</v>
      </c>
      <c r="L75" s="4">
        <v>17.851521739130433</v>
      </c>
      <c r="M75" s="4">
        <v>0</v>
      </c>
      <c r="N75" s="11">
        <v>0</v>
      </c>
      <c r="O75" s="4">
        <v>13.058043478260869</v>
      </c>
      <c r="P75" s="4">
        <v>0</v>
      </c>
      <c r="Q75" s="9">
        <v>0</v>
      </c>
      <c r="R75" s="4">
        <v>0</v>
      </c>
      <c r="S75" s="4">
        <v>0</v>
      </c>
      <c r="T75" s="11" t="s">
        <v>713</v>
      </c>
      <c r="U75" s="4">
        <v>4.7934782608695654</v>
      </c>
      <c r="V75" s="4">
        <v>0</v>
      </c>
      <c r="W75" s="11">
        <v>0</v>
      </c>
      <c r="X75" s="4">
        <v>28.04391304347828</v>
      </c>
      <c r="Y75" s="4">
        <v>0</v>
      </c>
      <c r="Z75" s="11">
        <v>0</v>
      </c>
      <c r="AA75" s="4">
        <v>0</v>
      </c>
      <c r="AB75" s="4">
        <v>0</v>
      </c>
      <c r="AC75" s="11" t="s">
        <v>713</v>
      </c>
      <c r="AD75" s="4">
        <v>60.599021739130421</v>
      </c>
      <c r="AE75" s="4">
        <v>2.0243478260869567</v>
      </c>
      <c r="AF75" s="11">
        <v>3.3405618902586684E-2</v>
      </c>
      <c r="AG75" s="4">
        <v>0</v>
      </c>
      <c r="AH75" s="4">
        <v>0</v>
      </c>
      <c r="AI75" s="11" t="s">
        <v>713</v>
      </c>
      <c r="AJ75" s="4">
        <v>16.587282608695656</v>
      </c>
      <c r="AK75" s="4">
        <v>8.6956521739130432E-2</v>
      </c>
      <c r="AL75" s="11">
        <v>190.75375000000005</v>
      </c>
      <c r="AM75" s="1">
        <v>175475</v>
      </c>
      <c r="AN75" s="1">
        <v>7</v>
      </c>
      <c r="AX75"/>
      <c r="AY75"/>
    </row>
    <row r="76" spans="1:51" x14ac:dyDescent="0.25">
      <c r="A76" t="s">
        <v>346</v>
      </c>
      <c r="B76" t="s">
        <v>218</v>
      </c>
      <c r="C76" t="s">
        <v>615</v>
      </c>
      <c r="D76" t="s">
        <v>450</v>
      </c>
      <c r="E76" s="4">
        <v>56.586956521739133</v>
      </c>
      <c r="F76" s="4">
        <v>94.28380434782612</v>
      </c>
      <c r="G76" s="4">
        <v>23.488586956521743</v>
      </c>
      <c r="H76" s="11">
        <v>0.24912642334487339</v>
      </c>
      <c r="I76" s="4">
        <v>81.555000000000035</v>
      </c>
      <c r="J76" s="4">
        <v>23.488586956521743</v>
      </c>
      <c r="K76" s="11">
        <v>0.28800915892982321</v>
      </c>
      <c r="L76" s="4">
        <v>12.208260869565216</v>
      </c>
      <c r="M76" s="4">
        <v>6.3463043478260861</v>
      </c>
      <c r="N76" s="11">
        <v>0.51983688877809042</v>
      </c>
      <c r="O76" s="4">
        <v>6.3463043478260861</v>
      </c>
      <c r="P76" s="4">
        <v>6.3463043478260861</v>
      </c>
      <c r="Q76" s="9">
        <v>1</v>
      </c>
      <c r="R76" s="4">
        <v>0</v>
      </c>
      <c r="S76" s="4">
        <v>0</v>
      </c>
      <c r="T76" s="11" t="s">
        <v>713</v>
      </c>
      <c r="U76" s="4">
        <v>5.8619565217391303</v>
      </c>
      <c r="V76" s="4">
        <v>0</v>
      </c>
      <c r="W76" s="11">
        <v>0</v>
      </c>
      <c r="X76" s="4">
        <v>18.603804347826092</v>
      </c>
      <c r="Y76" s="4">
        <v>2.0054347826086958</v>
      </c>
      <c r="Z76" s="11">
        <v>0.10779702608746455</v>
      </c>
      <c r="AA76" s="4">
        <v>6.8668478260869561</v>
      </c>
      <c r="AB76" s="4">
        <v>0</v>
      </c>
      <c r="AC76" s="11">
        <v>0</v>
      </c>
      <c r="AD76" s="4">
        <v>53.542934782608725</v>
      </c>
      <c r="AE76" s="4">
        <v>14.9629347826087</v>
      </c>
      <c r="AF76" s="11">
        <v>0.27945675453465824</v>
      </c>
      <c r="AG76" s="4">
        <v>0</v>
      </c>
      <c r="AH76" s="4">
        <v>0</v>
      </c>
      <c r="AI76" s="11" t="s">
        <v>713</v>
      </c>
      <c r="AJ76" s="4">
        <v>3.0619565217391305</v>
      </c>
      <c r="AK76" s="4">
        <v>0.17391304347826086</v>
      </c>
      <c r="AL76" s="11">
        <v>17.606249999999999</v>
      </c>
      <c r="AM76" s="1">
        <v>175455</v>
      </c>
      <c r="AN76" s="1">
        <v>7</v>
      </c>
      <c r="AX76"/>
      <c r="AY76"/>
    </row>
    <row r="77" spans="1:51" x14ac:dyDescent="0.25">
      <c r="A77" t="s">
        <v>346</v>
      </c>
      <c r="B77" t="s">
        <v>124</v>
      </c>
      <c r="C77" t="s">
        <v>484</v>
      </c>
      <c r="D77" t="s">
        <v>440</v>
      </c>
      <c r="E77" s="4">
        <v>39.630434782608695</v>
      </c>
      <c r="F77" s="4">
        <v>146.31413043478261</v>
      </c>
      <c r="G77" s="4">
        <v>0</v>
      </c>
      <c r="H77" s="11">
        <v>0</v>
      </c>
      <c r="I77" s="4">
        <v>140.83586956521739</v>
      </c>
      <c r="J77" s="4">
        <v>0</v>
      </c>
      <c r="K77" s="11">
        <v>0</v>
      </c>
      <c r="L77" s="4">
        <v>16.498913043478257</v>
      </c>
      <c r="M77" s="4">
        <v>0</v>
      </c>
      <c r="N77" s="11">
        <v>0</v>
      </c>
      <c r="O77" s="4">
        <v>11.020652173913039</v>
      </c>
      <c r="P77" s="4">
        <v>0</v>
      </c>
      <c r="Q77" s="9">
        <v>0</v>
      </c>
      <c r="R77" s="4">
        <v>0</v>
      </c>
      <c r="S77" s="4">
        <v>0</v>
      </c>
      <c r="T77" s="11" t="s">
        <v>713</v>
      </c>
      <c r="U77" s="4">
        <v>5.4782608695652177</v>
      </c>
      <c r="V77" s="4">
        <v>0</v>
      </c>
      <c r="W77" s="11">
        <v>0</v>
      </c>
      <c r="X77" s="4">
        <v>24.99130434782608</v>
      </c>
      <c r="Y77" s="4">
        <v>0</v>
      </c>
      <c r="Z77" s="11">
        <v>0</v>
      </c>
      <c r="AA77" s="4">
        <v>0</v>
      </c>
      <c r="AB77" s="4">
        <v>0</v>
      </c>
      <c r="AC77" s="11" t="s">
        <v>713</v>
      </c>
      <c r="AD77" s="4">
        <v>97.998913043478282</v>
      </c>
      <c r="AE77" s="4">
        <v>0</v>
      </c>
      <c r="AF77" s="11">
        <v>0</v>
      </c>
      <c r="AG77" s="4">
        <v>0</v>
      </c>
      <c r="AH77" s="4">
        <v>0</v>
      </c>
      <c r="AI77" s="11" t="s">
        <v>713</v>
      </c>
      <c r="AJ77" s="4">
        <v>6.8250000000000002</v>
      </c>
      <c r="AK77" s="4">
        <v>0</v>
      </c>
      <c r="AL77" s="11" t="s">
        <v>713</v>
      </c>
      <c r="AM77" s="1">
        <v>175287</v>
      </c>
      <c r="AN77" s="1">
        <v>7</v>
      </c>
      <c r="AX77"/>
      <c r="AY77"/>
    </row>
    <row r="78" spans="1:51" x14ac:dyDescent="0.25">
      <c r="A78" t="s">
        <v>346</v>
      </c>
      <c r="B78" t="s">
        <v>166</v>
      </c>
      <c r="C78" t="s">
        <v>494</v>
      </c>
      <c r="D78" t="s">
        <v>394</v>
      </c>
      <c r="E78" s="4">
        <v>78.521739130434781</v>
      </c>
      <c r="F78" s="4">
        <v>361.08369565217384</v>
      </c>
      <c r="G78" s="4">
        <v>15.038043478260869</v>
      </c>
      <c r="H78" s="11">
        <v>4.1646974536193891E-2</v>
      </c>
      <c r="I78" s="4">
        <v>332.39891304347822</v>
      </c>
      <c r="J78" s="4">
        <v>15.038043478260869</v>
      </c>
      <c r="K78" s="11">
        <v>4.5240952626983688E-2</v>
      </c>
      <c r="L78" s="4">
        <v>49.146739130434796</v>
      </c>
      <c r="M78" s="4">
        <v>2.625</v>
      </c>
      <c r="N78" s="11">
        <v>5.3411478491650989E-2</v>
      </c>
      <c r="O78" s="4">
        <v>31.994565217391315</v>
      </c>
      <c r="P78" s="4">
        <v>2.625</v>
      </c>
      <c r="Q78" s="9">
        <v>8.2045184304399499E-2</v>
      </c>
      <c r="R78" s="4">
        <v>11.673913043478262</v>
      </c>
      <c r="S78" s="4">
        <v>0</v>
      </c>
      <c r="T78" s="11">
        <v>0</v>
      </c>
      <c r="U78" s="4">
        <v>5.4782608695652177</v>
      </c>
      <c r="V78" s="4">
        <v>0</v>
      </c>
      <c r="W78" s="11">
        <v>0</v>
      </c>
      <c r="X78" s="4">
        <v>55.525434782608706</v>
      </c>
      <c r="Y78" s="4">
        <v>3.2092391304347827</v>
      </c>
      <c r="Z78" s="11">
        <v>5.779764072086039E-2</v>
      </c>
      <c r="AA78" s="4">
        <v>11.532608695652174</v>
      </c>
      <c r="AB78" s="4">
        <v>0</v>
      </c>
      <c r="AC78" s="11">
        <v>0</v>
      </c>
      <c r="AD78" s="4">
        <v>187.28141304347821</v>
      </c>
      <c r="AE78" s="4">
        <v>8.6603260869565215</v>
      </c>
      <c r="AF78" s="11">
        <v>4.6242314953838952E-2</v>
      </c>
      <c r="AG78" s="4">
        <v>0</v>
      </c>
      <c r="AH78" s="4">
        <v>0</v>
      </c>
      <c r="AI78" s="11" t="s">
        <v>713</v>
      </c>
      <c r="AJ78" s="4">
        <v>57.597499999999982</v>
      </c>
      <c r="AK78" s="4">
        <v>0.54347826086956519</v>
      </c>
      <c r="AL78" s="11">
        <v>105.97939999999997</v>
      </c>
      <c r="AM78" s="1">
        <v>175355</v>
      </c>
      <c r="AN78" s="1">
        <v>7</v>
      </c>
      <c r="AX78"/>
      <c r="AY78"/>
    </row>
    <row r="79" spans="1:51" x14ac:dyDescent="0.25">
      <c r="A79" t="s">
        <v>346</v>
      </c>
      <c r="B79" t="s">
        <v>247</v>
      </c>
      <c r="C79" t="s">
        <v>521</v>
      </c>
      <c r="D79" t="s">
        <v>402</v>
      </c>
      <c r="E79" s="4">
        <v>61.913043478260867</v>
      </c>
      <c r="F79" s="4">
        <v>333.78456521739139</v>
      </c>
      <c r="G79" s="4">
        <v>25.38</v>
      </c>
      <c r="H79" s="11">
        <v>7.6037068950357833E-2</v>
      </c>
      <c r="I79" s="4">
        <v>317.78456521739139</v>
      </c>
      <c r="J79" s="4">
        <v>25.38</v>
      </c>
      <c r="K79" s="11">
        <v>7.9865427015430854E-2</v>
      </c>
      <c r="L79" s="4">
        <v>43.904891304347821</v>
      </c>
      <c r="M79" s="4">
        <v>7.3135869565217382</v>
      </c>
      <c r="N79" s="11">
        <v>0.16657795382806215</v>
      </c>
      <c r="O79" s="4">
        <v>27.904891304347821</v>
      </c>
      <c r="P79" s="4">
        <v>7.3135869565217382</v>
      </c>
      <c r="Q79" s="9">
        <v>0.26208978478917133</v>
      </c>
      <c r="R79" s="4">
        <v>11.130434782608695</v>
      </c>
      <c r="S79" s="4">
        <v>0</v>
      </c>
      <c r="T79" s="11">
        <v>0</v>
      </c>
      <c r="U79" s="4">
        <v>4.8695652173913047</v>
      </c>
      <c r="V79" s="4">
        <v>0</v>
      </c>
      <c r="W79" s="11">
        <v>0</v>
      </c>
      <c r="X79" s="4">
        <v>77.911521739130436</v>
      </c>
      <c r="Y79" s="4">
        <v>2.0958695652173911</v>
      </c>
      <c r="Z79" s="11">
        <v>2.690063701020946E-2</v>
      </c>
      <c r="AA79" s="4">
        <v>0</v>
      </c>
      <c r="AB79" s="4">
        <v>0</v>
      </c>
      <c r="AC79" s="11" t="s">
        <v>713</v>
      </c>
      <c r="AD79" s="4">
        <v>174.47565217391309</v>
      </c>
      <c r="AE79" s="4">
        <v>12.259782608695653</v>
      </c>
      <c r="AF79" s="11">
        <v>7.0266438072834364E-2</v>
      </c>
      <c r="AG79" s="4">
        <v>0</v>
      </c>
      <c r="AH79" s="4">
        <v>0</v>
      </c>
      <c r="AI79" s="11" t="s">
        <v>713</v>
      </c>
      <c r="AJ79" s="4">
        <v>37.492499999999986</v>
      </c>
      <c r="AK79" s="4">
        <v>3.7107608695652172</v>
      </c>
      <c r="AL79" s="11">
        <v>10.103723014733879</v>
      </c>
      <c r="AM79" s="1">
        <v>175501</v>
      </c>
      <c r="AN79" s="1">
        <v>7</v>
      </c>
      <c r="AX79"/>
      <c r="AY79"/>
    </row>
    <row r="80" spans="1:51" x14ac:dyDescent="0.25">
      <c r="A80" t="s">
        <v>346</v>
      </c>
      <c r="B80" t="s">
        <v>120</v>
      </c>
      <c r="C80" t="s">
        <v>538</v>
      </c>
      <c r="D80" t="s">
        <v>413</v>
      </c>
      <c r="E80" s="4">
        <v>40.673913043478258</v>
      </c>
      <c r="F80" s="4">
        <v>148.83152173913044</v>
      </c>
      <c r="G80" s="4">
        <v>0</v>
      </c>
      <c r="H80" s="11">
        <v>0</v>
      </c>
      <c r="I80" s="4">
        <v>133.72065217391304</v>
      </c>
      <c r="J80" s="4">
        <v>0</v>
      </c>
      <c r="K80" s="11">
        <v>0</v>
      </c>
      <c r="L80" s="4">
        <v>18.48804347826087</v>
      </c>
      <c r="M80" s="4">
        <v>0</v>
      </c>
      <c r="N80" s="11">
        <v>0</v>
      </c>
      <c r="O80" s="4">
        <v>6.1108695652173921</v>
      </c>
      <c r="P80" s="4">
        <v>0</v>
      </c>
      <c r="Q80" s="9">
        <v>0</v>
      </c>
      <c r="R80" s="4">
        <v>5.1923913043478267</v>
      </c>
      <c r="S80" s="4">
        <v>0</v>
      </c>
      <c r="T80" s="11">
        <v>0</v>
      </c>
      <c r="U80" s="4">
        <v>7.1847826086956523</v>
      </c>
      <c r="V80" s="4">
        <v>0</v>
      </c>
      <c r="W80" s="11">
        <v>0</v>
      </c>
      <c r="X80" s="4">
        <v>30.341304347826082</v>
      </c>
      <c r="Y80" s="4">
        <v>0</v>
      </c>
      <c r="Z80" s="11">
        <v>0</v>
      </c>
      <c r="AA80" s="4">
        <v>2.7336956521739131</v>
      </c>
      <c r="AB80" s="4">
        <v>0</v>
      </c>
      <c r="AC80" s="11">
        <v>0</v>
      </c>
      <c r="AD80" s="4">
        <v>67.009782608695659</v>
      </c>
      <c r="AE80" s="4">
        <v>0</v>
      </c>
      <c r="AF80" s="11">
        <v>0</v>
      </c>
      <c r="AG80" s="4">
        <v>0</v>
      </c>
      <c r="AH80" s="4">
        <v>0</v>
      </c>
      <c r="AI80" s="11" t="s">
        <v>713</v>
      </c>
      <c r="AJ80" s="4">
        <v>30.25869565217392</v>
      </c>
      <c r="AK80" s="4">
        <v>0</v>
      </c>
      <c r="AL80" s="11" t="s">
        <v>713</v>
      </c>
      <c r="AM80" s="1">
        <v>175280</v>
      </c>
      <c r="AN80" s="1">
        <v>7</v>
      </c>
      <c r="AX80"/>
      <c r="AY80"/>
    </row>
    <row r="81" spans="1:51" x14ac:dyDescent="0.25">
      <c r="A81" t="s">
        <v>346</v>
      </c>
      <c r="B81" t="s">
        <v>265</v>
      </c>
      <c r="C81" t="s">
        <v>487</v>
      </c>
      <c r="D81" t="s">
        <v>460</v>
      </c>
      <c r="E81" s="4">
        <v>13.782608695652174</v>
      </c>
      <c r="F81" s="4">
        <v>75.788260869565221</v>
      </c>
      <c r="G81" s="4">
        <v>16.87119565217391</v>
      </c>
      <c r="H81" s="11">
        <v>0.22260961603552226</v>
      </c>
      <c r="I81" s="4">
        <v>66.028478260869576</v>
      </c>
      <c r="J81" s="4">
        <v>16.87119565217391</v>
      </c>
      <c r="K81" s="11">
        <v>0.25551392515087357</v>
      </c>
      <c r="L81" s="4">
        <v>26.383586956521739</v>
      </c>
      <c r="M81" s="4">
        <v>4.6176086956521729</v>
      </c>
      <c r="N81" s="11">
        <v>0.17501823020735055</v>
      </c>
      <c r="O81" s="4">
        <v>16.623804347826091</v>
      </c>
      <c r="P81" s="4">
        <v>4.6176086956521729</v>
      </c>
      <c r="Q81" s="9">
        <v>0.27777087597015793</v>
      </c>
      <c r="R81" s="4">
        <v>4.0978260869565215</v>
      </c>
      <c r="S81" s="4">
        <v>0</v>
      </c>
      <c r="T81" s="11">
        <v>0</v>
      </c>
      <c r="U81" s="4">
        <v>5.6619565217391301</v>
      </c>
      <c r="V81" s="4">
        <v>0</v>
      </c>
      <c r="W81" s="11">
        <v>0</v>
      </c>
      <c r="X81" s="4">
        <v>8.3360869565217417</v>
      </c>
      <c r="Y81" s="4">
        <v>0</v>
      </c>
      <c r="Z81" s="11">
        <v>0</v>
      </c>
      <c r="AA81" s="4">
        <v>0</v>
      </c>
      <c r="AB81" s="4">
        <v>0</v>
      </c>
      <c r="AC81" s="11" t="s">
        <v>713</v>
      </c>
      <c r="AD81" s="4">
        <v>36.791195652173911</v>
      </c>
      <c r="AE81" s="4">
        <v>7.976195652173911</v>
      </c>
      <c r="AF81" s="11">
        <v>0.21679631528100704</v>
      </c>
      <c r="AG81" s="4">
        <v>0</v>
      </c>
      <c r="AH81" s="4">
        <v>0</v>
      </c>
      <c r="AI81" s="11" t="s">
        <v>713</v>
      </c>
      <c r="AJ81" s="4">
        <v>4.2773913043478258</v>
      </c>
      <c r="AK81" s="4">
        <v>4.2773913043478258</v>
      </c>
      <c r="AL81" s="11">
        <v>1</v>
      </c>
      <c r="AM81" s="1">
        <v>175526</v>
      </c>
      <c r="AN81" s="1">
        <v>7</v>
      </c>
      <c r="AX81"/>
      <c r="AY81"/>
    </row>
    <row r="82" spans="1:51" x14ac:dyDescent="0.25">
      <c r="A82" t="s">
        <v>346</v>
      </c>
      <c r="B82" t="s">
        <v>195</v>
      </c>
      <c r="C82" t="s">
        <v>519</v>
      </c>
      <c r="D82" t="s">
        <v>384</v>
      </c>
      <c r="E82" s="4">
        <v>26.608695652173914</v>
      </c>
      <c r="F82" s="4">
        <v>99.384239130434764</v>
      </c>
      <c r="G82" s="4">
        <v>7.5888043478260867</v>
      </c>
      <c r="H82" s="11">
        <v>7.6358227564295375E-2</v>
      </c>
      <c r="I82" s="4">
        <v>92.665869565217363</v>
      </c>
      <c r="J82" s="4">
        <v>7.5888043478260867</v>
      </c>
      <c r="K82" s="11">
        <v>8.1894276538193575E-2</v>
      </c>
      <c r="L82" s="4">
        <v>16.344565217391306</v>
      </c>
      <c r="M82" s="4">
        <v>3.9414130434782604</v>
      </c>
      <c r="N82" s="11">
        <v>0.24114517523442169</v>
      </c>
      <c r="O82" s="4">
        <v>9.6261956521739158</v>
      </c>
      <c r="P82" s="4">
        <v>3.9414130434782604</v>
      </c>
      <c r="Q82" s="9">
        <v>0.40944659613147982</v>
      </c>
      <c r="R82" s="4">
        <v>1.3488043478260869</v>
      </c>
      <c r="S82" s="4">
        <v>0</v>
      </c>
      <c r="T82" s="11">
        <v>0</v>
      </c>
      <c r="U82" s="4">
        <v>5.3695652173913047</v>
      </c>
      <c r="V82" s="4">
        <v>0</v>
      </c>
      <c r="W82" s="11">
        <v>0</v>
      </c>
      <c r="X82" s="4">
        <v>13.948369565217389</v>
      </c>
      <c r="Y82" s="4">
        <v>8.6956521739130432E-2</v>
      </c>
      <c r="Z82" s="11">
        <v>6.2341710500681867E-3</v>
      </c>
      <c r="AA82" s="4">
        <v>0</v>
      </c>
      <c r="AB82" s="4">
        <v>0</v>
      </c>
      <c r="AC82" s="11" t="s">
        <v>713</v>
      </c>
      <c r="AD82" s="4">
        <v>62.883369565217379</v>
      </c>
      <c r="AE82" s="4">
        <v>3.451956521739131</v>
      </c>
      <c r="AF82" s="11">
        <v>5.4894585732385891E-2</v>
      </c>
      <c r="AG82" s="4">
        <v>0</v>
      </c>
      <c r="AH82" s="4">
        <v>0</v>
      </c>
      <c r="AI82" s="11" t="s">
        <v>713</v>
      </c>
      <c r="AJ82" s="4">
        <v>6.2079347826086941</v>
      </c>
      <c r="AK82" s="4">
        <v>0.10847826086956522</v>
      </c>
      <c r="AL82" s="11">
        <v>57.227454909819627</v>
      </c>
      <c r="AM82" s="1">
        <v>175417</v>
      </c>
      <c r="AN82" s="1">
        <v>7</v>
      </c>
      <c r="AX82"/>
      <c r="AY82"/>
    </row>
    <row r="83" spans="1:51" x14ac:dyDescent="0.25">
      <c r="A83" t="s">
        <v>346</v>
      </c>
      <c r="B83" t="s">
        <v>92</v>
      </c>
      <c r="C83" t="s">
        <v>518</v>
      </c>
      <c r="D83" t="s">
        <v>391</v>
      </c>
      <c r="E83" s="4">
        <v>37.456521739130437</v>
      </c>
      <c r="F83" s="4">
        <v>147.90978260869559</v>
      </c>
      <c r="G83" s="4">
        <v>0</v>
      </c>
      <c r="H83" s="11">
        <v>0</v>
      </c>
      <c r="I83" s="4">
        <v>132.95543478260865</v>
      </c>
      <c r="J83" s="4">
        <v>0</v>
      </c>
      <c r="K83" s="11">
        <v>0</v>
      </c>
      <c r="L83" s="4">
        <v>23.680434782608703</v>
      </c>
      <c r="M83" s="4">
        <v>0</v>
      </c>
      <c r="N83" s="11">
        <v>0</v>
      </c>
      <c r="O83" s="4">
        <v>18.98478260869566</v>
      </c>
      <c r="P83" s="4">
        <v>0</v>
      </c>
      <c r="Q83" s="9">
        <v>0</v>
      </c>
      <c r="R83" s="4">
        <v>0</v>
      </c>
      <c r="S83" s="4">
        <v>0</v>
      </c>
      <c r="T83" s="11" t="s">
        <v>713</v>
      </c>
      <c r="U83" s="4">
        <v>4.6956521739130439</v>
      </c>
      <c r="V83" s="4">
        <v>0</v>
      </c>
      <c r="W83" s="11">
        <v>0</v>
      </c>
      <c r="X83" s="4">
        <v>21.509782608695645</v>
      </c>
      <c r="Y83" s="4">
        <v>0</v>
      </c>
      <c r="Z83" s="11">
        <v>0</v>
      </c>
      <c r="AA83" s="4">
        <v>10.258695652173914</v>
      </c>
      <c r="AB83" s="4">
        <v>0</v>
      </c>
      <c r="AC83" s="11">
        <v>0</v>
      </c>
      <c r="AD83" s="4">
        <v>76.708695652173887</v>
      </c>
      <c r="AE83" s="4">
        <v>0</v>
      </c>
      <c r="AF83" s="11">
        <v>0</v>
      </c>
      <c r="AG83" s="4">
        <v>0</v>
      </c>
      <c r="AH83" s="4">
        <v>0</v>
      </c>
      <c r="AI83" s="11" t="s">
        <v>713</v>
      </c>
      <c r="AJ83" s="4">
        <v>15.752173913043469</v>
      </c>
      <c r="AK83" s="4">
        <v>0</v>
      </c>
      <c r="AL83" s="11" t="s">
        <v>713</v>
      </c>
      <c r="AM83" s="1">
        <v>175233</v>
      </c>
      <c r="AN83" s="1">
        <v>7</v>
      </c>
      <c r="AX83"/>
      <c r="AY83"/>
    </row>
    <row r="84" spans="1:51" x14ac:dyDescent="0.25">
      <c r="A84" t="s">
        <v>346</v>
      </c>
      <c r="B84" t="s">
        <v>53</v>
      </c>
      <c r="C84" t="s">
        <v>537</v>
      </c>
      <c r="D84" t="s">
        <v>394</v>
      </c>
      <c r="E84" s="4">
        <v>122.17391304347827</v>
      </c>
      <c r="F84" s="4">
        <v>393.81032608695648</v>
      </c>
      <c r="G84" s="4">
        <v>89.623369565217388</v>
      </c>
      <c r="H84" s="11">
        <v>0.2275800394970543</v>
      </c>
      <c r="I84" s="4">
        <v>365.99173913043478</v>
      </c>
      <c r="J84" s="4">
        <v>89.623369565217388</v>
      </c>
      <c r="K84" s="11">
        <v>0.24487812150666266</v>
      </c>
      <c r="L84" s="4">
        <v>73.292065217391283</v>
      </c>
      <c r="M84" s="4">
        <v>2.797608695652174</v>
      </c>
      <c r="N84" s="11">
        <v>3.8170689928769215E-2</v>
      </c>
      <c r="O84" s="4">
        <v>45.473478260869548</v>
      </c>
      <c r="P84" s="4">
        <v>2.797608695652174</v>
      </c>
      <c r="Q84" s="9">
        <v>6.1521766151316125E-2</v>
      </c>
      <c r="R84" s="4">
        <v>22.514239130434781</v>
      </c>
      <c r="S84" s="4">
        <v>0</v>
      </c>
      <c r="T84" s="11">
        <v>0</v>
      </c>
      <c r="U84" s="4">
        <v>5.3043478260869561</v>
      </c>
      <c r="V84" s="4">
        <v>0</v>
      </c>
      <c r="W84" s="11">
        <v>0</v>
      </c>
      <c r="X84" s="4">
        <v>76.049673913043463</v>
      </c>
      <c r="Y84" s="4">
        <v>17.408152173913042</v>
      </c>
      <c r="Z84" s="11">
        <v>0.22890502060295262</v>
      </c>
      <c r="AA84" s="4">
        <v>0</v>
      </c>
      <c r="AB84" s="4">
        <v>0</v>
      </c>
      <c r="AC84" s="11" t="s">
        <v>713</v>
      </c>
      <c r="AD84" s="4">
        <v>244.03195652173915</v>
      </c>
      <c r="AE84" s="4">
        <v>68.980978260869563</v>
      </c>
      <c r="AF84" s="11">
        <v>0.28267190594246833</v>
      </c>
      <c r="AG84" s="4">
        <v>0</v>
      </c>
      <c r="AH84" s="4">
        <v>0</v>
      </c>
      <c r="AI84" s="11" t="s">
        <v>713</v>
      </c>
      <c r="AJ84" s="4">
        <v>0.43663043478260871</v>
      </c>
      <c r="AK84" s="4">
        <v>0.43663043478260871</v>
      </c>
      <c r="AL84" s="11">
        <v>1</v>
      </c>
      <c r="AM84" s="1">
        <v>175158</v>
      </c>
      <c r="AN84" s="1">
        <v>7</v>
      </c>
      <c r="AX84"/>
      <c r="AY84"/>
    </row>
    <row r="85" spans="1:51" x14ac:dyDescent="0.25">
      <c r="A85" t="s">
        <v>346</v>
      </c>
      <c r="B85" t="s">
        <v>62</v>
      </c>
      <c r="C85" t="s">
        <v>539</v>
      </c>
      <c r="D85" t="s">
        <v>423</v>
      </c>
      <c r="E85" s="4">
        <v>50.358695652173914</v>
      </c>
      <c r="F85" s="4">
        <v>169.26141304347826</v>
      </c>
      <c r="G85" s="4">
        <v>0.64945652173913049</v>
      </c>
      <c r="H85" s="11">
        <v>3.8370028352079531E-3</v>
      </c>
      <c r="I85" s="4">
        <v>161.21739130434784</v>
      </c>
      <c r="J85" s="4">
        <v>0.64945652173913049</v>
      </c>
      <c r="K85" s="11">
        <v>4.0284519956850055E-3</v>
      </c>
      <c r="L85" s="4">
        <v>26.644565217391303</v>
      </c>
      <c r="M85" s="4">
        <v>0</v>
      </c>
      <c r="N85" s="11">
        <v>0</v>
      </c>
      <c r="O85" s="4">
        <v>18.600543478260871</v>
      </c>
      <c r="P85" s="4">
        <v>0</v>
      </c>
      <c r="Q85" s="9">
        <v>0</v>
      </c>
      <c r="R85" s="4">
        <v>2.8586956521739131</v>
      </c>
      <c r="S85" s="4">
        <v>0</v>
      </c>
      <c r="T85" s="11">
        <v>0</v>
      </c>
      <c r="U85" s="4">
        <v>5.1853260869565201</v>
      </c>
      <c r="V85" s="4">
        <v>0</v>
      </c>
      <c r="W85" s="11">
        <v>0</v>
      </c>
      <c r="X85" s="4">
        <v>28.611413043478262</v>
      </c>
      <c r="Y85" s="4">
        <v>0</v>
      </c>
      <c r="Z85" s="11">
        <v>0</v>
      </c>
      <c r="AA85" s="4">
        <v>0</v>
      </c>
      <c r="AB85" s="4">
        <v>0</v>
      </c>
      <c r="AC85" s="11" t="s">
        <v>713</v>
      </c>
      <c r="AD85" s="4">
        <v>89.902173913043484</v>
      </c>
      <c r="AE85" s="4">
        <v>0.64945652173913049</v>
      </c>
      <c r="AF85" s="11">
        <v>7.2240357876919362E-3</v>
      </c>
      <c r="AG85" s="4">
        <v>0</v>
      </c>
      <c r="AH85" s="4">
        <v>0</v>
      </c>
      <c r="AI85" s="11" t="s">
        <v>713</v>
      </c>
      <c r="AJ85" s="4">
        <v>24.103260869565219</v>
      </c>
      <c r="AK85" s="4">
        <v>0</v>
      </c>
      <c r="AL85" s="11" t="s">
        <v>713</v>
      </c>
      <c r="AM85" s="1">
        <v>175175</v>
      </c>
      <c r="AN85" s="1">
        <v>7</v>
      </c>
      <c r="AX85"/>
      <c r="AY85"/>
    </row>
    <row r="86" spans="1:51" x14ac:dyDescent="0.25">
      <c r="A86" t="s">
        <v>346</v>
      </c>
      <c r="B86" t="s">
        <v>172</v>
      </c>
      <c r="C86" t="s">
        <v>593</v>
      </c>
      <c r="D86" t="s">
        <v>452</v>
      </c>
      <c r="E86" s="4">
        <v>28.836956521739129</v>
      </c>
      <c r="F86" s="4">
        <v>118.5351086956522</v>
      </c>
      <c r="G86" s="4">
        <v>6.7664130434782628</v>
      </c>
      <c r="H86" s="11">
        <v>5.7083619511005275E-2</v>
      </c>
      <c r="I86" s="4">
        <v>107.0696739130435</v>
      </c>
      <c r="J86" s="4">
        <v>6.4403260869565235</v>
      </c>
      <c r="K86" s="11">
        <v>6.0150795753679293E-2</v>
      </c>
      <c r="L86" s="4">
        <v>19.433043478260871</v>
      </c>
      <c r="M86" s="4">
        <v>0.46195652173913043</v>
      </c>
      <c r="N86" s="11">
        <v>2.3771702165741898E-2</v>
      </c>
      <c r="O86" s="4">
        <v>7.9676086956521752</v>
      </c>
      <c r="P86" s="4">
        <v>0.1358695652173913</v>
      </c>
      <c r="Q86" s="9">
        <v>1.7052740716487949E-2</v>
      </c>
      <c r="R86" s="4">
        <v>5.6610869565217383</v>
      </c>
      <c r="S86" s="4">
        <v>0</v>
      </c>
      <c r="T86" s="11">
        <v>0</v>
      </c>
      <c r="U86" s="4">
        <v>5.8043478260869561</v>
      </c>
      <c r="V86" s="4">
        <v>0.32608695652173914</v>
      </c>
      <c r="W86" s="11">
        <v>5.6179775280898882E-2</v>
      </c>
      <c r="X86" s="4">
        <v>21.519673913043469</v>
      </c>
      <c r="Y86" s="4">
        <v>0.49478260869565222</v>
      </c>
      <c r="Z86" s="11">
        <v>2.2992105303034142E-2</v>
      </c>
      <c r="AA86" s="4">
        <v>0</v>
      </c>
      <c r="AB86" s="4">
        <v>0</v>
      </c>
      <c r="AC86" s="11" t="s">
        <v>713</v>
      </c>
      <c r="AD86" s="4">
        <v>70.841847826086976</v>
      </c>
      <c r="AE86" s="4">
        <v>5.80967391304348</v>
      </c>
      <c r="AF86" s="11">
        <v>8.200906796369746E-2</v>
      </c>
      <c r="AG86" s="4">
        <v>0</v>
      </c>
      <c r="AH86" s="4">
        <v>0</v>
      </c>
      <c r="AI86" s="11" t="s">
        <v>713</v>
      </c>
      <c r="AJ86" s="4">
        <v>6.7405434782608697</v>
      </c>
      <c r="AK86" s="4">
        <v>0</v>
      </c>
      <c r="AL86" s="11" t="s">
        <v>713</v>
      </c>
      <c r="AM86" s="1">
        <v>175366</v>
      </c>
      <c r="AN86" s="1">
        <v>7</v>
      </c>
      <c r="AX86"/>
      <c r="AY86"/>
    </row>
    <row r="87" spans="1:51" x14ac:dyDescent="0.25">
      <c r="A87" t="s">
        <v>346</v>
      </c>
      <c r="B87" t="s">
        <v>167</v>
      </c>
      <c r="C87" t="s">
        <v>589</v>
      </c>
      <c r="D87" t="s">
        <v>405</v>
      </c>
      <c r="E87" s="4">
        <v>38.358695652173914</v>
      </c>
      <c r="F87" s="4">
        <v>128.54260869565221</v>
      </c>
      <c r="G87" s="4">
        <v>4.0175000000000001</v>
      </c>
      <c r="H87" s="11">
        <v>3.1254228000865886E-2</v>
      </c>
      <c r="I87" s="4">
        <v>128.45565217391305</v>
      </c>
      <c r="J87" s="4">
        <v>4.0175000000000001</v>
      </c>
      <c r="K87" s="11">
        <v>3.1275385177763938E-2</v>
      </c>
      <c r="L87" s="4">
        <v>23.774130434782606</v>
      </c>
      <c r="M87" s="4">
        <v>0.89445652173913048</v>
      </c>
      <c r="N87" s="11">
        <v>3.7623101471274047E-2</v>
      </c>
      <c r="O87" s="4">
        <v>23.687173913043477</v>
      </c>
      <c r="P87" s="4">
        <v>0.89445652173913048</v>
      </c>
      <c r="Q87" s="9">
        <v>3.7761217316287482E-2</v>
      </c>
      <c r="R87" s="4">
        <v>0</v>
      </c>
      <c r="S87" s="4">
        <v>0</v>
      </c>
      <c r="T87" s="11" t="s">
        <v>713</v>
      </c>
      <c r="U87" s="4">
        <v>8.6956521739130432E-2</v>
      </c>
      <c r="V87" s="4">
        <v>0</v>
      </c>
      <c r="W87" s="11">
        <v>0</v>
      </c>
      <c r="X87" s="4">
        <v>23.590108695652173</v>
      </c>
      <c r="Y87" s="4">
        <v>0.32065217391304346</v>
      </c>
      <c r="Z87" s="11">
        <v>1.3592653516350349E-2</v>
      </c>
      <c r="AA87" s="4">
        <v>0</v>
      </c>
      <c r="AB87" s="4">
        <v>0</v>
      </c>
      <c r="AC87" s="11" t="s">
        <v>713</v>
      </c>
      <c r="AD87" s="4">
        <v>76.263586956521763</v>
      </c>
      <c r="AE87" s="4">
        <v>2.8023913043478261</v>
      </c>
      <c r="AF87" s="11">
        <v>3.6746125066809181E-2</v>
      </c>
      <c r="AG87" s="4">
        <v>0</v>
      </c>
      <c r="AH87" s="4">
        <v>0</v>
      </c>
      <c r="AI87" s="11" t="s">
        <v>713</v>
      </c>
      <c r="AJ87" s="4">
        <v>4.9147826086956536</v>
      </c>
      <c r="AK87" s="4">
        <v>0</v>
      </c>
      <c r="AL87" s="11" t="s">
        <v>713</v>
      </c>
      <c r="AM87" s="1">
        <v>175356</v>
      </c>
      <c r="AN87" s="1">
        <v>7</v>
      </c>
      <c r="AX87"/>
      <c r="AY87"/>
    </row>
    <row r="88" spans="1:51" x14ac:dyDescent="0.25">
      <c r="A88" t="s">
        <v>346</v>
      </c>
      <c r="B88" t="s">
        <v>148</v>
      </c>
      <c r="C88" t="s">
        <v>580</v>
      </c>
      <c r="D88" t="s">
        <v>447</v>
      </c>
      <c r="E88" s="4">
        <v>35.391304347826086</v>
      </c>
      <c r="F88" s="4">
        <v>118.35652173913044</v>
      </c>
      <c r="G88" s="4">
        <v>0</v>
      </c>
      <c r="H88" s="11">
        <v>0</v>
      </c>
      <c r="I88" s="4">
        <v>111.81380434782611</v>
      </c>
      <c r="J88" s="4">
        <v>0</v>
      </c>
      <c r="K88" s="11">
        <v>0</v>
      </c>
      <c r="L88" s="4">
        <v>21.109239130434787</v>
      </c>
      <c r="M88" s="4">
        <v>0</v>
      </c>
      <c r="N88" s="11">
        <v>0</v>
      </c>
      <c r="O88" s="4">
        <v>14.566521739130437</v>
      </c>
      <c r="P88" s="4">
        <v>0</v>
      </c>
      <c r="Q88" s="9">
        <v>0</v>
      </c>
      <c r="R88" s="4">
        <v>4.6731521739130439</v>
      </c>
      <c r="S88" s="4">
        <v>0</v>
      </c>
      <c r="T88" s="11">
        <v>0</v>
      </c>
      <c r="U88" s="4">
        <v>1.8695652173913044</v>
      </c>
      <c r="V88" s="4">
        <v>0</v>
      </c>
      <c r="W88" s="11">
        <v>0</v>
      </c>
      <c r="X88" s="4">
        <v>19.340543478260876</v>
      </c>
      <c r="Y88" s="4">
        <v>0</v>
      </c>
      <c r="Z88" s="11">
        <v>0</v>
      </c>
      <c r="AA88" s="4">
        <v>0</v>
      </c>
      <c r="AB88" s="4">
        <v>0</v>
      </c>
      <c r="AC88" s="11" t="s">
        <v>713</v>
      </c>
      <c r="AD88" s="4">
        <v>64.6795652173913</v>
      </c>
      <c r="AE88" s="4">
        <v>0</v>
      </c>
      <c r="AF88" s="11">
        <v>0</v>
      </c>
      <c r="AG88" s="4">
        <v>0</v>
      </c>
      <c r="AH88" s="4">
        <v>0</v>
      </c>
      <c r="AI88" s="11" t="s">
        <v>713</v>
      </c>
      <c r="AJ88" s="4">
        <v>13.227173913043481</v>
      </c>
      <c r="AK88" s="4">
        <v>0</v>
      </c>
      <c r="AL88" s="11" t="s">
        <v>713</v>
      </c>
      <c r="AM88" s="1">
        <v>175328</v>
      </c>
      <c r="AN88" s="1">
        <v>7</v>
      </c>
      <c r="AX88"/>
      <c r="AY88"/>
    </row>
    <row r="89" spans="1:51" x14ac:dyDescent="0.25">
      <c r="A89" t="s">
        <v>346</v>
      </c>
      <c r="B89" t="s">
        <v>90</v>
      </c>
      <c r="C89" t="s">
        <v>553</v>
      </c>
      <c r="D89" t="s">
        <v>425</v>
      </c>
      <c r="E89" s="4">
        <v>38.380434782608695</v>
      </c>
      <c r="F89" s="4">
        <v>119.43934782608699</v>
      </c>
      <c r="G89" s="4">
        <v>8.6539130434782603</v>
      </c>
      <c r="H89" s="11">
        <v>7.2454456600675968E-2</v>
      </c>
      <c r="I89" s="4">
        <v>109.55521739130438</v>
      </c>
      <c r="J89" s="4">
        <v>2.5234782608695649</v>
      </c>
      <c r="K89" s="11">
        <v>2.3033848327426699E-2</v>
      </c>
      <c r="L89" s="4">
        <v>21.577282608695661</v>
      </c>
      <c r="M89" s="4">
        <v>6.2608695652173907</v>
      </c>
      <c r="N89" s="11">
        <v>0.29016024300920334</v>
      </c>
      <c r="O89" s="4">
        <v>11.693152173913051</v>
      </c>
      <c r="P89" s="4">
        <v>0.13043478260869565</v>
      </c>
      <c r="Q89" s="9">
        <v>1.1154800747371643E-2</v>
      </c>
      <c r="R89" s="4">
        <v>3.753695652173914</v>
      </c>
      <c r="S89" s="4">
        <v>0</v>
      </c>
      <c r="T89" s="11">
        <v>0</v>
      </c>
      <c r="U89" s="4">
        <v>6.1304347826086953</v>
      </c>
      <c r="V89" s="4">
        <v>6.1304347826086953</v>
      </c>
      <c r="W89" s="11">
        <v>1</v>
      </c>
      <c r="X89" s="4">
        <v>16.89554347826088</v>
      </c>
      <c r="Y89" s="4">
        <v>0.21739130434782608</v>
      </c>
      <c r="Z89" s="11">
        <v>1.2866783754398824E-2</v>
      </c>
      <c r="AA89" s="4">
        <v>0</v>
      </c>
      <c r="AB89" s="4">
        <v>0</v>
      </c>
      <c r="AC89" s="11" t="s">
        <v>713</v>
      </c>
      <c r="AD89" s="4">
        <v>64.433586956521751</v>
      </c>
      <c r="AE89" s="4">
        <v>2.1756521739130434</v>
      </c>
      <c r="AF89" s="11">
        <v>3.3765808744764148E-2</v>
      </c>
      <c r="AG89" s="4">
        <v>0</v>
      </c>
      <c r="AH89" s="4">
        <v>0</v>
      </c>
      <c r="AI89" s="11" t="s">
        <v>713</v>
      </c>
      <c r="AJ89" s="4">
        <v>16.532934782608699</v>
      </c>
      <c r="AK89" s="4">
        <v>0</v>
      </c>
      <c r="AL89" s="11" t="s">
        <v>713</v>
      </c>
      <c r="AM89" s="1">
        <v>175231</v>
      </c>
      <c r="AN89" s="1">
        <v>7</v>
      </c>
      <c r="AX89"/>
      <c r="AY89"/>
    </row>
    <row r="90" spans="1:51" x14ac:dyDescent="0.25">
      <c r="A90" t="s">
        <v>346</v>
      </c>
      <c r="B90" t="s">
        <v>144</v>
      </c>
      <c r="C90" t="s">
        <v>578</v>
      </c>
      <c r="D90" t="s">
        <v>447</v>
      </c>
      <c r="E90" s="4">
        <v>43.75</v>
      </c>
      <c r="F90" s="4">
        <v>175.50956521739127</v>
      </c>
      <c r="G90" s="4">
        <v>0.14130434782608695</v>
      </c>
      <c r="H90" s="11">
        <v>8.0510909847599052E-4</v>
      </c>
      <c r="I90" s="4">
        <v>164.58760869565216</v>
      </c>
      <c r="J90" s="4">
        <v>0</v>
      </c>
      <c r="K90" s="11">
        <v>0</v>
      </c>
      <c r="L90" s="4">
        <v>29.857282608695655</v>
      </c>
      <c r="M90" s="4">
        <v>0.14130434782608695</v>
      </c>
      <c r="N90" s="11">
        <v>4.7326593541012129E-3</v>
      </c>
      <c r="O90" s="4">
        <v>18.935326086956525</v>
      </c>
      <c r="P90" s="4">
        <v>0</v>
      </c>
      <c r="Q90" s="9">
        <v>0</v>
      </c>
      <c r="R90" s="4">
        <v>5.3241304347826084</v>
      </c>
      <c r="S90" s="4">
        <v>0</v>
      </c>
      <c r="T90" s="11">
        <v>0</v>
      </c>
      <c r="U90" s="4">
        <v>5.5978260869565215</v>
      </c>
      <c r="V90" s="4">
        <v>0.14130434782608695</v>
      </c>
      <c r="W90" s="11">
        <v>2.524271844660194E-2</v>
      </c>
      <c r="X90" s="4">
        <v>37.714021739130423</v>
      </c>
      <c r="Y90" s="4">
        <v>0</v>
      </c>
      <c r="Z90" s="11">
        <v>0</v>
      </c>
      <c r="AA90" s="4">
        <v>0</v>
      </c>
      <c r="AB90" s="4">
        <v>0</v>
      </c>
      <c r="AC90" s="11" t="s">
        <v>713</v>
      </c>
      <c r="AD90" s="4">
        <v>80.335869565217365</v>
      </c>
      <c r="AE90" s="4">
        <v>0</v>
      </c>
      <c r="AF90" s="11">
        <v>0</v>
      </c>
      <c r="AG90" s="4">
        <v>0</v>
      </c>
      <c r="AH90" s="4">
        <v>0</v>
      </c>
      <c r="AI90" s="11" t="s">
        <v>713</v>
      </c>
      <c r="AJ90" s="4">
        <v>27.602391304347826</v>
      </c>
      <c r="AK90" s="4">
        <v>0</v>
      </c>
      <c r="AL90" s="11" t="s">
        <v>713</v>
      </c>
      <c r="AM90" s="1">
        <v>175322</v>
      </c>
      <c r="AN90" s="1">
        <v>7</v>
      </c>
      <c r="AX90"/>
      <c r="AY90"/>
    </row>
    <row r="91" spans="1:51" x14ac:dyDescent="0.25">
      <c r="A91" t="s">
        <v>346</v>
      </c>
      <c r="B91" t="s">
        <v>112</v>
      </c>
      <c r="C91" t="s">
        <v>525</v>
      </c>
      <c r="D91" t="s">
        <v>417</v>
      </c>
      <c r="E91" s="4">
        <v>49.184782608695649</v>
      </c>
      <c r="F91" s="4">
        <v>180.41663043478263</v>
      </c>
      <c r="G91" s="4">
        <v>9.3804347826086971</v>
      </c>
      <c r="H91" s="11">
        <v>5.1993182446667827E-2</v>
      </c>
      <c r="I91" s="4">
        <v>173.41086956521741</v>
      </c>
      <c r="J91" s="4">
        <v>9.3804347826086971</v>
      </c>
      <c r="K91" s="11">
        <v>5.4093695545888755E-2</v>
      </c>
      <c r="L91" s="4">
        <v>34.884891304347825</v>
      </c>
      <c r="M91" s="4">
        <v>0.67119565217391308</v>
      </c>
      <c r="N91" s="11">
        <v>1.9240296503095587E-2</v>
      </c>
      <c r="O91" s="4">
        <v>27.879130434782606</v>
      </c>
      <c r="P91" s="4">
        <v>0.67119565217391308</v>
      </c>
      <c r="Q91" s="9">
        <v>2.4075200399238956E-2</v>
      </c>
      <c r="R91" s="4">
        <v>6.3970652173913036</v>
      </c>
      <c r="S91" s="4">
        <v>0</v>
      </c>
      <c r="T91" s="11">
        <v>0</v>
      </c>
      <c r="U91" s="4">
        <v>0.60869565217391308</v>
      </c>
      <c r="V91" s="4">
        <v>0</v>
      </c>
      <c r="W91" s="11">
        <v>0</v>
      </c>
      <c r="X91" s="4">
        <v>28.696847826086959</v>
      </c>
      <c r="Y91" s="4">
        <v>6.2771739130434785</v>
      </c>
      <c r="Z91" s="11">
        <v>0.21874088579642514</v>
      </c>
      <c r="AA91" s="4">
        <v>0</v>
      </c>
      <c r="AB91" s="4">
        <v>0</v>
      </c>
      <c r="AC91" s="11" t="s">
        <v>713</v>
      </c>
      <c r="AD91" s="4">
        <v>85.305326086956555</v>
      </c>
      <c r="AE91" s="4">
        <v>1.7581521739130435</v>
      </c>
      <c r="AF91" s="11">
        <v>2.0610110230642097E-2</v>
      </c>
      <c r="AG91" s="4">
        <v>0</v>
      </c>
      <c r="AH91" s="4">
        <v>0</v>
      </c>
      <c r="AI91" s="11" t="s">
        <v>713</v>
      </c>
      <c r="AJ91" s="4">
        <v>31.529565217391291</v>
      </c>
      <c r="AK91" s="4">
        <v>0.67391304347826086</v>
      </c>
      <c r="AL91" s="11">
        <v>46.785806451612885</v>
      </c>
      <c r="AM91" s="1">
        <v>175260</v>
      </c>
      <c r="AN91" s="1">
        <v>7</v>
      </c>
      <c r="AX91"/>
      <c r="AY91"/>
    </row>
    <row r="92" spans="1:51" x14ac:dyDescent="0.25">
      <c r="A92" t="s">
        <v>346</v>
      </c>
      <c r="B92" t="s">
        <v>151</v>
      </c>
      <c r="C92" t="s">
        <v>581</v>
      </c>
      <c r="D92" t="s">
        <v>448</v>
      </c>
      <c r="E92" s="4">
        <v>31.054347826086957</v>
      </c>
      <c r="F92" s="4">
        <v>107.00163043478261</v>
      </c>
      <c r="G92" s="4">
        <v>5.8260869565217392</v>
      </c>
      <c r="H92" s="11">
        <v>5.444858113702046E-2</v>
      </c>
      <c r="I92" s="4">
        <v>95.904456521739149</v>
      </c>
      <c r="J92" s="4">
        <v>3.7826086956521738</v>
      </c>
      <c r="K92" s="11">
        <v>3.9441427779685616E-2</v>
      </c>
      <c r="L92" s="4">
        <v>19.076195652173915</v>
      </c>
      <c r="M92" s="4">
        <v>4</v>
      </c>
      <c r="N92" s="11">
        <v>0.20968541489792078</v>
      </c>
      <c r="O92" s="4">
        <v>7.9790217391304363</v>
      </c>
      <c r="P92" s="4">
        <v>1.9565217391304348</v>
      </c>
      <c r="Q92" s="9">
        <v>0.24520822264906611</v>
      </c>
      <c r="R92" s="4">
        <v>4.3580434782608704</v>
      </c>
      <c r="S92" s="4">
        <v>0</v>
      </c>
      <c r="T92" s="11">
        <v>0</v>
      </c>
      <c r="U92" s="4">
        <v>6.7391304347826084</v>
      </c>
      <c r="V92" s="4">
        <v>2.0434782608695654</v>
      </c>
      <c r="W92" s="11">
        <v>0.30322580645161296</v>
      </c>
      <c r="X92" s="4">
        <v>12.481413043478261</v>
      </c>
      <c r="Y92" s="4">
        <v>1.826086956521739</v>
      </c>
      <c r="Z92" s="11">
        <v>0.14630450495954853</v>
      </c>
      <c r="AA92" s="4">
        <v>0</v>
      </c>
      <c r="AB92" s="4">
        <v>0</v>
      </c>
      <c r="AC92" s="11" t="s">
        <v>713</v>
      </c>
      <c r="AD92" s="4">
        <v>41.624891304347827</v>
      </c>
      <c r="AE92" s="4">
        <v>0</v>
      </c>
      <c r="AF92" s="11">
        <v>0</v>
      </c>
      <c r="AG92" s="4">
        <v>0</v>
      </c>
      <c r="AH92" s="4">
        <v>0</v>
      </c>
      <c r="AI92" s="11" t="s">
        <v>713</v>
      </c>
      <c r="AJ92" s="4">
        <v>33.819130434782615</v>
      </c>
      <c r="AK92" s="4">
        <v>0</v>
      </c>
      <c r="AL92" s="11" t="s">
        <v>713</v>
      </c>
      <c r="AM92" s="1">
        <v>175334</v>
      </c>
      <c r="AN92" s="1">
        <v>7</v>
      </c>
      <c r="AX92"/>
      <c r="AY92"/>
    </row>
    <row r="93" spans="1:51" x14ac:dyDescent="0.25">
      <c r="A93" t="s">
        <v>346</v>
      </c>
      <c r="B93" t="s">
        <v>153</v>
      </c>
      <c r="C93" t="s">
        <v>503</v>
      </c>
      <c r="D93" t="s">
        <v>443</v>
      </c>
      <c r="E93" s="4">
        <v>15.293478260869565</v>
      </c>
      <c r="F93" s="4">
        <v>58.784565217391297</v>
      </c>
      <c r="G93" s="4">
        <v>0</v>
      </c>
      <c r="H93" s="11">
        <v>0</v>
      </c>
      <c r="I93" s="4">
        <v>54.090326086956516</v>
      </c>
      <c r="J93" s="4">
        <v>0</v>
      </c>
      <c r="K93" s="11">
        <v>0</v>
      </c>
      <c r="L93" s="4">
        <v>16.339565217391307</v>
      </c>
      <c r="M93" s="4">
        <v>0</v>
      </c>
      <c r="N93" s="11">
        <v>0</v>
      </c>
      <c r="O93" s="4">
        <v>11.645326086956523</v>
      </c>
      <c r="P93" s="4">
        <v>0</v>
      </c>
      <c r="Q93" s="9">
        <v>0</v>
      </c>
      <c r="R93" s="4">
        <v>3.9551086956521742</v>
      </c>
      <c r="S93" s="4">
        <v>0</v>
      </c>
      <c r="T93" s="11">
        <v>0</v>
      </c>
      <c r="U93" s="4">
        <v>0.73913043478260865</v>
      </c>
      <c r="V93" s="4">
        <v>0</v>
      </c>
      <c r="W93" s="11">
        <v>0</v>
      </c>
      <c r="X93" s="4">
        <v>8.0552173913043443</v>
      </c>
      <c r="Y93" s="4">
        <v>0</v>
      </c>
      <c r="Z93" s="11">
        <v>0</v>
      </c>
      <c r="AA93" s="4">
        <v>0</v>
      </c>
      <c r="AB93" s="4">
        <v>0</v>
      </c>
      <c r="AC93" s="11" t="s">
        <v>713</v>
      </c>
      <c r="AD93" s="4">
        <v>21.066086956521744</v>
      </c>
      <c r="AE93" s="4">
        <v>0</v>
      </c>
      <c r="AF93" s="11">
        <v>0</v>
      </c>
      <c r="AG93" s="4">
        <v>0</v>
      </c>
      <c r="AH93" s="4">
        <v>0</v>
      </c>
      <c r="AI93" s="11" t="s">
        <v>713</v>
      </c>
      <c r="AJ93" s="4">
        <v>13.323695652173905</v>
      </c>
      <c r="AK93" s="4">
        <v>0</v>
      </c>
      <c r="AL93" s="11" t="s">
        <v>713</v>
      </c>
      <c r="AM93" s="1">
        <v>175336</v>
      </c>
      <c r="AN93" s="1">
        <v>7</v>
      </c>
      <c r="AX93"/>
      <c r="AY93"/>
    </row>
    <row r="94" spans="1:51" x14ac:dyDescent="0.25">
      <c r="A94" t="s">
        <v>346</v>
      </c>
      <c r="B94" t="s">
        <v>113</v>
      </c>
      <c r="C94" t="s">
        <v>494</v>
      </c>
      <c r="D94" t="s">
        <v>394</v>
      </c>
      <c r="E94" s="4">
        <v>107.10869565217391</v>
      </c>
      <c r="F94" s="4">
        <v>407.44543478260869</v>
      </c>
      <c r="G94" s="4">
        <v>2.9320652173913047</v>
      </c>
      <c r="H94" s="11">
        <v>7.1962156575780499E-3</v>
      </c>
      <c r="I94" s="4">
        <v>385.87978260869568</v>
      </c>
      <c r="J94" s="4">
        <v>2.4972826086956523</v>
      </c>
      <c r="K94" s="11">
        <v>6.4716596236606694E-3</v>
      </c>
      <c r="L94" s="4">
        <v>86.059239130434761</v>
      </c>
      <c r="M94" s="4">
        <v>0.43478260869565216</v>
      </c>
      <c r="N94" s="11">
        <v>5.0521316838123397E-3</v>
      </c>
      <c r="O94" s="4">
        <v>64.49358695652171</v>
      </c>
      <c r="P94" s="4">
        <v>0</v>
      </c>
      <c r="Q94" s="9">
        <v>0</v>
      </c>
      <c r="R94" s="4">
        <v>15.82652173913044</v>
      </c>
      <c r="S94" s="4">
        <v>0.17391304347826086</v>
      </c>
      <c r="T94" s="11">
        <v>1.0988709101398309E-2</v>
      </c>
      <c r="U94" s="4">
        <v>5.7391304347826084</v>
      </c>
      <c r="V94" s="4">
        <v>0.2608695652173913</v>
      </c>
      <c r="W94" s="11">
        <v>4.5454545454545456E-2</v>
      </c>
      <c r="X94" s="4">
        <v>68.465326086956537</v>
      </c>
      <c r="Y94" s="4">
        <v>0</v>
      </c>
      <c r="Z94" s="11">
        <v>0</v>
      </c>
      <c r="AA94" s="4">
        <v>0</v>
      </c>
      <c r="AB94" s="4">
        <v>0</v>
      </c>
      <c r="AC94" s="11" t="s">
        <v>713</v>
      </c>
      <c r="AD94" s="4">
        <v>173.55173913043478</v>
      </c>
      <c r="AE94" s="4">
        <v>2.4972826086956523</v>
      </c>
      <c r="AF94" s="11">
        <v>1.4389268705736168E-2</v>
      </c>
      <c r="AG94" s="4">
        <v>0</v>
      </c>
      <c r="AH94" s="4">
        <v>0</v>
      </c>
      <c r="AI94" s="11" t="s">
        <v>713</v>
      </c>
      <c r="AJ94" s="4">
        <v>79.369130434782591</v>
      </c>
      <c r="AK94" s="4">
        <v>0</v>
      </c>
      <c r="AL94" s="11" t="s">
        <v>713</v>
      </c>
      <c r="AM94" s="1">
        <v>175263</v>
      </c>
      <c r="AN94" s="1">
        <v>7</v>
      </c>
      <c r="AX94"/>
      <c r="AY94"/>
    </row>
    <row r="95" spans="1:51" x14ac:dyDescent="0.25">
      <c r="A95" t="s">
        <v>346</v>
      </c>
      <c r="B95" t="s">
        <v>78</v>
      </c>
      <c r="C95" t="s">
        <v>544</v>
      </c>
      <c r="D95" t="s">
        <v>426</v>
      </c>
      <c r="E95" s="4">
        <v>46.434782608695649</v>
      </c>
      <c r="F95" s="4">
        <v>160.66260869565218</v>
      </c>
      <c r="G95" s="4">
        <v>0</v>
      </c>
      <c r="H95" s="11">
        <v>0</v>
      </c>
      <c r="I95" s="4">
        <v>149.70608695652174</v>
      </c>
      <c r="J95" s="4">
        <v>0</v>
      </c>
      <c r="K95" s="11">
        <v>0</v>
      </c>
      <c r="L95" s="4">
        <v>33.594021739130433</v>
      </c>
      <c r="M95" s="4">
        <v>0</v>
      </c>
      <c r="N95" s="11">
        <v>0</v>
      </c>
      <c r="O95" s="4">
        <v>22.637499999999996</v>
      </c>
      <c r="P95" s="4">
        <v>0</v>
      </c>
      <c r="Q95" s="9">
        <v>0</v>
      </c>
      <c r="R95" s="4">
        <v>0</v>
      </c>
      <c r="S95" s="4">
        <v>0</v>
      </c>
      <c r="T95" s="11" t="s">
        <v>713</v>
      </c>
      <c r="U95" s="4">
        <v>10.956521739130435</v>
      </c>
      <c r="V95" s="4">
        <v>0</v>
      </c>
      <c r="W95" s="11">
        <v>0</v>
      </c>
      <c r="X95" s="4">
        <v>23.897391304347817</v>
      </c>
      <c r="Y95" s="4">
        <v>0</v>
      </c>
      <c r="Z95" s="11">
        <v>0</v>
      </c>
      <c r="AA95" s="4">
        <v>0</v>
      </c>
      <c r="AB95" s="4">
        <v>0</v>
      </c>
      <c r="AC95" s="11" t="s">
        <v>713</v>
      </c>
      <c r="AD95" s="4">
        <v>59.912826086956535</v>
      </c>
      <c r="AE95" s="4">
        <v>0</v>
      </c>
      <c r="AF95" s="11">
        <v>0</v>
      </c>
      <c r="AG95" s="4">
        <v>0</v>
      </c>
      <c r="AH95" s="4">
        <v>0</v>
      </c>
      <c r="AI95" s="11" t="s">
        <v>713</v>
      </c>
      <c r="AJ95" s="4">
        <v>43.258369565217393</v>
      </c>
      <c r="AK95" s="4">
        <v>0</v>
      </c>
      <c r="AL95" s="11" t="s">
        <v>713</v>
      </c>
      <c r="AM95" s="1">
        <v>175210</v>
      </c>
      <c r="AN95" s="1">
        <v>7</v>
      </c>
      <c r="AX95"/>
      <c r="AY95"/>
    </row>
    <row r="96" spans="1:51" x14ac:dyDescent="0.25">
      <c r="A96" t="s">
        <v>346</v>
      </c>
      <c r="B96" t="s">
        <v>169</v>
      </c>
      <c r="C96" t="s">
        <v>590</v>
      </c>
      <c r="D96" t="s">
        <v>429</v>
      </c>
      <c r="E96" s="4">
        <v>36.815217391304351</v>
      </c>
      <c r="F96" s="4">
        <v>133.46228260869569</v>
      </c>
      <c r="G96" s="4">
        <v>0</v>
      </c>
      <c r="H96" s="11">
        <v>0</v>
      </c>
      <c r="I96" s="4">
        <v>123.99521739130437</v>
      </c>
      <c r="J96" s="4">
        <v>0</v>
      </c>
      <c r="K96" s="11">
        <v>0</v>
      </c>
      <c r="L96" s="4">
        <v>25.947065217391302</v>
      </c>
      <c r="M96" s="4">
        <v>0</v>
      </c>
      <c r="N96" s="11">
        <v>0</v>
      </c>
      <c r="O96" s="4">
        <v>16.479999999999997</v>
      </c>
      <c r="P96" s="4">
        <v>0</v>
      </c>
      <c r="Q96" s="9">
        <v>0</v>
      </c>
      <c r="R96" s="4">
        <v>3.7279347826086959</v>
      </c>
      <c r="S96" s="4">
        <v>0</v>
      </c>
      <c r="T96" s="11">
        <v>0</v>
      </c>
      <c r="U96" s="4">
        <v>5.7391304347826084</v>
      </c>
      <c r="V96" s="4">
        <v>0</v>
      </c>
      <c r="W96" s="11">
        <v>0</v>
      </c>
      <c r="X96" s="4">
        <v>29.529347826086958</v>
      </c>
      <c r="Y96" s="4">
        <v>0</v>
      </c>
      <c r="Z96" s="11">
        <v>0</v>
      </c>
      <c r="AA96" s="4">
        <v>0</v>
      </c>
      <c r="AB96" s="4">
        <v>0</v>
      </c>
      <c r="AC96" s="11" t="s">
        <v>713</v>
      </c>
      <c r="AD96" s="4">
        <v>64.711739130434808</v>
      </c>
      <c r="AE96" s="4">
        <v>0</v>
      </c>
      <c r="AF96" s="11">
        <v>0</v>
      </c>
      <c r="AG96" s="4">
        <v>0</v>
      </c>
      <c r="AH96" s="4">
        <v>0</v>
      </c>
      <c r="AI96" s="11" t="s">
        <v>713</v>
      </c>
      <c r="AJ96" s="4">
        <v>13.274130434782609</v>
      </c>
      <c r="AK96" s="4">
        <v>0</v>
      </c>
      <c r="AL96" s="11" t="s">
        <v>713</v>
      </c>
      <c r="AM96" s="1">
        <v>175359</v>
      </c>
      <c r="AN96" s="1">
        <v>7</v>
      </c>
      <c r="AX96"/>
      <c r="AY96"/>
    </row>
    <row r="97" spans="1:51" x14ac:dyDescent="0.25">
      <c r="A97" t="s">
        <v>346</v>
      </c>
      <c r="B97" t="s">
        <v>306</v>
      </c>
      <c r="C97" t="s">
        <v>648</v>
      </c>
      <c r="D97" t="s">
        <v>467</v>
      </c>
      <c r="E97" s="4">
        <v>31.967391304347824</v>
      </c>
      <c r="F97" s="4">
        <v>173.95358695652166</v>
      </c>
      <c r="G97" s="4">
        <v>5.9048913043478262</v>
      </c>
      <c r="H97" s="11">
        <v>3.3945211522563815E-2</v>
      </c>
      <c r="I97" s="4">
        <v>160.19163043478252</v>
      </c>
      <c r="J97" s="4">
        <v>5.9048913043478262</v>
      </c>
      <c r="K97" s="11">
        <v>3.6861422087540556E-2</v>
      </c>
      <c r="L97" s="4">
        <v>34.397173913043467</v>
      </c>
      <c r="M97" s="4">
        <v>0</v>
      </c>
      <c r="N97" s="11">
        <v>0</v>
      </c>
      <c r="O97" s="4">
        <v>20.635217391304344</v>
      </c>
      <c r="P97" s="4">
        <v>0</v>
      </c>
      <c r="Q97" s="9">
        <v>0</v>
      </c>
      <c r="R97" s="4">
        <v>8.707608695652171</v>
      </c>
      <c r="S97" s="4">
        <v>0</v>
      </c>
      <c r="T97" s="11">
        <v>0</v>
      </c>
      <c r="U97" s="4">
        <v>5.0543478260869561</v>
      </c>
      <c r="V97" s="4">
        <v>0</v>
      </c>
      <c r="W97" s="11">
        <v>0</v>
      </c>
      <c r="X97" s="4">
        <v>22.278478260869566</v>
      </c>
      <c r="Y97" s="4">
        <v>0.63586956521739135</v>
      </c>
      <c r="Z97" s="11">
        <v>2.8541876055073623E-2</v>
      </c>
      <c r="AA97" s="4">
        <v>0</v>
      </c>
      <c r="AB97" s="4">
        <v>0</v>
      </c>
      <c r="AC97" s="11" t="s">
        <v>713</v>
      </c>
      <c r="AD97" s="4">
        <v>103.69239130434775</v>
      </c>
      <c r="AE97" s="4">
        <v>5.2690217391304346</v>
      </c>
      <c r="AF97" s="11">
        <v>5.0813966896233666E-2</v>
      </c>
      <c r="AG97" s="4">
        <v>0</v>
      </c>
      <c r="AH97" s="4">
        <v>0</v>
      </c>
      <c r="AI97" s="11" t="s">
        <v>713</v>
      </c>
      <c r="AJ97" s="4">
        <v>13.585543478260863</v>
      </c>
      <c r="AK97" s="4">
        <v>0</v>
      </c>
      <c r="AL97" s="11" t="s">
        <v>713</v>
      </c>
      <c r="AM97" s="7">
        <v>1.7000000000000001E+184</v>
      </c>
      <c r="AN97" s="1">
        <v>7</v>
      </c>
      <c r="AX97"/>
      <c r="AY97"/>
    </row>
    <row r="98" spans="1:51" x14ac:dyDescent="0.25">
      <c r="A98" t="s">
        <v>346</v>
      </c>
      <c r="B98" t="s">
        <v>298</v>
      </c>
      <c r="C98" t="s">
        <v>576</v>
      </c>
      <c r="D98" t="s">
        <v>445</v>
      </c>
      <c r="E98" s="4">
        <v>30.391304347826086</v>
      </c>
      <c r="F98" s="4">
        <v>110.39293478260869</v>
      </c>
      <c r="G98" s="4">
        <v>15.781521739130437</v>
      </c>
      <c r="H98" s="11">
        <v>0.14295771527596582</v>
      </c>
      <c r="I98" s="4">
        <v>101.47989130434782</v>
      </c>
      <c r="J98" s="4">
        <v>15.781521739130437</v>
      </c>
      <c r="K98" s="11">
        <v>0.15551378244779704</v>
      </c>
      <c r="L98" s="4">
        <v>23.26630434782609</v>
      </c>
      <c r="M98" s="4">
        <v>1.0543478260869565</v>
      </c>
      <c r="N98" s="11">
        <v>4.5316514832982942E-2</v>
      </c>
      <c r="O98" s="4">
        <v>14.679347826086957</v>
      </c>
      <c r="P98" s="4">
        <v>1.0543478260869565</v>
      </c>
      <c r="Q98" s="9">
        <v>7.1825249907441685E-2</v>
      </c>
      <c r="R98" s="4">
        <v>3.2826086956521738</v>
      </c>
      <c r="S98" s="4">
        <v>0</v>
      </c>
      <c r="T98" s="11">
        <v>0</v>
      </c>
      <c r="U98" s="4">
        <v>5.3043478260869561</v>
      </c>
      <c r="V98" s="4">
        <v>0</v>
      </c>
      <c r="W98" s="11">
        <v>0</v>
      </c>
      <c r="X98" s="4">
        <v>9.5190217391304355</v>
      </c>
      <c r="Y98" s="4">
        <v>0.55163043478260865</v>
      </c>
      <c r="Z98" s="11">
        <v>5.7950328290037101E-2</v>
      </c>
      <c r="AA98" s="4">
        <v>0.32608695652173914</v>
      </c>
      <c r="AB98" s="4">
        <v>0</v>
      </c>
      <c r="AC98" s="11">
        <v>0</v>
      </c>
      <c r="AD98" s="4">
        <v>64.966304347826082</v>
      </c>
      <c r="AE98" s="4">
        <v>13.471739130434784</v>
      </c>
      <c r="AF98" s="11">
        <v>0.207365022001372</v>
      </c>
      <c r="AG98" s="4">
        <v>0</v>
      </c>
      <c r="AH98" s="4">
        <v>0</v>
      </c>
      <c r="AI98" s="11" t="s">
        <v>713</v>
      </c>
      <c r="AJ98" s="4">
        <v>12.315217391304348</v>
      </c>
      <c r="AK98" s="4">
        <v>0.70380434782608692</v>
      </c>
      <c r="AL98" s="11">
        <v>17.498069498069498</v>
      </c>
      <c r="AM98" s="1">
        <v>175566</v>
      </c>
      <c r="AN98" s="1">
        <v>7</v>
      </c>
      <c r="AX98"/>
      <c r="AY98"/>
    </row>
    <row r="99" spans="1:51" x14ac:dyDescent="0.25">
      <c r="A99" t="s">
        <v>346</v>
      </c>
      <c r="B99" t="s">
        <v>305</v>
      </c>
      <c r="C99" t="s">
        <v>647</v>
      </c>
      <c r="D99" t="s">
        <v>466</v>
      </c>
      <c r="E99" s="4">
        <v>27.369565217391305</v>
      </c>
      <c r="F99" s="4">
        <v>103.73978260869565</v>
      </c>
      <c r="G99" s="4">
        <v>3.5406521739130441</v>
      </c>
      <c r="H99" s="11">
        <v>3.4130129106480896E-2</v>
      </c>
      <c r="I99" s="4">
        <v>100.14043478260868</v>
      </c>
      <c r="J99" s="4">
        <v>3.5406521739130441</v>
      </c>
      <c r="K99" s="11">
        <v>3.5356868397858669E-2</v>
      </c>
      <c r="L99" s="4">
        <v>22.279565217391301</v>
      </c>
      <c r="M99" s="4">
        <v>0</v>
      </c>
      <c r="N99" s="11">
        <v>0</v>
      </c>
      <c r="O99" s="4">
        <v>18.680217391304343</v>
      </c>
      <c r="P99" s="4">
        <v>0</v>
      </c>
      <c r="Q99" s="9">
        <v>0</v>
      </c>
      <c r="R99" s="4">
        <v>1.4778260869565218</v>
      </c>
      <c r="S99" s="4">
        <v>0</v>
      </c>
      <c r="T99" s="11">
        <v>0</v>
      </c>
      <c r="U99" s="4">
        <v>2.1215217391304351</v>
      </c>
      <c r="V99" s="4">
        <v>0</v>
      </c>
      <c r="W99" s="11">
        <v>0</v>
      </c>
      <c r="X99" s="4">
        <v>7.8318478260869577</v>
      </c>
      <c r="Y99" s="4">
        <v>0</v>
      </c>
      <c r="Z99" s="11">
        <v>0</v>
      </c>
      <c r="AA99" s="4">
        <v>0</v>
      </c>
      <c r="AB99" s="4">
        <v>0</v>
      </c>
      <c r="AC99" s="11" t="s">
        <v>713</v>
      </c>
      <c r="AD99" s="4">
        <v>34.901195652173911</v>
      </c>
      <c r="AE99" s="4">
        <v>3.5406521739130441</v>
      </c>
      <c r="AF99" s="11">
        <v>0.10144787614726046</v>
      </c>
      <c r="AG99" s="4">
        <v>0</v>
      </c>
      <c r="AH99" s="4">
        <v>0</v>
      </c>
      <c r="AI99" s="11" t="s">
        <v>713</v>
      </c>
      <c r="AJ99" s="4">
        <v>38.727173913043472</v>
      </c>
      <c r="AK99" s="4">
        <v>0</v>
      </c>
      <c r="AL99" s="11" t="s">
        <v>713</v>
      </c>
      <c r="AM99" s="7">
        <v>1.6999999999999999E+72</v>
      </c>
      <c r="AN99" s="1">
        <v>7</v>
      </c>
      <c r="AX99"/>
      <c r="AY99"/>
    </row>
    <row r="100" spans="1:51" x14ac:dyDescent="0.25">
      <c r="A100" t="s">
        <v>346</v>
      </c>
      <c r="B100" t="s">
        <v>212</v>
      </c>
      <c r="C100" t="s">
        <v>613</v>
      </c>
      <c r="D100" t="s">
        <v>436</v>
      </c>
      <c r="E100" s="4">
        <v>32.507042253521128</v>
      </c>
      <c r="F100" s="4">
        <v>107.90507042253523</v>
      </c>
      <c r="G100" s="4">
        <v>0</v>
      </c>
      <c r="H100" s="11">
        <v>0</v>
      </c>
      <c r="I100" s="4">
        <v>92.249295774647905</v>
      </c>
      <c r="J100" s="4">
        <v>0</v>
      </c>
      <c r="K100" s="11">
        <v>0</v>
      </c>
      <c r="L100" s="4">
        <v>22.578309859154928</v>
      </c>
      <c r="M100" s="4">
        <v>0</v>
      </c>
      <c r="N100" s="11">
        <v>0</v>
      </c>
      <c r="O100" s="4">
        <v>11.207042253521124</v>
      </c>
      <c r="P100" s="4">
        <v>0</v>
      </c>
      <c r="Q100" s="9">
        <v>0</v>
      </c>
      <c r="R100" s="4">
        <v>6.230422535211269</v>
      </c>
      <c r="S100" s="4">
        <v>0</v>
      </c>
      <c r="T100" s="11">
        <v>0</v>
      </c>
      <c r="U100" s="4">
        <v>5.140845070422535</v>
      </c>
      <c r="V100" s="4">
        <v>0</v>
      </c>
      <c r="W100" s="11">
        <v>0</v>
      </c>
      <c r="X100" s="4">
        <v>12.838028169014082</v>
      </c>
      <c r="Y100" s="4">
        <v>0</v>
      </c>
      <c r="Z100" s="11">
        <v>0</v>
      </c>
      <c r="AA100" s="4">
        <v>4.2845070422535203</v>
      </c>
      <c r="AB100" s="4">
        <v>0</v>
      </c>
      <c r="AC100" s="11">
        <v>0</v>
      </c>
      <c r="AD100" s="4">
        <v>54.446478873239471</v>
      </c>
      <c r="AE100" s="4">
        <v>0</v>
      </c>
      <c r="AF100" s="11">
        <v>0</v>
      </c>
      <c r="AG100" s="4">
        <v>0</v>
      </c>
      <c r="AH100" s="4">
        <v>0</v>
      </c>
      <c r="AI100" s="11" t="s">
        <v>713</v>
      </c>
      <c r="AJ100" s="4">
        <v>13.757746478873234</v>
      </c>
      <c r="AK100" s="4">
        <v>0</v>
      </c>
      <c r="AL100" s="11" t="s">
        <v>713</v>
      </c>
      <c r="AM100" s="1">
        <v>175446</v>
      </c>
      <c r="AN100" s="1">
        <v>7</v>
      </c>
      <c r="AX100"/>
      <c r="AY100"/>
    </row>
    <row r="101" spans="1:51" x14ac:dyDescent="0.25">
      <c r="A101" t="s">
        <v>346</v>
      </c>
      <c r="B101" t="s">
        <v>304</v>
      </c>
      <c r="C101" t="s">
        <v>646</v>
      </c>
      <c r="D101" t="s">
        <v>465</v>
      </c>
      <c r="E101" s="4">
        <v>43.239130434782609</v>
      </c>
      <c r="F101" s="4">
        <v>79.462391304347832</v>
      </c>
      <c r="G101" s="4">
        <v>3.8172826086956517</v>
      </c>
      <c r="H101" s="11">
        <v>4.8038858962539011E-2</v>
      </c>
      <c r="I101" s="4">
        <v>68.853695652173911</v>
      </c>
      <c r="J101" s="4">
        <v>3.8172826086956517</v>
      </c>
      <c r="K101" s="11">
        <v>5.5440489759319533E-2</v>
      </c>
      <c r="L101" s="4">
        <v>28.51967391304348</v>
      </c>
      <c r="M101" s="4">
        <v>1.1141304347826086</v>
      </c>
      <c r="N101" s="11">
        <v>3.9065328663279733E-2</v>
      </c>
      <c r="O101" s="4">
        <v>17.910978260869566</v>
      </c>
      <c r="P101" s="4">
        <v>1.1141304347826086</v>
      </c>
      <c r="Q101" s="9">
        <v>6.2203773493303229E-2</v>
      </c>
      <c r="R101" s="4">
        <v>5.4782608695652177</v>
      </c>
      <c r="S101" s="4">
        <v>0</v>
      </c>
      <c r="T101" s="11">
        <v>0</v>
      </c>
      <c r="U101" s="4">
        <v>5.1304347826086953</v>
      </c>
      <c r="V101" s="4">
        <v>0</v>
      </c>
      <c r="W101" s="11">
        <v>0</v>
      </c>
      <c r="X101" s="4">
        <v>4.9649999999999999</v>
      </c>
      <c r="Y101" s="4">
        <v>2.7031521739130433</v>
      </c>
      <c r="Z101" s="11">
        <v>0.54444152546083446</v>
      </c>
      <c r="AA101" s="4">
        <v>0</v>
      </c>
      <c r="AB101" s="4">
        <v>0</v>
      </c>
      <c r="AC101" s="11" t="s">
        <v>713</v>
      </c>
      <c r="AD101" s="4">
        <v>45.977717391304353</v>
      </c>
      <c r="AE101" s="4">
        <v>0</v>
      </c>
      <c r="AF101" s="11">
        <v>0</v>
      </c>
      <c r="AG101" s="4">
        <v>0</v>
      </c>
      <c r="AH101" s="4">
        <v>0</v>
      </c>
      <c r="AI101" s="11" t="s">
        <v>713</v>
      </c>
      <c r="AJ101" s="4">
        <v>0</v>
      </c>
      <c r="AK101" s="4">
        <v>0</v>
      </c>
      <c r="AL101" s="11" t="s">
        <v>713</v>
      </c>
      <c r="AM101" s="7">
        <v>1.6999999999999999E+39</v>
      </c>
      <c r="AN101" s="1">
        <v>7</v>
      </c>
      <c r="AX101"/>
      <c r="AY101"/>
    </row>
    <row r="102" spans="1:51" x14ac:dyDescent="0.25">
      <c r="A102" t="s">
        <v>346</v>
      </c>
      <c r="B102" t="s">
        <v>150</v>
      </c>
      <c r="C102" t="s">
        <v>507</v>
      </c>
      <c r="D102" t="s">
        <v>382</v>
      </c>
      <c r="E102" s="4">
        <v>46.847826086956523</v>
      </c>
      <c r="F102" s="4">
        <v>157.40217391304344</v>
      </c>
      <c r="G102" s="4">
        <v>98.108804347826052</v>
      </c>
      <c r="H102" s="11">
        <v>0.62330018645121188</v>
      </c>
      <c r="I102" s="4">
        <v>143.90793478260866</v>
      </c>
      <c r="J102" s="4">
        <v>98.108804347826052</v>
      </c>
      <c r="K102" s="11">
        <v>0.68174701065672261</v>
      </c>
      <c r="L102" s="4">
        <v>25.820543478260873</v>
      </c>
      <c r="M102" s="4">
        <v>9.5053260869565186</v>
      </c>
      <c r="N102" s="11">
        <v>0.36813036468265475</v>
      </c>
      <c r="O102" s="4">
        <v>16.925869565217393</v>
      </c>
      <c r="P102" s="4">
        <v>9.5053260869565186</v>
      </c>
      <c r="Q102" s="9">
        <v>0.56158568694691657</v>
      </c>
      <c r="R102" s="4">
        <v>3.527826086956523</v>
      </c>
      <c r="S102" s="4">
        <v>0</v>
      </c>
      <c r="T102" s="11">
        <v>0</v>
      </c>
      <c r="U102" s="4">
        <v>5.3668478260869561</v>
      </c>
      <c r="V102" s="4">
        <v>0</v>
      </c>
      <c r="W102" s="11">
        <v>0</v>
      </c>
      <c r="X102" s="4">
        <v>28.496304347826076</v>
      </c>
      <c r="Y102" s="4">
        <v>24.627173913043471</v>
      </c>
      <c r="Z102" s="11">
        <v>0.86422343095595933</v>
      </c>
      <c r="AA102" s="4">
        <v>4.5995652173913042</v>
      </c>
      <c r="AB102" s="4">
        <v>0</v>
      </c>
      <c r="AC102" s="11">
        <v>0</v>
      </c>
      <c r="AD102" s="4">
        <v>73.976739130434765</v>
      </c>
      <c r="AE102" s="4">
        <v>53.046086956521719</v>
      </c>
      <c r="AF102" s="11">
        <v>0.71706441213895078</v>
      </c>
      <c r="AG102" s="4">
        <v>7.0159782608695656</v>
      </c>
      <c r="AH102" s="4">
        <v>0</v>
      </c>
      <c r="AI102" s="11">
        <v>0</v>
      </c>
      <c r="AJ102" s="4">
        <v>17.493043478260873</v>
      </c>
      <c r="AK102" s="4">
        <v>10.930217391304344</v>
      </c>
      <c r="AL102" s="11">
        <v>1.6004296028162859</v>
      </c>
      <c r="AM102" s="1">
        <v>175333</v>
      </c>
      <c r="AN102" s="1">
        <v>7</v>
      </c>
      <c r="AX102"/>
      <c r="AY102"/>
    </row>
    <row r="103" spans="1:51" x14ac:dyDescent="0.25">
      <c r="A103" t="s">
        <v>346</v>
      </c>
      <c r="B103" t="s">
        <v>23</v>
      </c>
      <c r="C103" t="s">
        <v>545</v>
      </c>
      <c r="D103" t="s">
        <v>427</v>
      </c>
      <c r="E103" s="4">
        <v>51.554347826086953</v>
      </c>
      <c r="F103" s="4">
        <v>173.23152173913044</v>
      </c>
      <c r="G103" s="4">
        <v>2.0097826086956521</v>
      </c>
      <c r="H103" s="11">
        <v>1.1601714217590181E-2</v>
      </c>
      <c r="I103" s="4">
        <v>162.23804347826089</v>
      </c>
      <c r="J103" s="4">
        <v>2.0097826086956521</v>
      </c>
      <c r="K103" s="11">
        <v>1.238786270844639E-2</v>
      </c>
      <c r="L103" s="4">
        <v>35.975000000000001</v>
      </c>
      <c r="M103" s="4">
        <v>0</v>
      </c>
      <c r="N103" s="11">
        <v>0</v>
      </c>
      <c r="O103" s="4">
        <v>30.670652173913048</v>
      </c>
      <c r="P103" s="4">
        <v>0</v>
      </c>
      <c r="Q103" s="9">
        <v>0</v>
      </c>
      <c r="R103" s="4">
        <v>0</v>
      </c>
      <c r="S103" s="4">
        <v>0</v>
      </c>
      <c r="T103" s="11" t="s">
        <v>713</v>
      </c>
      <c r="U103" s="4">
        <v>5.3043478260869561</v>
      </c>
      <c r="V103" s="4">
        <v>0</v>
      </c>
      <c r="W103" s="11">
        <v>0</v>
      </c>
      <c r="X103" s="4">
        <v>17.858695652173925</v>
      </c>
      <c r="Y103" s="4">
        <v>2.0097826086956521</v>
      </c>
      <c r="Z103" s="11">
        <v>0.11253804017041988</v>
      </c>
      <c r="AA103" s="4">
        <v>5.6891304347826086</v>
      </c>
      <c r="AB103" s="4">
        <v>0</v>
      </c>
      <c r="AC103" s="11">
        <v>0</v>
      </c>
      <c r="AD103" s="4">
        <v>97.471739130434784</v>
      </c>
      <c r="AE103" s="4">
        <v>0</v>
      </c>
      <c r="AF103" s="11">
        <v>0</v>
      </c>
      <c r="AG103" s="4">
        <v>0</v>
      </c>
      <c r="AH103" s="4">
        <v>0</v>
      </c>
      <c r="AI103" s="11" t="s">
        <v>713</v>
      </c>
      <c r="AJ103" s="4">
        <v>16.236956521739135</v>
      </c>
      <c r="AK103" s="4">
        <v>0</v>
      </c>
      <c r="AL103" s="11" t="s">
        <v>713</v>
      </c>
      <c r="AM103" s="1">
        <v>175249</v>
      </c>
      <c r="AN103" s="1">
        <v>7</v>
      </c>
      <c r="AX103"/>
      <c r="AY103"/>
    </row>
    <row r="104" spans="1:51" x14ac:dyDescent="0.25">
      <c r="A104" t="s">
        <v>346</v>
      </c>
      <c r="B104" t="s">
        <v>191</v>
      </c>
      <c r="C104" t="s">
        <v>489</v>
      </c>
      <c r="D104" t="s">
        <v>428</v>
      </c>
      <c r="E104" s="4">
        <v>25.271739130434781</v>
      </c>
      <c r="F104" s="4">
        <v>96.608695652173907</v>
      </c>
      <c r="G104" s="4">
        <v>9.9048913043478262</v>
      </c>
      <c r="H104" s="11">
        <v>0.10252587758775879</v>
      </c>
      <c r="I104" s="4">
        <v>87.785326086956502</v>
      </c>
      <c r="J104" s="4">
        <v>9.9048913043478262</v>
      </c>
      <c r="K104" s="11">
        <v>0.11283083114069033</v>
      </c>
      <c r="L104" s="4">
        <v>12.84782608695652</v>
      </c>
      <c r="M104" s="4">
        <v>3.3043478260869565</v>
      </c>
      <c r="N104" s="11">
        <v>0.25719120135363793</v>
      </c>
      <c r="O104" s="4">
        <v>4.3804347826086953</v>
      </c>
      <c r="P104" s="4">
        <v>3.3043478260869565</v>
      </c>
      <c r="Q104" s="9">
        <v>0.75434243176178661</v>
      </c>
      <c r="R104" s="4">
        <v>5.7717391304347823</v>
      </c>
      <c r="S104" s="4">
        <v>0</v>
      </c>
      <c r="T104" s="11">
        <v>0</v>
      </c>
      <c r="U104" s="4">
        <v>2.6956521739130435</v>
      </c>
      <c r="V104" s="4">
        <v>0</v>
      </c>
      <c r="W104" s="11">
        <v>0</v>
      </c>
      <c r="X104" s="4">
        <v>20.222826086956523</v>
      </c>
      <c r="Y104" s="4">
        <v>6.2255434782608692</v>
      </c>
      <c r="Z104" s="11">
        <v>0.30784735286213377</v>
      </c>
      <c r="AA104" s="4">
        <v>0.35597826086956524</v>
      </c>
      <c r="AB104" s="4">
        <v>0</v>
      </c>
      <c r="AC104" s="11">
        <v>0</v>
      </c>
      <c r="AD104" s="4">
        <v>62.361413043478258</v>
      </c>
      <c r="AE104" s="4">
        <v>0.375</v>
      </c>
      <c r="AF104" s="11">
        <v>6.0133339143317796E-3</v>
      </c>
      <c r="AG104" s="4">
        <v>0.33695652173913043</v>
      </c>
      <c r="AH104" s="4">
        <v>0</v>
      </c>
      <c r="AI104" s="11">
        <v>0</v>
      </c>
      <c r="AJ104" s="4">
        <v>0.48369565217391303</v>
      </c>
      <c r="AK104" s="4">
        <v>0</v>
      </c>
      <c r="AL104" s="11" t="s">
        <v>713</v>
      </c>
      <c r="AM104" s="1">
        <v>175412</v>
      </c>
      <c r="AN104" s="1">
        <v>7</v>
      </c>
      <c r="AX104"/>
      <c r="AY104"/>
    </row>
    <row r="105" spans="1:51" x14ac:dyDescent="0.25">
      <c r="A105" t="s">
        <v>346</v>
      </c>
      <c r="B105" t="s">
        <v>246</v>
      </c>
      <c r="C105" t="s">
        <v>629</v>
      </c>
      <c r="D105" t="s">
        <v>407</v>
      </c>
      <c r="E105" s="4">
        <v>24</v>
      </c>
      <c r="F105" s="4">
        <v>105.09456521739131</v>
      </c>
      <c r="G105" s="4">
        <v>16.016739130434786</v>
      </c>
      <c r="H105" s="11">
        <v>0.15240311520680136</v>
      </c>
      <c r="I105" s="4">
        <v>97.346413043478265</v>
      </c>
      <c r="J105" s="4">
        <v>16.016739130434786</v>
      </c>
      <c r="K105" s="11">
        <v>0.16453342891310394</v>
      </c>
      <c r="L105" s="4">
        <v>31.141847826086963</v>
      </c>
      <c r="M105" s="4">
        <v>6.4292391304347838</v>
      </c>
      <c r="N105" s="11">
        <v>0.20645014921205562</v>
      </c>
      <c r="O105" s="4">
        <v>23.393695652173921</v>
      </c>
      <c r="P105" s="4">
        <v>6.4292391304347838</v>
      </c>
      <c r="Q105" s="9">
        <v>0.27482785217124639</v>
      </c>
      <c r="R105" s="4">
        <v>2.6359782608695652</v>
      </c>
      <c r="S105" s="4">
        <v>0</v>
      </c>
      <c r="T105" s="11">
        <v>0</v>
      </c>
      <c r="U105" s="4">
        <v>5.1121739130434776</v>
      </c>
      <c r="V105" s="4">
        <v>0</v>
      </c>
      <c r="W105" s="11">
        <v>0</v>
      </c>
      <c r="X105" s="4">
        <v>0.91771739130434793</v>
      </c>
      <c r="Y105" s="4">
        <v>0.60499999999999998</v>
      </c>
      <c r="Z105" s="11">
        <v>0.65924434442733615</v>
      </c>
      <c r="AA105" s="4">
        <v>0</v>
      </c>
      <c r="AB105" s="4">
        <v>0</v>
      </c>
      <c r="AC105" s="11" t="s">
        <v>713</v>
      </c>
      <c r="AD105" s="4">
        <v>64.322500000000005</v>
      </c>
      <c r="AE105" s="4">
        <v>8.9825000000000017</v>
      </c>
      <c r="AF105" s="11">
        <v>0.1396478681643282</v>
      </c>
      <c r="AG105" s="4">
        <v>0</v>
      </c>
      <c r="AH105" s="4">
        <v>0</v>
      </c>
      <c r="AI105" s="11" t="s">
        <v>713</v>
      </c>
      <c r="AJ105" s="4">
        <v>8.712499999999995</v>
      </c>
      <c r="AK105" s="4">
        <v>0</v>
      </c>
      <c r="AL105" s="11" t="s">
        <v>713</v>
      </c>
      <c r="AM105" s="1">
        <v>175500</v>
      </c>
      <c r="AN105" s="1">
        <v>7</v>
      </c>
      <c r="AX105"/>
      <c r="AY105"/>
    </row>
    <row r="106" spans="1:51" x14ac:dyDescent="0.25">
      <c r="A106" t="s">
        <v>346</v>
      </c>
      <c r="B106" t="s">
        <v>230</v>
      </c>
      <c r="C106" t="s">
        <v>621</v>
      </c>
      <c r="D106" t="s">
        <v>394</v>
      </c>
      <c r="E106" s="4">
        <v>42.217391304347828</v>
      </c>
      <c r="F106" s="4">
        <v>153.7291304347826</v>
      </c>
      <c r="G106" s="4">
        <v>0</v>
      </c>
      <c r="H106" s="11">
        <v>0</v>
      </c>
      <c r="I106" s="4">
        <v>143.47999999999999</v>
      </c>
      <c r="J106" s="4">
        <v>0</v>
      </c>
      <c r="K106" s="11">
        <v>0</v>
      </c>
      <c r="L106" s="4">
        <v>29.556195652173916</v>
      </c>
      <c r="M106" s="4">
        <v>0</v>
      </c>
      <c r="N106" s="11">
        <v>0</v>
      </c>
      <c r="O106" s="4">
        <v>24.817065217391306</v>
      </c>
      <c r="P106" s="4">
        <v>0</v>
      </c>
      <c r="Q106" s="9">
        <v>0</v>
      </c>
      <c r="R106" s="4">
        <v>0</v>
      </c>
      <c r="S106" s="4">
        <v>0</v>
      </c>
      <c r="T106" s="11" t="s">
        <v>713</v>
      </c>
      <c r="U106" s="4">
        <v>4.7391304347826084</v>
      </c>
      <c r="V106" s="4">
        <v>0</v>
      </c>
      <c r="W106" s="11">
        <v>0</v>
      </c>
      <c r="X106" s="4">
        <v>26.315217391304348</v>
      </c>
      <c r="Y106" s="4">
        <v>0</v>
      </c>
      <c r="Z106" s="11">
        <v>0</v>
      </c>
      <c r="AA106" s="4">
        <v>5.51</v>
      </c>
      <c r="AB106" s="4">
        <v>0</v>
      </c>
      <c r="AC106" s="11">
        <v>0</v>
      </c>
      <c r="AD106" s="4">
        <v>59.415108695652172</v>
      </c>
      <c r="AE106" s="4">
        <v>0</v>
      </c>
      <c r="AF106" s="11">
        <v>0</v>
      </c>
      <c r="AG106" s="4">
        <v>0</v>
      </c>
      <c r="AH106" s="4">
        <v>0</v>
      </c>
      <c r="AI106" s="11" t="s">
        <v>713</v>
      </c>
      <c r="AJ106" s="4">
        <v>32.932608695652164</v>
      </c>
      <c r="AK106" s="4">
        <v>0</v>
      </c>
      <c r="AL106" s="11" t="s">
        <v>713</v>
      </c>
      <c r="AM106" s="1">
        <v>175472</v>
      </c>
      <c r="AN106" s="1">
        <v>7</v>
      </c>
      <c r="AX106"/>
      <c r="AY106"/>
    </row>
    <row r="107" spans="1:51" x14ac:dyDescent="0.25">
      <c r="A107" t="s">
        <v>346</v>
      </c>
      <c r="B107" t="s">
        <v>161</v>
      </c>
      <c r="C107" t="s">
        <v>586</v>
      </c>
      <c r="D107" t="s">
        <v>404</v>
      </c>
      <c r="E107" s="4">
        <v>61.956521739130437</v>
      </c>
      <c r="F107" s="4">
        <v>204.50793478260869</v>
      </c>
      <c r="G107" s="4">
        <v>26.067934782608695</v>
      </c>
      <c r="H107" s="11">
        <v>0.12746661791054137</v>
      </c>
      <c r="I107" s="4">
        <v>185.26054347826087</v>
      </c>
      <c r="J107" s="4">
        <v>26.067934782608695</v>
      </c>
      <c r="K107" s="11">
        <v>0.14070958820040166</v>
      </c>
      <c r="L107" s="4">
        <v>37.255326086956529</v>
      </c>
      <c r="M107" s="4">
        <v>7.7641304347826079</v>
      </c>
      <c r="N107" s="11">
        <v>0.2084032338533445</v>
      </c>
      <c r="O107" s="4">
        <v>18.772391304347831</v>
      </c>
      <c r="P107" s="4">
        <v>7.7641304347826079</v>
      </c>
      <c r="Q107" s="9">
        <v>0.41359304251155127</v>
      </c>
      <c r="R107" s="4">
        <v>15.004673913043481</v>
      </c>
      <c r="S107" s="4">
        <v>0</v>
      </c>
      <c r="T107" s="11">
        <v>0</v>
      </c>
      <c r="U107" s="4">
        <v>3.4782608695652173</v>
      </c>
      <c r="V107" s="4">
        <v>0</v>
      </c>
      <c r="W107" s="11">
        <v>0</v>
      </c>
      <c r="X107" s="4">
        <v>25.84391304347826</v>
      </c>
      <c r="Y107" s="4">
        <v>6.0706521739130439</v>
      </c>
      <c r="Z107" s="11">
        <v>0.23489678841203884</v>
      </c>
      <c r="AA107" s="4">
        <v>0.76445652173913037</v>
      </c>
      <c r="AB107" s="4">
        <v>0</v>
      </c>
      <c r="AC107" s="11">
        <v>0</v>
      </c>
      <c r="AD107" s="4">
        <v>97.103586956521752</v>
      </c>
      <c r="AE107" s="4">
        <v>10.296195652173914</v>
      </c>
      <c r="AF107" s="11">
        <v>0.10603311345011433</v>
      </c>
      <c r="AG107" s="4">
        <v>0</v>
      </c>
      <c r="AH107" s="4">
        <v>0</v>
      </c>
      <c r="AI107" s="11" t="s">
        <v>713</v>
      </c>
      <c r="AJ107" s="4">
        <v>43.540652173913024</v>
      </c>
      <c r="AK107" s="4">
        <v>1.9369565217391302</v>
      </c>
      <c r="AL107" s="11">
        <v>22.478900112233436</v>
      </c>
      <c r="AM107" s="1">
        <v>175348</v>
      </c>
      <c r="AN107" s="1">
        <v>7</v>
      </c>
      <c r="AX107"/>
      <c r="AY107"/>
    </row>
    <row r="108" spans="1:51" x14ac:dyDescent="0.25">
      <c r="A108" t="s">
        <v>346</v>
      </c>
      <c r="B108" t="s">
        <v>281</v>
      </c>
      <c r="C108" t="s">
        <v>639</v>
      </c>
      <c r="D108" t="s">
        <v>459</v>
      </c>
      <c r="E108" s="4">
        <v>37.413043478260867</v>
      </c>
      <c r="F108" s="4">
        <v>137.51358695652175</v>
      </c>
      <c r="G108" s="4">
        <v>0</v>
      </c>
      <c r="H108" s="11">
        <v>0</v>
      </c>
      <c r="I108" s="4">
        <v>132.20923913043478</v>
      </c>
      <c r="J108" s="4">
        <v>0</v>
      </c>
      <c r="K108" s="11">
        <v>0</v>
      </c>
      <c r="L108" s="4">
        <v>25.842391304347828</v>
      </c>
      <c r="M108" s="4">
        <v>0</v>
      </c>
      <c r="N108" s="11">
        <v>0</v>
      </c>
      <c r="O108" s="4">
        <v>20.538043478260871</v>
      </c>
      <c r="P108" s="4">
        <v>0</v>
      </c>
      <c r="Q108" s="9">
        <v>0</v>
      </c>
      <c r="R108" s="4">
        <v>0</v>
      </c>
      <c r="S108" s="4">
        <v>0</v>
      </c>
      <c r="T108" s="11" t="s">
        <v>713</v>
      </c>
      <c r="U108" s="4">
        <v>5.3043478260869561</v>
      </c>
      <c r="V108" s="4">
        <v>0</v>
      </c>
      <c r="W108" s="11">
        <v>0</v>
      </c>
      <c r="X108" s="4">
        <v>34.638586956521742</v>
      </c>
      <c r="Y108" s="4">
        <v>0</v>
      </c>
      <c r="Z108" s="11">
        <v>0</v>
      </c>
      <c r="AA108" s="4">
        <v>0</v>
      </c>
      <c r="AB108" s="4">
        <v>0</v>
      </c>
      <c r="AC108" s="11" t="s">
        <v>713</v>
      </c>
      <c r="AD108" s="4">
        <v>77.032608695652172</v>
      </c>
      <c r="AE108" s="4">
        <v>0</v>
      </c>
      <c r="AF108" s="11">
        <v>0</v>
      </c>
      <c r="AG108" s="4">
        <v>0</v>
      </c>
      <c r="AH108" s="4">
        <v>0</v>
      </c>
      <c r="AI108" s="11" t="s">
        <v>713</v>
      </c>
      <c r="AJ108" s="4">
        <v>0</v>
      </c>
      <c r="AK108" s="4">
        <v>0</v>
      </c>
      <c r="AL108" s="11" t="s">
        <v>713</v>
      </c>
      <c r="AM108" s="1">
        <v>175545</v>
      </c>
      <c r="AN108" s="1">
        <v>7</v>
      </c>
      <c r="AX108"/>
      <c r="AY108"/>
    </row>
    <row r="109" spans="1:51" x14ac:dyDescent="0.25">
      <c r="A109" t="s">
        <v>346</v>
      </c>
      <c r="B109" t="s">
        <v>241</v>
      </c>
      <c r="C109" t="s">
        <v>494</v>
      </c>
      <c r="D109" t="s">
        <v>394</v>
      </c>
      <c r="E109" s="4">
        <v>26.434782608695652</v>
      </c>
      <c r="F109" s="4">
        <v>119.88782608695649</v>
      </c>
      <c r="G109" s="4">
        <v>16.858695652173914</v>
      </c>
      <c r="H109" s="11">
        <v>0.14062058010749182</v>
      </c>
      <c r="I109" s="4">
        <v>108.0720652173913</v>
      </c>
      <c r="J109" s="4">
        <v>16.858695652173914</v>
      </c>
      <c r="K109" s="11">
        <v>0.15599494298792171</v>
      </c>
      <c r="L109" s="4">
        <v>44.438913043478252</v>
      </c>
      <c r="M109" s="4">
        <v>9.0815217391304355</v>
      </c>
      <c r="N109" s="11">
        <v>0.20435967302452321</v>
      </c>
      <c r="O109" s="4">
        <v>32.623152173913034</v>
      </c>
      <c r="P109" s="4">
        <v>9.0815217391304355</v>
      </c>
      <c r="Q109" s="9">
        <v>0.27837658638003826</v>
      </c>
      <c r="R109" s="4">
        <v>6.3374999999999986</v>
      </c>
      <c r="S109" s="4">
        <v>0</v>
      </c>
      <c r="T109" s="11">
        <v>0</v>
      </c>
      <c r="U109" s="4">
        <v>5.4782608695652177</v>
      </c>
      <c r="V109" s="4">
        <v>0</v>
      </c>
      <c r="W109" s="11">
        <v>0</v>
      </c>
      <c r="X109" s="4">
        <v>34.500326086956505</v>
      </c>
      <c r="Y109" s="4">
        <v>5.4429347826086953</v>
      </c>
      <c r="Z109" s="11">
        <v>0.15776473442280009</v>
      </c>
      <c r="AA109" s="4">
        <v>0</v>
      </c>
      <c r="AB109" s="4">
        <v>0</v>
      </c>
      <c r="AC109" s="11" t="s">
        <v>713</v>
      </c>
      <c r="AD109" s="4">
        <v>11.703152173913042</v>
      </c>
      <c r="AE109" s="4">
        <v>1.9048913043478262</v>
      </c>
      <c r="AF109" s="11">
        <v>0.16276737036658651</v>
      </c>
      <c r="AG109" s="4">
        <v>0</v>
      </c>
      <c r="AH109" s="4">
        <v>0</v>
      </c>
      <c r="AI109" s="11" t="s">
        <v>713</v>
      </c>
      <c r="AJ109" s="4">
        <v>29.245434782608704</v>
      </c>
      <c r="AK109" s="4">
        <v>0.42934782608695654</v>
      </c>
      <c r="AL109" s="11">
        <v>68.115949367088632</v>
      </c>
      <c r="AM109" s="1">
        <v>175491</v>
      </c>
      <c r="AN109" s="1">
        <v>7</v>
      </c>
      <c r="AX109"/>
      <c r="AY109"/>
    </row>
    <row r="110" spans="1:51" x14ac:dyDescent="0.25">
      <c r="A110" t="s">
        <v>346</v>
      </c>
      <c r="B110" t="s">
        <v>60</v>
      </c>
      <c r="C110" t="s">
        <v>538</v>
      </c>
      <c r="D110" t="s">
        <v>413</v>
      </c>
      <c r="E110" s="4">
        <v>79.347826086956516</v>
      </c>
      <c r="F110" s="4">
        <v>284.07065217391306</v>
      </c>
      <c r="G110" s="4">
        <v>0</v>
      </c>
      <c r="H110" s="11">
        <v>0</v>
      </c>
      <c r="I110" s="4">
        <v>275.11304347826092</v>
      </c>
      <c r="J110" s="4">
        <v>0</v>
      </c>
      <c r="K110" s="11">
        <v>0</v>
      </c>
      <c r="L110" s="4">
        <v>37.65652173913044</v>
      </c>
      <c r="M110" s="4">
        <v>0</v>
      </c>
      <c r="N110" s="11">
        <v>0</v>
      </c>
      <c r="O110" s="4">
        <v>35.830434782608698</v>
      </c>
      <c r="P110" s="4">
        <v>0</v>
      </c>
      <c r="Q110" s="9">
        <v>0</v>
      </c>
      <c r="R110" s="4">
        <v>0</v>
      </c>
      <c r="S110" s="4">
        <v>0</v>
      </c>
      <c r="T110" s="11" t="s">
        <v>713</v>
      </c>
      <c r="U110" s="4">
        <v>1.826086956521739</v>
      </c>
      <c r="V110" s="4">
        <v>0</v>
      </c>
      <c r="W110" s="11">
        <v>0</v>
      </c>
      <c r="X110" s="4">
        <v>69.028260869565244</v>
      </c>
      <c r="Y110" s="4">
        <v>0</v>
      </c>
      <c r="Z110" s="11">
        <v>0</v>
      </c>
      <c r="AA110" s="4">
        <v>7.1315217391304335</v>
      </c>
      <c r="AB110" s="4">
        <v>0</v>
      </c>
      <c r="AC110" s="11">
        <v>0</v>
      </c>
      <c r="AD110" s="4">
        <v>118.78260869565216</v>
      </c>
      <c r="AE110" s="4">
        <v>0</v>
      </c>
      <c r="AF110" s="11">
        <v>0</v>
      </c>
      <c r="AG110" s="4">
        <v>0</v>
      </c>
      <c r="AH110" s="4">
        <v>0</v>
      </c>
      <c r="AI110" s="11" t="s">
        <v>713</v>
      </c>
      <c r="AJ110" s="4">
        <v>51.471739130434806</v>
      </c>
      <c r="AK110" s="4">
        <v>0</v>
      </c>
      <c r="AL110" s="11" t="s">
        <v>713</v>
      </c>
      <c r="AM110" s="1">
        <v>175173</v>
      </c>
      <c r="AN110" s="1">
        <v>7</v>
      </c>
      <c r="AX110"/>
      <c r="AY110"/>
    </row>
    <row r="111" spans="1:51" x14ac:dyDescent="0.25">
      <c r="A111" t="s">
        <v>346</v>
      </c>
      <c r="B111" t="s">
        <v>200</v>
      </c>
      <c r="C111" t="s">
        <v>529</v>
      </c>
      <c r="D111" t="s">
        <v>395</v>
      </c>
      <c r="E111" s="4">
        <v>38.929577464788736</v>
      </c>
      <c r="F111" s="4">
        <v>159.83605633802819</v>
      </c>
      <c r="G111" s="4">
        <v>0</v>
      </c>
      <c r="H111" s="11">
        <v>0</v>
      </c>
      <c r="I111" s="4">
        <v>141.90704225352113</v>
      </c>
      <c r="J111" s="4">
        <v>0</v>
      </c>
      <c r="K111" s="11">
        <v>0</v>
      </c>
      <c r="L111" s="4">
        <v>40.537464788732393</v>
      </c>
      <c r="M111" s="4">
        <v>0</v>
      </c>
      <c r="N111" s="11">
        <v>0</v>
      </c>
      <c r="O111" s="4">
        <v>22.608450704225351</v>
      </c>
      <c r="P111" s="4">
        <v>0</v>
      </c>
      <c r="Q111" s="9">
        <v>0</v>
      </c>
      <c r="R111" s="4">
        <v>12.63323943661972</v>
      </c>
      <c r="S111" s="4">
        <v>0</v>
      </c>
      <c r="T111" s="11">
        <v>0</v>
      </c>
      <c r="U111" s="4">
        <v>5.295774647887324</v>
      </c>
      <c r="V111" s="4">
        <v>0</v>
      </c>
      <c r="W111" s="11">
        <v>0</v>
      </c>
      <c r="X111" s="4">
        <v>37.449295774647901</v>
      </c>
      <c r="Y111" s="4">
        <v>0</v>
      </c>
      <c r="Z111" s="11">
        <v>0</v>
      </c>
      <c r="AA111" s="4">
        <v>0</v>
      </c>
      <c r="AB111" s="4">
        <v>0</v>
      </c>
      <c r="AC111" s="11" t="s">
        <v>713</v>
      </c>
      <c r="AD111" s="4">
        <v>61.418309859154917</v>
      </c>
      <c r="AE111" s="4">
        <v>0</v>
      </c>
      <c r="AF111" s="11">
        <v>0</v>
      </c>
      <c r="AG111" s="4">
        <v>0</v>
      </c>
      <c r="AH111" s="4">
        <v>0</v>
      </c>
      <c r="AI111" s="11" t="s">
        <v>713</v>
      </c>
      <c r="AJ111" s="4">
        <v>20.430985915492961</v>
      </c>
      <c r="AK111" s="4">
        <v>0</v>
      </c>
      <c r="AL111" s="11" t="s">
        <v>713</v>
      </c>
      <c r="AM111" s="1">
        <v>175423</v>
      </c>
      <c r="AN111" s="1">
        <v>7</v>
      </c>
      <c r="AX111"/>
      <c r="AY111"/>
    </row>
    <row r="112" spans="1:51" x14ac:dyDescent="0.25">
      <c r="A112" t="s">
        <v>346</v>
      </c>
      <c r="B112" t="s">
        <v>94</v>
      </c>
      <c r="C112" t="s">
        <v>525</v>
      </c>
      <c r="D112" t="s">
        <v>417</v>
      </c>
      <c r="E112" s="4">
        <v>42.293478260869563</v>
      </c>
      <c r="F112" s="4">
        <v>141.02489130434785</v>
      </c>
      <c r="G112" s="4">
        <v>0.53858695652173905</v>
      </c>
      <c r="H112" s="11">
        <v>3.8190914493201542E-3</v>
      </c>
      <c r="I112" s="4">
        <v>129.74880434782611</v>
      </c>
      <c r="J112" s="4">
        <v>0.53858695652173905</v>
      </c>
      <c r="K112" s="11">
        <v>4.150997454110743E-3</v>
      </c>
      <c r="L112" s="4">
        <v>13.653478260869566</v>
      </c>
      <c r="M112" s="4">
        <v>0.53858695652173905</v>
      </c>
      <c r="N112" s="11">
        <v>3.94468681336178E-2</v>
      </c>
      <c r="O112" s="4">
        <v>7.5947826086956525</v>
      </c>
      <c r="P112" s="4">
        <v>0.53858695652173905</v>
      </c>
      <c r="Q112" s="9">
        <v>7.091538813831004E-2</v>
      </c>
      <c r="R112" s="4">
        <v>0</v>
      </c>
      <c r="S112" s="4">
        <v>0</v>
      </c>
      <c r="T112" s="11" t="s">
        <v>713</v>
      </c>
      <c r="U112" s="4">
        <v>6.0586956521739124</v>
      </c>
      <c r="V112" s="4">
        <v>0</v>
      </c>
      <c r="W112" s="11">
        <v>0</v>
      </c>
      <c r="X112" s="4">
        <v>30.012282608695664</v>
      </c>
      <c r="Y112" s="4">
        <v>0</v>
      </c>
      <c r="Z112" s="11">
        <v>0</v>
      </c>
      <c r="AA112" s="4">
        <v>5.2173913043478262</v>
      </c>
      <c r="AB112" s="4">
        <v>0</v>
      </c>
      <c r="AC112" s="11">
        <v>0</v>
      </c>
      <c r="AD112" s="4">
        <v>68.66891304347827</v>
      </c>
      <c r="AE112" s="4">
        <v>0</v>
      </c>
      <c r="AF112" s="11">
        <v>0</v>
      </c>
      <c r="AG112" s="4">
        <v>8.0479347826086975</v>
      </c>
      <c r="AH112" s="4">
        <v>0</v>
      </c>
      <c r="AI112" s="11">
        <v>0</v>
      </c>
      <c r="AJ112" s="4">
        <v>15.424891304347829</v>
      </c>
      <c r="AK112" s="4">
        <v>0</v>
      </c>
      <c r="AL112" s="11" t="s">
        <v>713</v>
      </c>
      <c r="AM112" s="1">
        <v>175236</v>
      </c>
      <c r="AN112" s="1">
        <v>7</v>
      </c>
      <c r="AX112"/>
      <c r="AY112"/>
    </row>
    <row r="113" spans="1:51" x14ac:dyDescent="0.25">
      <c r="A113" t="s">
        <v>346</v>
      </c>
      <c r="B113" t="s">
        <v>280</v>
      </c>
      <c r="C113" t="s">
        <v>532</v>
      </c>
      <c r="D113" t="s">
        <v>419</v>
      </c>
      <c r="E113" s="4">
        <v>84.565217391304344</v>
      </c>
      <c r="F113" s="4">
        <v>356.71739130434776</v>
      </c>
      <c r="G113" s="4">
        <v>84.550217391304344</v>
      </c>
      <c r="H113" s="11">
        <v>0.23702297519653853</v>
      </c>
      <c r="I113" s="4">
        <v>343.76358695652169</v>
      </c>
      <c r="J113" s="4">
        <v>76.172499999999999</v>
      </c>
      <c r="K113" s="11">
        <v>0.22158396901308253</v>
      </c>
      <c r="L113" s="4">
        <v>62.213478260869579</v>
      </c>
      <c r="M113" s="4">
        <v>18.032826086956522</v>
      </c>
      <c r="N113" s="11">
        <v>0.28985400898728775</v>
      </c>
      <c r="O113" s="4">
        <v>50.854782608695665</v>
      </c>
      <c r="P113" s="4">
        <v>11.250217391304348</v>
      </c>
      <c r="Q113" s="9">
        <v>0.22122240651129382</v>
      </c>
      <c r="R113" s="4">
        <v>5.2173913043478262</v>
      </c>
      <c r="S113" s="4">
        <v>5.2173913043478262</v>
      </c>
      <c r="T113" s="11">
        <v>1</v>
      </c>
      <c r="U113" s="4">
        <v>6.1413043478260869</v>
      </c>
      <c r="V113" s="4">
        <v>1.5652173913043479</v>
      </c>
      <c r="W113" s="11">
        <v>0.25486725663716814</v>
      </c>
      <c r="X113" s="4">
        <v>103.36434782608696</v>
      </c>
      <c r="Y113" s="4">
        <v>37.145869565217389</v>
      </c>
      <c r="Z113" s="11">
        <v>0.35936829619160587</v>
      </c>
      <c r="AA113" s="4">
        <v>1.5951086956521738</v>
      </c>
      <c r="AB113" s="4">
        <v>1.5951086956521738</v>
      </c>
      <c r="AC113" s="11">
        <v>1</v>
      </c>
      <c r="AD113" s="4">
        <v>167.58249999999995</v>
      </c>
      <c r="AE113" s="4">
        <v>23.268260869565214</v>
      </c>
      <c r="AF113" s="11">
        <v>0.13884660313317454</v>
      </c>
      <c r="AG113" s="4">
        <v>0</v>
      </c>
      <c r="AH113" s="4">
        <v>0</v>
      </c>
      <c r="AI113" s="11" t="s">
        <v>713</v>
      </c>
      <c r="AJ113" s="4">
        <v>21.961956521739129</v>
      </c>
      <c r="AK113" s="4">
        <v>4.5081521739130439</v>
      </c>
      <c r="AL113" s="11">
        <v>4.8716094032549719</v>
      </c>
      <c r="AM113" s="1">
        <v>175544</v>
      </c>
      <c r="AN113" s="1">
        <v>7</v>
      </c>
      <c r="AX113"/>
      <c r="AY113"/>
    </row>
    <row r="114" spans="1:51" x14ac:dyDescent="0.25">
      <c r="A114" t="s">
        <v>346</v>
      </c>
      <c r="B114" t="s">
        <v>63</v>
      </c>
      <c r="C114" t="s">
        <v>537</v>
      </c>
      <c r="D114" t="s">
        <v>394</v>
      </c>
      <c r="E114" s="4">
        <v>61.271739130434781</v>
      </c>
      <c r="F114" s="4">
        <v>199.89358695652177</v>
      </c>
      <c r="G114" s="4">
        <v>66.229891304347817</v>
      </c>
      <c r="H114" s="11">
        <v>0.33132574342544202</v>
      </c>
      <c r="I114" s="4">
        <v>186.06750000000002</v>
      </c>
      <c r="J114" s="4">
        <v>66.229891304347817</v>
      </c>
      <c r="K114" s="11">
        <v>0.35594551065794838</v>
      </c>
      <c r="L114" s="4">
        <v>28.106956521739139</v>
      </c>
      <c r="M114" s="4">
        <v>2.5382608695652178</v>
      </c>
      <c r="N114" s="11">
        <v>9.0307211583083233E-2</v>
      </c>
      <c r="O114" s="4">
        <v>14.280869565217401</v>
      </c>
      <c r="P114" s="4">
        <v>2.5382608695652178</v>
      </c>
      <c r="Q114" s="9">
        <v>0.17773853741703699</v>
      </c>
      <c r="R114" s="4">
        <v>8</v>
      </c>
      <c r="S114" s="4">
        <v>0</v>
      </c>
      <c r="T114" s="11">
        <v>0</v>
      </c>
      <c r="U114" s="4">
        <v>5.8260869565217392</v>
      </c>
      <c r="V114" s="4">
        <v>0</v>
      </c>
      <c r="W114" s="11">
        <v>0</v>
      </c>
      <c r="X114" s="4">
        <v>45.154673913043496</v>
      </c>
      <c r="Y114" s="4">
        <v>16.211739130434783</v>
      </c>
      <c r="Z114" s="11">
        <v>0.35902682326207247</v>
      </c>
      <c r="AA114" s="4">
        <v>0</v>
      </c>
      <c r="AB114" s="4">
        <v>0</v>
      </c>
      <c r="AC114" s="11" t="s">
        <v>713</v>
      </c>
      <c r="AD114" s="4">
        <v>118.70423913043477</v>
      </c>
      <c r="AE114" s="4">
        <v>43.572608695652164</v>
      </c>
      <c r="AF114" s="11">
        <v>0.36706868276012994</v>
      </c>
      <c r="AG114" s="4">
        <v>0</v>
      </c>
      <c r="AH114" s="4">
        <v>0</v>
      </c>
      <c r="AI114" s="11" t="s">
        <v>713</v>
      </c>
      <c r="AJ114" s="4">
        <v>7.9277173913043466</v>
      </c>
      <c r="AK114" s="4">
        <v>3.9072826086956525</v>
      </c>
      <c r="AL114" s="11">
        <v>2.028959301193423</v>
      </c>
      <c r="AM114" s="1">
        <v>175176</v>
      </c>
      <c r="AN114" s="1">
        <v>7</v>
      </c>
      <c r="AX114"/>
      <c r="AY114"/>
    </row>
    <row r="115" spans="1:51" x14ac:dyDescent="0.25">
      <c r="A115" t="s">
        <v>346</v>
      </c>
      <c r="B115" t="s">
        <v>226</v>
      </c>
      <c r="C115" t="s">
        <v>509</v>
      </c>
      <c r="D115" t="s">
        <v>436</v>
      </c>
      <c r="E115" s="4">
        <v>48.826086956521742</v>
      </c>
      <c r="F115" s="4">
        <v>172.02641304347827</v>
      </c>
      <c r="G115" s="4">
        <v>0</v>
      </c>
      <c r="H115" s="11">
        <v>0</v>
      </c>
      <c r="I115" s="4">
        <v>154.69836956521743</v>
      </c>
      <c r="J115" s="4">
        <v>0</v>
      </c>
      <c r="K115" s="11">
        <v>0</v>
      </c>
      <c r="L115" s="4">
        <v>36.816739130434797</v>
      </c>
      <c r="M115" s="4">
        <v>0</v>
      </c>
      <c r="N115" s="11">
        <v>0</v>
      </c>
      <c r="O115" s="4">
        <v>28.050434782608708</v>
      </c>
      <c r="P115" s="4">
        <v>0</v>
      </c>
      <c r="Q115" s="9">
        <v>0</v>
      </c>
      <c r="R115" s="4">
        <v>4.1828260869565215</v>
      </c>
      <c r="S115" s="4">
        <v>0</v>
      </c>
      <c r="T115" s="11">
        <v>0</v>
      </c>
      <c r="U115" s="4">
        <v>4.5834782608695654</v>
      </c>
      <c r="V115" s="4">
        <v>0</v>
      </c>
      <c r="W115" s="11">
        <v>0</v>
      </c>
      <c r="X115" s="4">
        <v>24.462499999999999</v>
      </c>
      <c r="Y115" s="4">
        <v>0</v>
      </c>
      <c r="Z115" s="11">
        <v>0</v>
      </c>
      <c r="AA115" s="4">
        <v>8.5617391304347787</v>
      </c>
      <c r="AB115" s="4">
        <v>0</v>
      </c>
      <c r="AC115" s="11">
        <v>0</v>
      </c>
      <c r="AD115" s="4">
        <v>41.104891304347838</v>
      </c>
      <c r="AE115" s="4">
        <v>0</v>
      </c>
      <c r="AF115" s="11">
        <v>0</v>
      </c>
      <c r="AG115" s="4">
        <v>0</v>
      </c>
      <c r="AH115" s="4">
        <v>0</v>
      </c>
      <c r="AI115" s="11" t="s">
        <v>713</v>
      </c>
      <c r="AJ115" s="4">
        <v>61.080543478260878</v>
      </c>
      <c r="AK115" s="4">
        <v>0</v>
      </c>
      <c r="AL115" s="11" t="s">
        <v>713</v>
      </c>
      <c r="AM115" s="1">
        <v>175467</v>
      </c>
      <c r="AN115" s="1">
        <v>7</v>
      </c>
      <c r="AX115"/>
      <c r="AY115"/>
    </row>
    <row r="116" spans="1:51" x14ac:dyDescent="0.25">
      <c r="A116" t="s">
        <v>346</v>
      </c>
      <c r="B116" t="s">
        <v>257</v>
      </c>
      <c r="C116" t="s">
        <v>504</v>
      </c>
      <c r="D116" t="s">
        <v>407</v>
      </c>
      <c r="E116" s="4">
        <v>33.456521739130437</v>
      </c>
      <c r="F116" s="4">
        <v>188.83967391304347</v>
      </c>
      <c r="G116" s="4">
        <v>52.345108695652179</v>
      </c>
      <c r="H116" s="11">
        <v>0.27719338638424018</v>
      </c>
      <c r="I116" s="4">
        <v>180.23641304347825</v>
      </c>
      <c r="J116" s="4">
        <v>52.345108695652179</v>
      </c>
      <c r="K116" s="11">
        <v>0.29042471391740926</v>
      </c>
      <c r="L116" s="4">
        <v>45.163043478260867</v>
      </c>
      <c r="M116" s="4">
        <v>7.8396739130434785</v>
      </c>
      <c r="N116" s="11">
        <v>0.17358604091456079</v>
      </c>
      <c r="O116" s="4">
        <v>40.75</v>
      </c>
      <c r="P116" s="4">
        <v>7.8396739130434785</v>
      </c>
      <c r="Q116" s="9">
        <v>0.19238463590290744</v>
      </c>
      <c r="R116" s="4">
        <v>0</v>
      </c>
      <c r="S116" s="4">
        <v>0</v>
      </c>
      <c r="T116" s="11" t="s">
        <v>713</v>
      </c>
      <c r="U116" s="4">
        <v>4.4130434782608692</v>
      </c>
      <c r="V116" s="4">
        <v>0</v>
      </c>
      <c r="W116" s="11">
        <v>0</v>
      </c>
      <c r="X116" s="4">
        <v>4.5760869565217392</v>
      </c>
      <c r="Y116" s="4">
        <v>4.5760869565217392</v>
      </c>
      <c r="Z116" s="11">
        <v>1</v>
      </c>
      <c r="AA116" s="4">
        <v>4.1902173913043477</v>
      </c>
      <c r="AB116" s="4">
        <v>0</v>
      </c>
      <c r="AC116" s="11">
        <v>0</v>
      </c>
      <c r="AD116" s="4">
        <v>71.529891304347828</v>
      </c>
      <c r="AE116" s="4">
        <v>36.421195652173914</v>
      </c>
      <c r="AF116" s="11">
        <v>0.50917448619078376</v>
      </c>
      <c r="AG116" s="4">
        <v>8.6956521739130432E-2</v>
      </c>
      <c r="AH116" s="4">
        <v>8.6956521739130432E-2</v>
      </c>
      <c r="AI116" s="11">
        <v>1</v>
      </c>
      <c r="AJ116" s="4">
        <v>63.293478260869563</v>
      </c>
      <c r="AK116" s="4">
        <v>3.4211956521739131</v>
      </c>
      <c r="AL116" s="11">
        <v>18.500397140587769</v>
      </c>
      <c r="AM116" s="1">
        <v>175513</v>
      </c>
      <c r="AN116" s="1">
        <v>7</v>
      </c>
      <c r="AX116"/>
      <c r="AY116"/>
    </row>
    <row r="117" spans="1:51" x14ac:dyDescent="0.25">
      <c r="A117" t="s">
        <v>346</v>
      </c>
      <c r="B117" t="s">
        <v>259</v>
      </c>
      <c r="C117" t="s">
        <v>480</v>
      </c>
      <c r="D117" t="s">
        <v>444</v>
      </c>
      <c r="E117" s="4">
        <v>65.5</v>
      </c>
      <c r="F117" s="4">
        <v>352.67119565217388</v>
      </c>
      <c r="G117" s="4">
        <v>106.94021739130436</v>
      </c>
      <c r="H117" s="11">
        <v>0.30322923649476441</v>
      </c>
      <c r="I117" s="4">
        <v>330.19836956521738</v>
      </c>
      <c r="J117" s="4">
        <v>106.56521739130436</v>
      </c>
      <c r="K117" s="11">
        <v>0.32273090122044562</v>
      </c>
      <c r="L117" s="4">
        <v>75.290760869565219</v>
      </c>
      <c r="M117" s="4">
        <v>15.464673913043478</v>
      </c>
      <c r="N117" s="11">
        <v>0.20539935756307071</v>
      </c>
      <c r="O117" s="4">
        <v>59.220108695652172</v>
      </c>
      <c r="P117" s="4">
        <v>15.089673913043478</v>
      </c>
      <c r="Q117" s="9">
        <v>0.25480658927178451</v>
      </c>
      <c r="R117" s="4">
        <v>11.646739130434783</v>
      </c>
      <c r="S117" s="4">
        <v>0.375</v>
      </c>
      <c r="T117" s="11">
        <v>3.2197853476434904E-2</v>
      </c>
      <c r="U117" s="4">
        <v>4.4239130434782608</v>
      </c>
      <c r="V117" s="4">
        <v>0</v>
      </c>
      <c r="W117" s="11">
        <v>0</v>
      </c>
      <c r="X117" s="4">
        <v>74.877717391304344</v>
      </c>
      <c r="Y117" s="4">
        <v>12.728260869565217</v>
      </c>
      <c r="Z117" s="11">
        <v>0.16998729813101071</v>
      </c>
      <c r="AA117" s="4">
        <v>6.4021739130434785</v>
      </c>
      <c r="AB117" s="4">
        <v>0</v>
      </c>
      <c r="AC117" s="11">
        <v>0</v>
      </c>
      <c r="AD117" s="4">
        <v>171.06521739130434</v>
      </c>
      <c r="AE117" s="4">
        <v>75.692934782608702</v>
      </c>
      <c r="AF117" s="11">
        <v>0.44247998475028599</v>
      </c>
      <c r="AG117" s="4">
        <v>0</v>
      </c>
      <c r="AH117" s="4">
        <v>0</v>
      </c>
      <c r="AI117" s="11" t="s">
        <v>713</v>
      </c>
      <c r="AJ117" s="4">
        <v>25.035326086956523</v>
      </c>
      <c r="AK117" s="4">
        <v>3.0543478260869565</v>
      </c>
      <c r="AL117" s="11">
        <v>8.1966192170818513</v>
      </c>
      <c r="AM117" s="1">
        <v>175516</v>
      </c>
      <c r="AN117" s="1">
        <v>7</v>
      </c>
      <c r="AX117"/>
      <c r="AY117"/>
    </row>
    <row r="118" spans="1:51" x14ac:dyDescent="0.25">
      <c r="A118" t="s">
        <v>346</v>
      </c>
      <c r="B118" t="s">
        <v>82</v>
      </c>
      <c r="C118" t="s">
        <v>515</v>
      </c>
      <c r="D118" t="s">
        <v>419</v>
      </c>
      <c r="E118" s="4">
        <v>33.858695652173914</v>
      </c>
      <c r="F118" s="4">
        <v>130.24021739130436</v>
      </c>
      <c r="G118" s="4">
        <v>13.503152173913046</v>
      </c>
      <c r="H118" s="11">
        <v>0.10367882090785423</v>
      </c>
      <c r="I118" s="4">
        <v>120.91608695652174</v>
      </c>
      <c r="J118" s="4">
        <v>7.3047826086956515</v>
      </c>
      <c r="K118" s="11">
        <v>6.0411999697957977E-2</v>
      </c>
      <c r="L118" s="4">
        <v>20.024130434782609</v>
      </c>
      <c r="M118" s="4">
        <v>9.7189130434782616</v>
      </c>
      <c r="N118" s="11">
        <v>0.48536005471659194</v>
      </c>
      <c r="O118" s="4">
        <v>11.091304347826087</v>
      </c>
      <c r="P118" s="4">
        <v>3.9118478260869565</v>
      </c>
      <c r="Q118" s="9">
        <v>0.35269502156017246</v>
      </c>
      <c r="R118" s="4">
        <v>3.1257608695652186</v>
      </c>
      <c r="S118" s="4">
        <v>0</v>
      </c>
      <c r="T118" s="11">
        <v>0</v>
      </c>
      <c r="U118" s="4">
        <v>5.8070652173913047</v>
      </c>
      <c r="V118" s="4">
        <v>5.8070652173913047</v>
      </c>
      <c r="W118" s="11">
        <v>1</v>
      </c>
      <c r="X118" s="4">
        <v>24.99543478260869</v>
      </c>
      <c r="Y118" s="4">
        <v>1.2130434782608694</v>
      </c>
      <c r="Z118" s="11">
        <v>4.8530601240226484E-2</v>
      </c>
      <c r="AA118" s="4">
        <v>0.39130434782608697</v>
      </c>
      <c r="AB118" s="4">
        <v>0.39130434782608697</v>
      </c>
      <c r="AC118" s="11">
        <v>1</v>
      </c>
      <c r="AD118" s="4">
        <v>76.561739130434788</v>
      </c>
      <c r="AE118" s="4">
        <v>2.1418478260869565</v>
      </c>
      <c r="AF118" s="11">
        <v>2.7975433296231512E-2</v>
      </c>
      <c r="AG118" s="4">
        <v>2.7668478260869565</v>
      </c>
      <c r="AH118" s="4">
        <v>0</v>
      </c>
      <c r="AI118" s="11">
        <v>0</v>
      </c>
      <c r="AJ118" s="4">
        <v>5.5007608695652177</v>
      </c>
      <c r="AK118" s="4">
        <v>3.8043478260869568E-2</v>
      </c>
      <c r="AL118" s="11">
        <v>144.59142857142857</v>
      </c>
      <c r="AM118" s="1">
        <v>175219</v>
      </c>
      <c r="AN118" s="1">
        <v>7</v>
      </c>
      <c r="AX118"/>
      <c r="AY118"/>
    </row>
    <row r="119" spans="1:51" x14ac:dyDescent="0.25">
      <c r="A119" t="s">
        <v>346</v>
      </c>
      <c r="B119" t="s">
        <v>317</v>
      </c>
      <c r="C119" t="s">
        <v>656</v>
      </c>
      <c r="D119" t="s">
        <v>472</v>
      </c>
      <c r="E119" s="4">
        <v>31.108695652173914</v>
      </c>
      <c r="F119" s="4">
        <v>153.83489130434782</v>
      </c>
      <c r="G119" s="4">
        <v>17.119565217391305</v>
      </c>
      <c r="H119" s="11">
        <v>0.11128532072429434</v>
      </c>
      <c r="I119" s="4">
        <v>143.52630434782606</v>
      </c>
      <c r="J119" s="4">
        <v>17.119565217391305</v>
      </c>
      <c r="K119" s="11">
        <v>0.11927824167968001</v>
      </c>
      <c r="L119" s="4">
        <v>18.459021739130431</v>
      </c>
      <c r="M119" s="4">
        <v>1.6032608695652173</v>
      </c>
      <c r="N119" s="11">
        <v>8.6855137407771635E-2</v>
      </c>
      <c r="O119" s="4">
        <v>13.480760869565213</v>
      </c>
      <c r="P119" s="4">
        <v>1.6032608695652173</v>
      </c>
      <c r="Q119" s="9">
        <v>0.11892955338929073</v>
      </c>
      <c r="R119" s="4">
        <v>0</v>
      </c>
      <c r="S119" s="4">
        <v>0</v>
      </c>
      <c r="T119" s="11" t="s">
        <v>713</v>
      </c>
      <c r="U119" s="4">
        <v>4.9782608695652177</v>
      </c>
      <c r="V119" s="4">
        <v>0</v>
      </c>
      <c r="W119" s="11">
        <v>0</v>
      </c>
      <c r="X119" s="4">
        <v>10.309456521739127</v>
      </c>
      <c r="Y119" s="4">
        <v>0</v>
      </c>
      <c r="Z119" s="11">
        <v>0</v>
      </c>
      <c r="AA119" s="4">
        <v>5.3303260869565232</v>
      </c>
      <c r="AB119" s="4">
        <v>0</v>
      </c>
      <c r="AC119" s="11">
        <v>0</v>
      </c>
      <c r="AD119" s="4">
        <v>105.49804347826087</v>
      </c>
      <c r="AE119" s="4">
        <v>15.516304347826088</v>
      </c>
      <c r="AF119" s="11">
        <v>0.14707670243214896</v>
      </c>
      <c r="AG119" s="4">
        <v>0</v>
      </c>
      <c r="AH119" s="4">
        <v>0</v>
      </c>
      <c r="AI119" s="11" t="s">
        <v>713</v>
      </c>
      <c r="AJ119" s="4">
        <v>14.238043478260868</v>
      </c>
      <c r="AK119" s="4">
        <v>0</v>
      </c>
      <c r="AL119" s="11" t="s">
        <v>713</v>
      </c>
      <c r="AM119" t="s">
        <v>10</v>
      </c>
      <c r="AN119" s="1">
        <v>7</v>
      </c>
      <c r="AX119"/>
      <c r="AY119"/>
    </row>
    <row r="120" spans="1:51" x14ac:dyDescent="0.25">
      <c r="A120" t="s">
        <v>346</v>
      </c>
      <c r="B120" t="s">
        <v>72</v>
      </c>
      <c r="C120" t="s">
        <v>529</v>
      </c>
      <c r="D120" t="s">
        <v>395</v>
      </c>
      <c r="E120" s="4">
        <v>55.717391304347828</v>
      </c>
      <c r="F120" s="4">
        <v>239.04119565217391</v>
      </c>
      <c r="G120" s="4">
        <v>1.5082608695652173</v>
      </c>
      <c r="H120" s="11">
        <v>6.3096273654850285E-3</v>
      </c>
      <c r="I120" s="4">
        <v>202.95804347826089</v>
      </c>
      <c r="J120" s="4">
        <v>1.5082608695652173</v>
      </c>
      <c r="K120" s="11">
        <v>7.4313924381458141E-3</v>
      </c>
      <c r="L120" s="4">
        <v>59.242608695652173</v>
      </c>
      <c r="M120" s="4">
        <v>0.14673913043478262</v>
      </c>
      <c r="N120" s="11">
        <v>2.47691878641988E-3</v>
      </c>
      <c r="O120" s="4">
        <v>25.841956521739132</v>
      </c>
      <c r="P120" s="4">
        <v>0.14673913043478262</v>
      </c>
      <c r="Q120" s="9">
        <v>5.6783289729375047E-3</v>
      </c>
      <c r="R120" s="4">
        <v>27.574565217391296</v>
      </c>
      <c r="S120" s="4">
        <v>0</v>
      </c>
      <c r="T120" s="11">
        <v>0</v>
      </c>
      <c r="U120" s="4">
        <v>5.8260869565217392</v>
      </c>
      <c r="V120" s="4">
        <v>0</v>
      </c>
      <c r="W120" s="11">
        <v>0</v>
      </c>
      <c r="X120" s="4">
        <v>26.957173913043487</v>
      </c>
      <c r="Y120" s="4">
        <v>0.80956521739130427</v>
      </c>
      <c r="Z120" s="11">
        <v>3.0031531495205748E-2</v>
      </c>
      <c r="AA120" s="4">
        <v>2.6825000000000001</v>
      </c>
      <c r="AB120" s="4">
        <v>0</v>
      </c>
      <c r="AC120" s="11">
        <v>0</v>
      </c>
      <c r="AD120" s="4">
        <v>127.63478260869564</v>
      </c>
      <c r="AE120" s="4">
        <v>0.45326086956521744</v>
      </c>
      <c r="AF120" s="11">
        <v>3.5512331380297048E-3</v>
      </c>
      <c r="AG120" s="4">
        <v>1.4054347826086957</v>
      </c>
      <c r="AH120" s="4">
        <v>0</v>
      </c>
      <c r="AI120" s="11">
        <v>0</v>
      </c>
      <c r="AJ120" s="4">
        <v>21.118695652173916</v>
      </c>
      <c r="AK120" s="4">
        <v>9.8695652173913045E-2</v>
      </c>
      <c r="AL120" s="11">
        <v>213.97797356828195</v>
      </c>
      <c r="AM120" s="1">
        <v>175200</v>
      </c>
      <c r="AN120" s="1">
        <v>7</v>
      </c>
      <c r="AX120"/>
      <c r="AY120"/>
    </row>
    <row r="121" spans="1:51" x14ac:dyDescent="0.25">
      <c r="A121" t="s">
        <v>346</v>
      </c>
      <c r="B121" t="s">
        <v>325</v>
      </c>
      <c r="C121" t="s">
        <v>661</v>
      </c>
      <c r="D121" t="s">
        <v>475</v>
      </c>
      <c r="E121" s="4">
        <v>17.695652173913043</v>
      </c>
      <c r="F121" s="4">
        <v>96.728369565217406</v>
      </c>
      <c r="G121" s="4">
        <v>7.318586956521739</v>
      </c>
      <c r="H121" s="11">
        <v>7.5661225237414031E-2</v>
      </c>
      <c r="I121" s="4">
        <v>91.345326086956533</v>
      </c>
      <c r="J121" s="4">
        <v>7.318586956521739</v>
      </c>
      <c r="K121" s="11">
        <v>8.0119993764703218E-2</v>
      </c>
      <c r="L121" s="4">
        <v>15.991847826086959</v>
      </c>
      <c r="M121" s="4">
        <v>0.85510869565217396</v>
      </c>
      <c r="N121" s="11">
        <v>5.34715378079864E-2</v>
      </c>
      <c r="O121" s="4">
        <v>10.608804347826089</v>
      </c>
      <c r="P121" s="4">
        <v>0.85510869565217396</v>
      </c>
      <c r="Q121" s="9">
        <v>8.0603682339320276E-2</v>
      </c>
      <c r="R121" s="4">
        <v>5.3830434782608698</v>
      </c>
      <c r="S121" s="4">
        <v>0</v>
      </c>
      <c r="T121" s="11">
        <v>0</v>
      </c>
      <c r="U121" s="4">
        <v>0</v>
      </c>
      <c r="V121" s="4">
        <v>0</v>
      </c>
      <c r="W121" s="11" t="s">
        <v>713</v>
      </c>
      <c r="X121" s="4">
        <v>17.119021739130432</v>
      </c>
      <c r="Y121" s="4">
        <v>3.2504347826086959</v>
      </c>
      <c r="Z121" s="11">
        <v>0.18987269437124993</v>
      </c>
      <c r="AA121" s="4">
        <v>0</v>
      </c>
      <c r="AB121" s="4">
        <v>0</v>
      </c>
      <c r="AC121" s="11" t="s">
        <v>713</v>
      </c>
      <c r="AD121" s="4">
        <v>63.617500000000007</v>
      </c>
      <c r="AE121" s="4">
        <v>3.213043478260869</v>
      </c>
      <c r="AF121" s="11">
        <v>5.050565454884063E-2</v>
      </c>
      <c r="AG121" s="4">
        <v>0</v>
      </c>
      <c r="AH121" s="4">
        <v>0</v>
      </c>
      <c r="AI121" s="11" t="s">
        <v>713</v>
      </c>
      <c r="AJ121" s="4">
        <v>0</v>
      </c>
      <c r="AK121" s="4">
        <v>0</v>
      </c>
      <c r="AL121" s="11" t="s">
        <v>713</v>
      </c>
      <c r="AM121" t="s">
        <v>18</v>
      </c>
      <c r="AN121" s="1">
        <v>7</v>
      </c>
      <c r="AX121"/>
      <c r="AY121"/>
    </row>
    <row r="122" spans="1:51" x14ac:dyDescent="0.25">
      <c r="A122" t="s">
        <v>346</v>
      </c>
      <c r="B122" t="s">
        <v>98</v>
      </c>
      <c r="C122" t="s">
        <v>537</v>
      </c>
      <c r="D122" t="s">
        <v>394</v>
      </c>
      <c r="E122" s="4">
        <v>23.271739130434781</v>
      </c>
      <c r="F122" s="4">
        <v>106.62043478260867</v>
      </c>
      <c r="G122" s="4">
        <v>13.565217391304348</v>
      </c>
      <c r="H122" s="11">
        <v>0.12722905715928509</v>
      </c>
      <c r="I122" s="4">
        <v>97.121521739130415</v>
      </c>
      <c r="J122" s="4">
        <v>13.565217391304348</v>
      </c>
      <c r="K122" s="11">
        <v>0.13967261991364474</v>
      </c>
      <c r="L122" s="4">
        <v>30.310652173913045</v>
      </c>
      <c r="M122" s="4">
        <v>3.652173913043478</v>
      </c>
      <c r="N122" s="11">
        <v>0.1204914329156775</v>
      </c>
      <c r="O122" s="4">
        <v>20.811739130434784</v>
      </c>
      <c r="P122" s="4">
        <v>3.652173913043478</v>
      </c>
      <c r="Q122" s="9">
        <v>0.17548624313201158</v>
      </c>
      <c r="R122" s="4">
        <v>1.0391304347826087</v>
      </c>
      <c r="S122" s="4">
        <v>0</v>
      </c>
      <c r="T122" s="11">
        <v>0</v>
      </c>
      <c r="U122" s="4">
        <v>8.4597826086956509</v>
      </c>
      <c r="V122" s="4">
        <v>0</v>
      </c>
      <c r="W122" s="11">
        <v>0</v>
      </c>
      <c r="X122" s="4">
        <v>28.084130434782598</v>
      </c>
      <c r="Y122" s="4">
        <v>9.9130434782608692</v>
      </c>
      <c r="Z122" s="11">
        <v>0.35297669270127813</v>
      </c>
      <c r="AA122" s="4">
        <v>0</v>
      </c>
      <c r="AB122" s="4">
        <v>0</v>
      </c>
      <c r="AC122" s="11" t="s">
        <v>713</v>
      </c>
      <c r="AD122" s="4">
        <v>48.225652173913033</v>
      </c>
      <c r="AE122" s="4">
        <v>0</v>
      </c>
      <c r="AF122" s="11">
        <v>0</v>
      </c>
      <c r="AG122" s="4">
        <v>0</v>
      </c>
      <c r="AH122" s="4">
        <v>0</v>
      </c>
      <c r="AI122" s="11" t="s">
        <v>713</v>
      </c>
      <c r="AJ122" s="4">
        <v>0</v>
      </c>
      <c r="AK122" s="4">
        <v>0</v>
      </c>
      <c r="AL122" s="11" t="s">
        <v>713</v>
      </c>
      <c r="AM122" s="1">
        <v>175240</v>
      </c>
      <c r="AN122" s="1">
        <v>7</v>
      </c>
      <c r="AX122"/>
      <c r="AY122"/>
    </row>
    <row r="123" spans="1:51" x14ac:dyDescent="0.25">
      <c r="A123" t="s">
        <v>346</v>
      </c>
      <c r="B123" t="s">
        <v>201</v>
      </c>
      <c r="C123" t="s">
        <v>500</v>
      </c>
      <c r="D123" t="s">
        <v>389</v>
      </c>
      <c r="E123" s="4">
        <v>46.934782608695649</v>
      </c>
      <c r="F123" s="4">
        <v>180.96641304347821</v>
      </c>
      <c r="G123" s="4">
        <v>0.56521739130434778</v>
      </c>
      <c r="H123" s="11">
        <v>3.1233275932178147E-3</v>
      </c>
      <c r="I123" s="4">
        <v>156.24391304347819</v>
      </c>
      <c r="J123" s="4">
        <v>0.56521739130434778</v>
      </c>
      <c r="K123" s="11">
        <v>3.6175322308208196E-3</v>
      </c>
      <c r="L123" s="4">
        <v>29.607499999999991</v>
      </c>
      <c r="M123" s="4">
        <v>0</v>
      </c>
      <c r="N123" s="11">
        <v>0</v>
      </c>
      <c r="O123" s="4">
        <v>19.657391304347819</v>
      </c>
      <c r="P123" s="4">
        <v>0</v>
      </c>
      <c r="Q123" s="9">
        <v>0</v>
      </c>
      <c r="R123" s="4">
        <v>5.4283695652173911</v>
      </c>
      <c r="S123" s="4">
        <v>0</v>
      </c>
      <c r="T123" s="11">
        <v>0</v>
      </c>
      <c r="U123" s="4">
        <v>4.5217391304347823</v>
      </c>
      <c r="V123" s="4">
        <v>0</v>
      </c>
      <c r="W123" s="11">
        <v>0</v>
      </c>
      <c r="X123" s="4">
        <v>22.796956521739137</v>
      </c>
      <c r="Y123" s="4">
        <v>0.56521739130434778</v>
      </c>
      <c r="Z123" s="11">
        <v>2.4793546049243789E-2</v>
      </c>
      <c r="AA123" s="4">
        <v>14.772391304347826</v>
      </c>
      <c r="AB123" s="4">
        <v>0</v>
      </c>
      <c r="AC123" s="11">
        <v>0</v>
      </c>
      <c r="AD123" s="4">
        <v>66.410434782608675</v>
      </c>
      <c r="AE123" s="4">
        <v>0</v>
      </c>
      <c r="AF123" s="11">
        <v>0</v>
      </c>
      <c r="AG123" s="4">
        <v>0</v>
      </c>
      <c r="AH123" s="4">
        <v>0</v>
      </c>
      <c r="AI123" s="11" t="s">
        <v>713</v>
      </c>
      <c r="AJ123" s="4">
        <v>47.379130434782567</v>
      </c>
      <c r="AK123" s="4">
        <v>0</v>
      </c>
      <c r="AL123" s="11" t="s">
        <v>713</v>
      </c>
      <c r="AM123" s="1">
        <v>175424</v>
      </c>
      <c r="AN123" s="1">
        <v>7</v>
      </c>
      <c r="AX123"/>
      <c r="AY123"/>
    </row>
    <row r="124" spans="1:51" x14ac:dyDescent="0.25">
      <c r="A124" t="s">
        <v>346</v>
      </c>
      <c r="B124" t="s">
        <v>42</v>
      </c>
      <c r="C124" t="s">
        <v>481</v>
      </c>
      <c r="D124" t="s">
        <v>389</v>
      </c>
      <c r="E124" s="4">
        <v>41.097826086956523</v>
      </c>
      <c r="F124" s="4">
        <v>143.83423913043481</v>
      </c>
      <c r="G124" s="4">
        <v>0</v>
      </c>
      <c r="H124" s="11">
        <v>0</v>
      </c>
      <c r="I124" s="4">
        <v>127.6317391304348</v>
      </c>
      <c r="J124" s="4">
        <v>0</v>
      </c>
      <c r="K124" s="11">
        <v>0</v>
      </c>
      <c r="L124" s="4">
        <v>33.49619565217391</v>
      </c>
      <c r="M124" s="4">
        <v>0</v>
      </c>
      <c r="N124" s="11">
        <v>0</v>
      </c>
      <c r="O124" s="4">
        <v>17.293695652173906</v>
      </c>
      <c r="P124" s="4">
        <v>0</v>
      </c>
      <c r="Q124" s="9">
        <v>0</v>
      </c>
      <c r="R124" s="4">
        <v>10.724239130434785</v>
      </c>
      <c r="S124" s="4">
        <v>0</v>
      </c>
      <c r="T124" s="11">
        <v>0</v>
      </c>
      <c r="U124" s="4">
        <v>5.4782608695652177</v>
      </c>
      <c r="V124" s="4">
        <v>0</v>
      </c>
      <c r="W124" s="11">
        <v>0</v>
      </c>
      <c r="X124" s="4">
        <v>31.979130434782611</v>
      </c>
      <c r="Y124" s="4">
        <v>0</v>
      </c>
      <c r="Z124" s="11">
        <v>0</v>
      </c>
      <c r="AA124" s="4">
        <v>0</v>
      </c>
      <c r="AB124" s="4">
        <v>0</v>
      </c>
      <c r="AC124" s="11" t="s">
        <v>713</v>
      </c>
      <c r="AD124" s="4">
        <v>55.358913043478289</v>
      </c>
      <c r="AE124" s="4">
        <v>0</v>
      </c>
      <c r="AF124" s="11">
        <v>0</v>
      </c>
      <c r="AG124" s="4">
        <v>0</v>
      </c>
      <c r="AH124" s="4">
        <v>0</v>
      </c>
      <c r="AI124" s="11" t="s">
        <v>713</v>
      </c>
      <c r="AJ124" s="4">
        <v>22.999999999999996</v>
      </c>
      <c r="AK124" s="4">
        <v>0</v>
      </c>
      <c r="AL124" s="11" t="s">
        <v>713</v>
      </c>
      <c r="AM124" s="1">
        <v>175124</v>
      </c>
      <c r="AN124" s="1">
        <v>7</v>
      </c>
      <c r="AX124"/>
      <c r="AY124"/>
    </row>
    <row r="125" spans="1:51" x14ac:dyDescent="0.25">
      <c r="A125" t="s">
        <v>346</v>
      </c>
      <c r="B125" t="s">
        <v>225</v>
      </c>
      <c r="C125" t="s">
        <v>521</v>
      </c>
      <c r="D125" t="s">
        <v>402</v>
      </c>
      <c r="E125" s="4">
        <v>67.152173913043484</v>
      </c>
      <c r="F125" s="4">
        <v>200.5151086956522</v>
      </c>
      <c r="G125" s="4">
        <v>4.4130434782608692</v>
      </c>
      <c r="H125" s="11">
        <v>2.2008533456494384E-2</v>
      </c>
      <c r="I125" s="4">
        <v>186.42956521739131</v>
      </c>
      <c r="J125" s="4">
        <v>4.4130434782608692</v>
      </c>
      <c r="K125" s="11">
        <v>2.3671371400319035E-2</v>
      </c>
      <c r="L125" s="4">
        <v>26.502717391304351</v>
      </c>
      <c r="M125" s="4">
        <v>0</v>
      </c>
      <c r="N125" s="11">
        <v>0</v>
      </c>
      <c r="O125" s="4">
        <v>14.562065217391305</v>
      </c>
      <c r="P125" s="4">
        <v>0</v>
      </c>
      <c r="Q125" s="9">
        <v>0</v>
      </c>
      <c r="R125" s="4">
        <v>8.049347826086958</v>
      </c>
      <c r="S125" s="4">
        <v>0</v>
      </c>
      <c r="T125" s="11">
        <v>0</v>
      </c>
      <c r="U125" s="4">
        <v>3.8913043478260869</v>
      </c>
      <c r="V125" s="4">
        <v>0</v>
      </c>
      <c r="W125" s="11">
        <v>0</v>
      </c>
      <c r="X125" s="4">
        <v>36.008804347826093</v>
      </c>
      <c r="Y125" s="4">
        <v>0.25</v>
      </c>
      <c r="Z125" s="11">
        <v>6.9427464901397895E-3</v>
      </c>
      <c r="AA125" s="4">
        <v>2.1448913043478264</v>
      </c>
      <c r="AB125" s="4">
        <v>0</v>
      </c>
      <c r="AC125" s="11">
        <v>0</v>
      </c>
      <c r="AD125" s="4">
        <v>87.222173913043477</v>
      </c>
      <c r="AE125" s="4">
        <v>3.7554347826086958</v>
      </c>
      <c r="AF125" s="11">
        <v>4.3055964029888691E-2</v>
      </c>
      <c r="AG125" s="4">
        <v>0</v>
      </c>
      <c r="AH125" s="4">
        <v>0</v>
      </c>
      <c r="AI125" s="11" t="s">
        <v>713</v>
      </c>
      <c r="AJ125" s="4">
        <v>48.636521739130437</v>
      </c>
      <c r="AK125" s="4">
        <v>0.40760869565217389</v>
      </c>
      <c r="AL125" s="11">
        <v>119.32160000000002</v>
      </c>
      <c r="AM125" s="1">
        <v>175466</v>
      </c>
      <c r="AN125" s="1">
        <v>7</v>
      </c>
      <c r="AX125"/>
      <c r="AY125"/>
    </row>
    <row r="126" spans="1:51" x14ac:dyDescent="0.25">
      <c r="A126" t="s">
        <v>346</v>
      </c>
      <c r="B126" t="s">
        <v>100</v>
      </c>
      <c r="C126" t="s">
        <v>526</v>
      </c>
      <c r="D126" t="s">
        <v>394</v>
      </c>
      <c r="E126" s="4">
        <v>112.72826086956522</v>
      </c>
      <c r="F126" s="4">
        <v>597.34521739130423</v>
      </c>
      <c r="G126" s="4">
        <v>7.6086956521739135E-2</v>
      </c>
      <c r="H126" s="11">
        <v>1.2737518323829934E-4</v>
      </c>
      <c r="I126" s="4">
        <v>568.68239130434768</v>
      </c>
      <c r="J126" s="4">
        <v>7.6086956521739135E-2</v>
      </c>
      <c r="K126" s="11">
        <v>1.3379516877113729E-4</v>
      </c>
      <c r="L126" s="4">
        <v>118.23956521739132</v>
      </c>
      <c r="M126" s="4">
        <v>7.6086956521739135E-2</v>
      </c>
      <c r="N126" s="11">
        <v>6.4349827726318338E-4</v>
      </c>
      <c r="O126" s="4">
        <v>94.794130434782616</v>
      </c>
      <c r="P126" s="4">
        <v>7.6086956521739135E-2</v>
      </c>
      <c r="Q126" s="9">
        <v>8.0265472316438599E-4</v>
      </c>
      <c r="R126" s="4">
        <v>17.793260869565216</v>
      </c>
      <c r="S126" s="4">
        <v>0</v>
      </c>
      <c r="T126" s="11">
        <v>0</v>
      </c>
      <c r="U126" s="4">
        <v>5.6521739130434785</v>
      </c>
      <c r="V126" s="4">
        <v>0</v>
      </c>
      <c r="W126" s="11">
        <v>0</v>
      </c>
      <c r="X126" s="4">
        <v>89.331304347826105</v>
      </c>
      <c r="Y126" s="4">
        <v>0</v>
      </c>
      <c r="Z126" s="11">
        <v>0</v>
      </c>
      <c r="AA126" s="4">
        <v>5.2173913043478262</v>
      </c>
      <c r="AB126" s="4">
        <v>0</v>
      </c>
      <c r="AC126" s="11">
        <v>0</v>
      </c>
      <c r="AD126" s="4">
        <v>228.60043478260854</v>
      </c>
      <c r="AE126" s="4">
        <v>0</v>
      </c>
      <c r="AF126" s="11">
        <v>0</v>
      </c>
      <c r="AG126" s="4">
        <v>0</v>
      </c>
      <c r="AH126" s="4">
        <v>0</v>
      </c>
      <c r="AI126" s="11" t="s">
        <v>713</v>
      </c>
      <c r="AJ126" s="4">
        <v>155.95652173913044</v>
      </c>
      <c r="AK126" s="4">
        <v>0</v>
      </c>
      <c r="AL126" s="11" t="s">
        <v>713</v>
      </c>
      <c r="AM126" s="1">
        <v>175242</v>
      </c>
      <c r="AN126" s="1">
        <v>7</v>
      </c>
      <c r="AX126"/>
      <c r="AY126"/>
    </row>
    <row r="127" spans="1:51" x14ac:dyDescent="0.25">
      <c r="A127" t="s">
        <v>346</v>
      </c>
      <c r="B127" t="s">
        <v>88</v>
      </c>
      <c r="C127" t="s">
        <v>506</v>
      </c>
      <c r="D127" t="s">
        <v>422</v>
      </c>
      <c r="E127" s="4">
        <v>52.456521739130437</v>
      </c>
      <c r="F127" s="4">
        <v>172.61304347826089</v>
      </c>
      <c r="G127" s="4">
        <v>0</v>
      </c>
      <c r="H127" s="11">
        <v>0</v>
      </c>
      <c r="I127" s="4">
        <v>165.84130434782611</v>
      </c>
      <c r="J127" s="4">
        <v>0</v>
      </c>
      <c r="K127" s="11">
        <v>0</v>
      </c>
      <c r="L127" s="4">
        <v>15.040869565217392</v>
      </c>
      <c r="M127" s="4">
        <v>0</v>
      </c>
      <c r="N127" s="11">
        <v>0</v>
      </c>
      <c r="O127" s="4">
        <v>9.1386956521739133</v>
      </c>
      <c r="P127" s="4">
        <v>0</v>
      </c>
      <c r="Q127" s="9">
        <v>0</v>
      </c>
      <c r="R127" s="4">
        <v>0</v>
      </c>
      <c r="S127" s="4">
        <v>0</v>
      </c>
      <c r="T127" s="11" t="s">
        <v>713</v>
      </c>
      <c r="U127" s="4">
        <v>5.9021739130434785</v>
      </c>
      <c r="V127" s="4">
        <v>0</v>
      </c>
      <c r="W127" s="11">
        <v>0</v>
      </c>
      <c r="X127" s="4">
        <v>38.402499999999989</v>
      </c>
      <c r="Y127" s="4">
        <v>0</v>
      </c>
      <c r="Z127" s="11">
        <v>0</v>
      </c>
      <c r="AA127" s="4">
        <v>0.86956521739130432</v>
      </c>
      <c r="AB127" s="4">
        <v>0</v>
      </c>
      <c r="AC127" s="11">
        <v>0</v>
      </c>
      <c r="AD127" s="4">
        <v>82.39641304347829</v>
      </c>
      <c r="AE127" s="4">
        <v>0</v>
      </c>
      <c r="AF127" s="11">
        <v>0</v>
      </c>
      <c r="AG127" s="4">
        <v>1.3998913043478263</v>
      </c>
      <c r="AH127" s="4">
        <v>0</v>
      </c>
      <c r="AI127" s="11">
        <v>0</v>
      </c>
      <c r="AJ127" s="4">
        <v>34.503804347826097</v>
      </c>
      <c r="AK127" s="4">
        <v>0</v>
      </c>
      <c r="AL127" s="11" t="s">
        <v>713</v>
      </c>
      <c r="AM127" s="1">
        <v>175228</v>
      </c>
      <c r="AN127" s="1">
        <v>7</v>
      </c>
      <c r="AX127"/>
      <c r="AY127"/>
    </row>
    <row r="128" spans="1:51" x14ac:dyDescent="0.25">
      <c r="A128" t="s">
        <v>346</v>
      </c>
      <c r="B128" t="s">
        <v>65</v>
      </c>
      <c r="C128" t="s">
        <v>521</v>
      </c>
      <c r="D128" t="s">
        <v>402</v>
      </c>
      <c r="E128" s="4">
        <v>57.543478260869563</v>
      </c>
      <c r="F128" s="4">
        <v>318.80826086956517</v>
      </c>
      <c r="G128" s="4">
        <v>11.654891304347826</v>
      </c>
      <c r="H128" s="11">
        <v>3.6557682892402278E-2</v>
      </c>
      <c r="I128" s="4">
        <v>298.75076086956517</v>
      </c>
      <c r="J128" s="4">
        <v>11.654891304347826</v>
      </c>
      <c r="K128" s="11">
        <v>3.9012089108741592E-2</v>
      </c>
      <c r="L128" s="4">
        <v>66.704130434782599</v>
      </c>
      <c r="M128" s="4">
        <v>0</v>
      </c>
      <c r="N128" s="11">
        <v>0</v>
      </c>
      <c r="O128" s="4">
        <v>51.367173913043473</v>
      </c>
      <c r="P128" s="4">
        <v>0</v>
      </c>
      <c r="Q128" s="9">
        <v>0</v>
      </c>
      <c r="R128" s="4">
        <v>10</v>
      </c>
      <c r="S128" s="4">
        <v>0</v>
      </c>
      <c r="T128" s="11">
        <v>0</v>
      </c>
      <c r="U128" s="4">
        <v>5.3369565217391308</v>
      </c>
      <c r="V128" s="4">
        <v>0</v>
      </c>
      <c r="W128" s="11">
        <v>0</v>
      </c>
      <c r="X128" s="4">
        <v>46.286630434782609</v>
      </c>
      <c r="Y128" s="4">
        <v>9.2391304347826081E-2</v>
      </c>
      <c r="Z128" s="11">
        <v>1.9960689183889609E-3</v>
      </c>
      <c r="AA128" s="4">
        <v>4.7205434782608702</v>
      </c>
      <c r="AB128" s="4">
        <v>0</v>
      </c>
      <c r="AC128" s="11">
        <v>0</v>
      </c>
      <c r="AD128" s="4">
        <v>158.03760869565215</v>
      </c>
      <c r="AE128" s="4">
        <v>9.8260869565217384</v>
      </c>
      <c r="AF128" s="11">
        <v>6.2175624129094206E-2</v>
      </c>
      <c r="AG128" s="4">
        <v>0</v>
      </c>
      <c r="AH128" s="4">
        <v>0</v>
      </c>
      <c r="AI128" s="11" t="s">
        <v>713</v>
      </c>
      <c r="AJ128" s="4">
        <v>43.059347826086949</v>
      </c>
      <c r="AK128" s="4">
        <v>1.736413043478261</v>
      </c>
      <c r="AL128" s="11">
        <v>24.797871674491386</v>
      </c>
      <c r="AM128" s="1">
        <v>175181</v>
      </c>
      <c r="AN128" s="1">
        <v>7</v>
      </c>
      <c r="AX128"/>
      <c r="AY128"/>
    </row>
    <row r="129" spans="1:51" x14ac:dyDescent="0.25">
      <c r="A129" t="s">
        <v>346</v>
      </c>
      <c r="B129" t="s">
        <v>50</v>
      </c>
      <c r="C129" t="s">
        <v>535</v>
      </c>
      <c r="D129" t="s">
        <v>401</v>
      </c>
      <c r="E129" s="4">
        <v>15.347826086956522</v>
      </c>
      <c r="F129" s="4">
        <v>121.27173913043478</v>
      </c>
      <c r="G129" s="4">
        <v>0</v>
      </c>
      <c r="H129" s="11">
        <v>0</v>
      </c>
      <c r="I129" s="4">
        <v>115.60195652173914</v>
      </c>
      <c r="J129" s="4">
        <v>0</v>
      </c>
      <c r="K129" s="11">
        <v>0</v>
      </c>
      <c r="L129" s="4">
        <v>67.801630434782609</v>
      </c>
      <c r="M129" s="4">
        <v>0</v>
      </c>
      <c r="N129" s="11">
        <v>0</v>
      </c>
      <c r="O129" s="4">
        <v>62.131847826086961</v>
      </c>
      <c r="P129" s="4">
        <v>0</v>
      </c>
      <c r="Q129" s="9">
        <v>0</v>
      </c>
      <c r="R129" s="4">
        <v>5.6697826086956526</v>
      </c>
      <c r="S129" s="4">
        <v>0</v>
      </c>
      <c r="T129" s="11">
        <v>0</v>
      </c>
      <c r="U129" s="4">
        <v>0</v>
      </c>
      <c r="V129" s="4">
        <v>0</v>
      </c>
      <c r="W129" s="11" t="s">
        <v>713</v>
      </c>
      <c r="X129" s="4">
        <v>6.7663043478260869</v>
      </c>
      <c r="Y129" s="4">
        <v>0</v>
      </c>
      <c r="Z129" s="11">
        <v>0</v>
      </c>
      <c r="AA129" s="4">
        <v>0</v>
      </c>
      <c r="AB129" s="4">
        <v>0</v>
      </c>
      <c r="AC129" s="11" t="s">
        <v>713</v>
      </c>
      <c r="AD129" s="4">
        <v>46.703804347826086</v>
      </c>
      <c r="AE129" s="4">
        <v>0</v>
      </c>
      <c r="AF129" s="11">
        <v>0</v>
      </c>
      <c r="AG129" s="4">
        <v>0</v>
      </c>
      <c r="AH129" s="4">
        <v>0</v>
      </c>
      <c r="AI129" s="11" t="s">
        <v>713</v>
      </c>
      <c r="AJ129" s="4">
        <v>0</v>
      </c>
      <c r="AK129" s="4">
        <v>0</v>
      </c>
      <c r="AL129" s="11" t="s">
        <v>713</v>
      </c>
      <c r="AM129" s="1">
        <v>175151</v>
      </c>
      <c r="AN129" s="1">
        <v>7</v>
      </c>
      <c r="AX129"/>
      <c r="AY129"/>
    </row>
    <row r="130" spans="1:51" x14ac:dyDescent="0.25">
      <c r="A130" t="s">
        <v>346</v>
      </c>
      <c r="B130" t="s">
        <v>137</v>
      </c>
      <c r="C130" t="s">
        <v>535</v>
      </c>
      <c r="D130" t="s">
        <v>401</v>
      </c>
      <c r="E130" s="4">
        <v>36.717391304347828</v>
      </c>
      <c r="F130" s="4">
        <v>148.91250000000002</v>
      </c>
      <c r="G130" s="4">
        <v>47.772282608695676</v>
      </c>
      <c r="H130" s="11">
        <v>0.3208077401742343</v>
      </c>
      <c r="I130" s="4">
        <v>132.74945652173915</v>
      </c>
      <c r="J130" s="4">
        <v>47.772282608695676</v>
      </c>
      <c r="K130" s="11">
        <v>0.35986800895770488</v>
      </c>
      <c r="L130" s="4">
        <v>34.439673913043478</v>
      </c>
      <c r="M130" s="4">
        <v>8.3260869565217388E-2</v>
      </c>
      <c r="N130" s="11">
        <v>2.4175858858432354E-3</v>
      </c>
      <c r="O130" s="4">
        <v>18.276630434782611</v>
      </c>
      <c r="P130" s="4">
        <v>8.3260869565217388E-2</v>
      </c>
      <c r="Q130" s="9">
        <v>4.5555918998483446E-3</v>
      </c>
      <c r="R130" s="4">
        <v>10.554347826086957</v>
      </c>
      <c r="S130" s="4">
        <v>0</v>
      </c>
      <c r="T130" s="11">
        <v>0</v>
      </c>
      <c r="U130" s="4">
        <v>5.6086956521739131</v>
      </c>
      <c r="V130" s="4">
        <v>0</v>
      </c>
      <c r="W130" s="11">
        <v>0</v>
      </c>
      <c r="X130" s="4">
        <v>28.523152173913036</v>
      </c>
      <c r="Y130" s="4">
        <v>0.69869565217391305</v>
      </c>
      <c r="Z130" s="11">
        <v>2.4495737634949496E-2</v>
      </c>
      <c r="AA130" s="4">
        <v>0</v>
      </c>
      <c r="AB130" s="4">
        <v>0</v>
      </c>
      <c r="AC130" s="11" t="s">
        <v>713</v>
      </c>
      <c r="AD130" s="4">
        <v>70.940543478260892</v>
      </c>
      <c r="AE130" s="4">
        <v>36.855326086956545</v>
      </c>
      <c r="AF130" s="11">
        <v>0.51952415755386105</v>
      </c>
      <c r="AG130" s="4">
        <v>0</v>
      </c>
      <c r="AH130" s="4">
        <v>0</v>
      </c>
      <c r="AI130" s="11" t="s">
        <v>713</v>
      </c>
      <c r="AJ130" s="4">
        <v>15.009130434782612</v>
      </c>
      <c r="AK130" s="4">
        <v>10.134999999999998</v>
      </c>
      <c r="AL130" s="11">
        <v>1.4809206151734204</v>
      </c>
      <c r="AM130" s="1">
        <v>175305</v>
      </c>
      <c r="AN130" s="1">
        <v>7</v>
      </c>
      <c r="AX130"/>
      <c r="AY130"/>
    </row>
    <row r="131" spans="1:51" x14ac:dyDescent="0.25">
      <c r="A131" t="s">
        <v>346</v>
      </c>
      <c r="B131" t="s">
        <v>35</v>
      </c>
      <c r="C131" t="s">
        <v>521</v>
      </c>
      <c r="D131" t="s">
        <v>402</v>
      </c>
      <c r="E131" s="4">
        <v>54.652173913043477</v>
      </c>
      <c r="F131" s="4">
        <v>198.01782608695652</v>
      </c>
      <c r="G131" s="4">
        <v>20.193695652173911</v>
      </c>
      <c r="H131" s="11">
        <v>0.10197918061834572</v>
      </c>
      <c r="I131" s="4">
        <v>189.51456521739129</v>
      </c>
      <c r="J131" s="4">
        <v>20.193695652173911</v>
      </c>
      <c r="K131" s="11">
        <v>0.10655484779763399</v>
      </c>
      <c r="L131" s="4">
        <v>17.06195652173913</v>
      </c>
      <c r="M131" s="4">
        <v>7.1595652173913038</v>
      </c>
      <c r="N131" s="11">
        <v>0.41962158374211628</v>
      </c>
      <c r="O131" s="4">
        <v>13.799673913043479</v>
      </c>
      <c r="P131" s="4">
        <v>7.1595652173913038</v>
      </c>
      <c r="Q131" s="9">
        <v>0.51882133320730628</v>
      </c>
      <c r="R131" s="4">
        <v>0</v>
      </c>
      <c r="S131" s="4">
        <v>0</v>
      </c>
      <c r="T131" s="11" t="s">
        <v>713</v>
      </c>
      <c r="U131" s="4">
        <v>3.262282608695652</v>
      </c>
      <c r="V131" s="4">
        <v>0</v>
      </c>
      <c r="W131" s="11">
        <v>0</v>
      </c>
      <c r="X131" s="4">
        <v>29.224565217391309</v>
      </c>
      <c r="Y131" s="4">
        <v>11.739782608695652</v>
      </c>
      <c r="Z131" s="11">
        <v>0.40170940170940167</v>
      </c>
      <c r="AA131" s="4">
        <v>5.2409782608695652</v>
      </c>
      <c r="AB131" s="4">
        <v>0</v>
      </c>
      <c r="AC131" s="11">
        <v>0</v>
      </c>
      <c r="AD131" s="4">
        <v>146.49032608695651</v>
      </c>
      <c r="AE131" s="4">
        <v>1.2943478260869565</v>
      </c>
      <c r="AF131" s="11">
        <v>8.8357221986019256E-3</v>
      </c>
      <c r="AG131" s="4">
        <v>0</v>
      </c>
      <c r="AH131" s="4">
        <v>0</v>
      </c>
      <c r="AI131" s="11" t="s">
        <v>713</v>
      </c>
      <c r="AJ131" s="4">
        <v>0</v>
      </c>
      <c r="AK131" s="4">
        <v>0</v>
      </c>
      <c r="AL131" s="11" t="s">
        <v>713</v>
      </c>
      <c r="AM131" s="1">
        <v>175078</v>
      </c>
      <c r="AN131" s="1">
        <v>7</v>
      </c>
      <c r="AX131"/>
      <c r="AY131"/>
    </row>
    <row r="132" spans="1:51" x14ac:dyDescent="0.25">
      <c r="A132" t="s">
        <v>346</v>
      </c>
      <c r="B132" t="s">
        <v>240</v>
      </c>
      <c r="C132" t="s">
        <v>626</v>
      </c>
      <c r="D132" t="s">
        <v>414</v>
      </c>
      <c r="E132" s="4">
        <v>23.673913043478262</v>
      </c>
      <c r="F132" s="4">
        <v>95.151739130434777</v>
      </c>
      <c r="G132" s="4">
        <v>5.0951086956521729</v>
      </c>
      <c r="H132" s="11">
        <v>5.3547194641053869E-2</v>
      </c>
      <c r="I132" s="4">
        <v>81.029239130434789</v>
      </c>
      <c r="J132" s="4">
        <v>5.0951086956521729</v>
      </c>
      <c r="K132" s="11">
        <v>6.2879878304798714E-2</v>
      </c>
      <c r="L132" s="4">
        <v>11.218695652173913</v>
      </c>
      <c r="M132" s="4">
        <v>0</v>
      </c>
      <c r="N132" s="11">
        <v>0</v>
      </c>
      <c r="O132" s="4">
        <v>4.0642391304347836</v>
      </c>
      <c r="P132" s="4">
        <v>0</v>
      </c>
      <c r="Q132" s="9">
        <v>0</v>
      </c>
      <c r="R132" s="4">
        <v>0</v>
      </c>
      <c r="S132" s="4">
        <v>0</v>
      </c>
      <c r="T132" s="11" t="s">
        <v>713</v>
      </c>
      <c r="U132" s="4">
        <v>7.1544565217391307</v>
      </c>
      <c r="V132" s="4">
        <v>0</v>
      </c>
      <c r="W132" s="11">
        <v>0</v>
      </c>
      <c r="X132" s="4">
        <v>11.859130434782614</v>
      </c>
      <c r="Y132" s="4">
        <v>5.0951086956521729</v>
      </c>
      <c r="Z132" s="11">
        <v>0.42963594368675734</v>
      </c>
      <c r="AA132" s="4">
        <v>6.968043478260868</v>
      </c>
      <c r="AB132" s="4">
        <v>0</v>
      </c>
      <c r="AC132" s="11">
        <v>0</v>
      </c>
      <c r="AD132" s="4">
        <v>42.004239130434783</v>
      </c>
      <c r="AE132" s="4">
        <v>0</v>
      </c>
      <c r="AF132" s="11">
        <v>0</v>
      </c>
      <c r="AG132" s="4">
        <v>0.99467391304347819</v>
      </c>
      <c r="AH132" s="4">
        <v>0</v>
      </c>
      <c r="AI132" s="11">
        <v>0</v>
      </c>
      <c r="AJ132" s="4">
        <v>22.106956521739129</v>
      </c>
      <c r="AK132" s="4">
        <v>0</v>
      </c>
      <c r="AL132" s="11" t="s">
        <v>713</v>
      </c>
      <c r="AM132" s="1">
        <v>175490</v>
      </c>
      <c r="AN132" s="1">
        <v>7</v>
      </c>
      <c r="AX132"/>
      <c r="AY132"/>
    </row>
    <row r="133" spans="1:51" x14ac:dyDescent="0.25">
      <c r="A133" t="s">
        <v>346</v>
      </c>
      <c r="B133" t="s">
        <v>44</v>
      </c>
      <c r="C133" t="s">
        <v>529</v>
      </c>
      <c r="D133" t="s">
        <v>395</v>
      </c>
      <c r="E133" s="4">
        <v>36.032608695652172</v>
      </c>
      <c r="F133" s="4">
        <v>109.81130434782609</v>
      </c>
      <c r="G133" s="4">
        <v>0</v>
      </c>
      <c r="H133" s="11">
        <v>0</v>
      </c>
      <c r="I133" s="4">
        <v>104.99869565217392</v>
      </c>
      <c r="J133" s="4">
        <v>0</v>
      </c>
      <c r="K133" s="11">
        <v>0</v>
      </c>
      <c r="L133" s="4">
        <v>24.666413043478268</v>
      </c>
      <c r="M133" s="4">
        <v>0</v>
      </c>
      <c r="N133" s="11">
        <v>0</v>
      </c>
      <c r="O133" s="4">
        <v>19.853804347826095</v>
      </c>
      <c r="P133" s="4">
        <v>0</v>
      </c>
      <c r="Q133" s="9">
        <v>0</v>
      </c>
      <c r="R133" s="4">
        <v>0</v>
      </c>
      <c r="S133" s="4">
        <v>0</v>
      </c>
      <c r="T133" s="11" t="s">
        <v>713</v>
      </c>
      <c r="U133" s="4">
        <v>4.8126086956521741</v>
      </c>
      <c r="V133" s="4">
        <v>0</v>
      </c>
      <c r="W133" s="11">
        <v>0</v>
      </c>
      <c r="X133" s="4">
        <v>17.218369565217394</v>
      </c>
      <c r="Y133" s="4">
        <v>0</v>
      </c>
      <c r="Z133" s="11">
        <v>0</v>
      </c>
      <c r="AA133" s="4">
        <v>0</v>
      </c>
      <c r="AB133" s="4">
        <v>0</v>
      </c>
      <c r="AC133" s="11" t="s">
        <v>713</v>
      </c>
      <c r="AD133" s="4">
        <v>51.374891304347827</v>
      </c>
      <c r="AE133" s="4">
        <v>0</v>
      </c>
      <c r="AF133" s="11">
        <v>0</v>
      </c>
      <c r="AG133" s="4">
        <v>0</v>
      </c>
      <c r="AH133" s="4">
        <v>0</v>
      </c>
      <c r="AI133" s="11" t="s">
        <v>713</v>
      </c>
      <c r="AJ133" s="4">
        <v>16.551630434782613</v>
      </c>
      <c r="AK133" s="4">
        <v>0</v>
      </c>
      <c r="AL133" s="11" t="s">
        <v>713</v>
      </c>
      <c r="AM133" s="1">
        <v>175127</v>
      </c>
      <c r="AN133" s="1">
        <v>7</v>
      </c>
      <c r="AX133"/>
      <c r="AY133"/>
    </row>
    <row r="134" spans="1:51" x14ac:dyDescent="0.25">
      <c r="A134" t="s">
        <v>346</v>
      </c>
      <c r="B134" t="s">
        <v>37</v>
      </c>
      <c r="C134" t="s">
        <v>522</v>
      </c>
      <c r="D134" t="s">
        <v>415</v>
      </c>
      <c r="E134" s="4">
        <v>57.173913043478258</v>
      </c>
      <c r="F134" s="4">
        <v>150.26152173913039</v>
      </c>
      <c r="G134" s="4">
        <v>14.749565217391307</v>
      </c>
      <c r="H134" s="11">
        <v>9.815929618361037E-2</v>
      </c>
      <c r="I134" s="4">
        <v>139.31467391304344</v>
      </c>
      <c r="J134" s="4">
        <v>13.825978260869569</v>
      </c>
      <c r="K134" s="11">
        <v>9.9242799574001672E-2</v>
      </c>
      <c r="L134" s="4">
        <v>19.080326086956521</v>
      </c>
      <c r="M134" s="4">
        <v>0.92358695652173917</v>
      </c>
      <c r="N134" s="11">
        <v>4.8405197705353231E-2</v>
      </c>
      <c r="O134" s="4">
        <v>9.5534782608695643</v>
      </c>
      <c r="P134" s="4">
        <v>0</v>
      </c>
      <c r="Q134" s="9">
        <v>0</v>
      </c>
      <c r="R134" s="4">
        <v>4.5652173913043477</v>
      </c>
      <c r="S134" s="4">
        <v>0</v>
      </c>
      <c r="T134" s="11">
        <v>0</v>
      </c>
      <c r="U134" s="4">
        <v>4.9616304347826086</v>
      </c>
      <c r="V134" s="4">
        <v>0.92358695652173917</v>
      </c>
      <c r="W134" s="11">
        <v>0.18614585843538459</v>
      </c>
      <c r="X134" s="4">
        <v>37.11956521739129</v>
      </c>
      <c r="Y134" s="4">
        <v>5.9546739130434787</v>
      </c>
      <c r="Z134" s="11">
        <v>0.1604187408491948</v>
      </c>
      <c r="AA134" s="4">
        <v>1.42</v>
      </c>
      <c r="AB134" s="4">
        <v>0</v>
      </c>
      <c r="AC134" s="11">
        <v>0</v>
      </c>
      <c r="AD134" s="4">
        <v>54.370978260869556</v>
      </c>
      <c r="AE134" s="4">
        <v>2.8280434782608697</v>
      </c>
      <c r="AF134" s="11">
        <v>5.201384210326402E-2</v>
      </c>
      <c r="AG134" s="4">
        <v>0</v>
      </c>
      <c r="AH134" s="4">
        <v>0</v>
      </c>
      <c r="AI134" s="11" t="s">
        <v>713</v>
      </c>
      <c r="AJ134" s="4">
        <v>38.270652173913028</v>
      </c>
      <c r="AK134" s="4">
        <v>5.043260869565219</v>
      </c>
      <c r="AL134" s="11">
        <v>7.5884736411052147</v>
      </c>
      <c r="AM134" s="1">
        <v>175113</v>
      </c>
      <c r="AN134" s="1">
        <v>7</v>
      </c>
      <c r="AX134"/>
      <c r="AY134"/>
    </row>
    <row r="135" spans="1:51" x14ac:dyDescent="0.25">
      <c r="A135" t="s">
        <v>346</v>
      </c>
      <c r="B135" t="s">
        <v>80</v>
      </c>
      <c r="C135" t="s">
        <v>546</v>
      </c>
      <c r="D135" t="s">
        <v>422</v>
      </c>
      <c r="E135" s="4">
        <v>70.782608695652172</v>
      </c>
      <c r="F135" s="4">
        <v>210.80543478260864</v>
      </c>
      <c r="G135" s="4">
        <v>49.033695652173904</v>
      </c>
      <c r="H135" s="11">
        <v>0.23260166751744088</v>
      </c>
      <c r="I135" s="4">
        <v>198.45760869565214</v>
      </c>
      <c r="J135" s="4">
        <v>49.033695652173904</v>
      </c>
      <c r="K135" s="11">
        <v>0.24707390144648128</v>
      </c>
      <c r="L135" s="4">
        <v>31.463152173913045</v>
      </c>
      <c r="M135" s="4">
        <v>2.1631521739130437</v>
      </c>
      <c r="N135" s="11">
        <v>6.8751921675113403E-2</v>
      </c>
      <c r="O135" s="4">
        <v>20.941413043478263</v>
      </c>
      <c r="P135" s="4">
        <v>2.1631521739130437</v>
      </c>
      <c r="Q135" s="9">
        <v>0.10329542564400683</v>
      </c>
      <c r="R135" s="4">
        <v>5.5652173913043477</v>
      </c>
      <c r="S135" s="4">
        <v>0</v>
      </c>
      <c r="T135" s="11">
        <v>0</v>
      </c>
      <c r="U135" s="4">
        <v>4.9565217391304346</v>
      </c>
      <c r="V135" s="4">
        <v>0</v>
      </c>
      <c r="W135" s="11">
        <v>0</v>
      </c>
      <c r="X135" s="4">
        <v>32.64532608695653</v>
      </c>
      <c r="Y135" s="4">
        <v>7.3127173913043473</v>
      </c>
      <c r="Z135" s="11">
        <v>0.22400503434475266</v>
      </c>
      <c r="AA135" s="4">
        <v>1.826086956521739</v>
      </c>
      <c r="AB135" s="4">
        <v>0</v>
      </c>
      <c r="AC135" s="11">
        <v>0</v>
      </c>
      <c r="AD135" s="4">
        <v>94.606739130434747</v>
      </c>
      <c r="AE135" s="4">
        <v>39.557826086956517</v>
      </c>
      <c r="AF135" s="11">
        <v>0.41812905138203699</v>
      </c>
      <c r="AG135" s="4">
        <v>0</v>
      </c>
      <c r="AH135" s="4">
        <v>0</v>
      </c>
      <c r="AI135" s="11" t="s">
        <v>713</v>
      </c>
      <c r="AJ135" s="4">
        <v>50.264130434782608</v>
      </c>
      <c r="AK135" s="4">
        <v>0</v>
      </c>
      <c r="AL135" s="11" t="s">
        <v>713</v>
      </c>
      <c r="AM135" s="1">
        <v>175215</v>
      </c>
      <c r="AN135" s="1">
        <v>7</v>
      </c>
      <c r="AX135"/>
      <c r="AY135"/>
    </row>
    <row r="136" spans="1:51" x14ac:dyDescent="0.25">
      <c r="A136" t="s">
        <v>346</v>
      </c>
      <c r="B136" t="s">
        <v>268</v>
      </c>
      <c r="C136" t="s">
        <v>637</v>
      </c>
      <c r="D136" t="s">
        <v>462</v>
      </c>
      <c r="E136" s="4">
        <v>4.5652173913043477</v>
      </c>
      <c r="F136" s="4">
        <v>18.830326086956518</v>
      </c>
      <c r="G136" s="4">
        <v>0.34782608695652173</v>
      </c>
      <c r="H136" s="11">
        <v>1.8471591269864179E-2</v>
      </c>
      <c r="I136" s="4">
        <v>17.790108695652172</v>
      </c>
      <c r="J136" s="4">
        <v>0.34782608695652173</v>
      </c>
      <c r="K136" s="11">
        <v>1.9551656086369443E-2</v>
      </c>
      <c r="L136" s="4">
        <v>3.9884782608695653</v>
      </c>
      <c r="M136" s="4">
        <v>0</v>
      </c>
      <c r="N136" s="11">
        <v>0</v>
      </c>
      <c r="O136" s="4">
        <v>2.9482608695652175</v>
      </c>
      <c r="P136" s="4">
        <v>0</v>
      </c>
      <c r="Q136" s="9">
        <v>0</v>
      </c>
      <c r="R136" s="4">
        <v>0</v>
      </c>
      <c r="S136" s="4">
        <v>0</v>
      </c>
      <c r="T136" s="11" t="s">
        <v>713</v>
      </c>
      <c r="U136" s="4">
        <v>1.0402173913043478</v>
      </c>
      <c r="V136" s="4">
        <v>0</v>
      </c>
      <c r="W136" s="11">
        <v>0</v>
      </c>
      <c r="X136" s="4">
        <v>3.240326086956522</v>
      </c>
      <c r="Y136" s="4">
        <v>0.34782608695652173</v>
      </c>
      <c r="Z136" s="11">
        <v>0.10734292710744354</v>
      </c>
      <c r="AA136" s="4">
        <v>0</v>
      </c>
      <c r="AB136" s="4">
        <v>0</v>
      </c>
      <c r="AC136" s="11" t="s">
        <v>713</v>
      </c>
      <c r="AD136" s="4">
        <v>5.4234782608695635</v>
      </c>
      <c r="AE136" s="4">
        <v>0</v>
      </c>
      <c r="AF136" s="11">
        <v>0</v>
      </c>
      <c r="AG136" s="4">
        <v>0</v>
      </c>
      <c r="AH136" s="4">
        <v>0</v>
      </c>
      <c r="AI136" s="11" t="s">
        <v>713</v>
      </c>
      <c r="AJ136" s="4">
        <v>6.1780434782608697</v>
      </c>
      <c r="AK136" s="4">
        <v>0</v>
      </c>
      <c r="AL136" s="11" t="s">
        <v>713</v>
      </c>
      <c r="AM136" s="1">
        <v>175529</v>
      </c>
      <c r="AN136" s="1">
        <v>7</v>
      </c>
      <c r="AX136"/>
      <c r="AY136"/>
    </row>
    <row r="137" spans="1:51" x14ac:dyDescent="0.25">
      <c r="A137" t="s">
        <v>346</v>
      </c>
      <c r="B137" t="s">
        <v>269</v>
      </c>
      <c r="C137" t="s">
        <v>638</v>
      </c>
      <c r="D137" t="s">
        <v>462</v>
      </c>
      <c r="E137" s="4">
        <v>37.271739130434781</v>
      </c>
      <c r="F137" s="4">
        <v>144.67282608695649</v>
      </c>
      <c r="G137" s="4">
        <v>2.4885869565217389</v>
      </c>
      <c r="H137" s="11">
        <v>1.7201481603918888E-2</v>
      </c>
      <c r="I137" s="4">
        <v>135.97630434782604</v>
      </c>
      <c r="J137" s="4">
        <v>2.4885869565217389</v>
      </c>
      <c r="K137" s="11">
        <v>1.8301622245563889E-2</v>
      </c>
      <c r="L137" s="4">
        <v>20.000217391304346</v>
      </c>
      <c r="M137" s="4">
        <v>1.4179347826086954</v>
      </c>
      <c r="N137" s="11">
        <v>7.0895968522081271E-2</v>
      </c>
      <c r="O137" s="4">
        <v>14.681630434782605</v>
      </c>
      <c r="P137" s="4">
        <v>1.4179347826086954</v>
      </c>
      <c r="Q137" s="9">
        <v>9.6578836315715455E-2</v>
      </c>
      <c r="R137" s="4">
        <v>0</v>
      </c>
      <c r="S137" s="4">
        <v>0</v>
      </c>
      <c r="T137" s="11" t="s">
        <v>713</v>
      </c>
      <c r="U137" s="4">
        <v>5.3185869565217407</v>
      </c>
      <c r="V137" s="4">
        <v>0</v>
      </c>
      <c r="W137" s="11">
        <v>0</v>
      </c>
      <c r="X137" s="4">
        <v>11.917934782608699</v>
      </c>
      <c r="Y137" s="4">
        <v>0.82608695652173914</v>
      </c>
      <c r="Z137" s="11">
        <v>6.9314606229194206E-2</v>
      </c>
      <c r="AA137" s="4">
        <v>3.377934782608695</v>
      </c>
      <c r="AB137" s="4">
        <v>0</v>
      </c>
      <c r="AC137" s="11">
        <v>0</v>
      </c>
      <c r="AD137" s="4">
        <v>44.176195652173895</v>
      </c>
      <c r="AE137" s="4">
        <v>0.24456521739130435</v>
      </c>
      <c r="AF137" s="11">
        <v>5.536131253060253E-3</v>
      </c>
      <c r="AG137" s="4">
        <v>0</v>
      </c>
      <c r="AH137" s="4">
        <v>0</v>
      </c>
      <c r="AI137" s="11" t="s">
        <v>713</v>
      </c>
      <c r="AJ137" s="4">
        <v>65.200543478260855</v>
      </c>
      <c r="AK137" s="4">
        <v>0</v>
      </c>
      <c r="AL137" s="11" t="s">
        <v>713</v>
      </c>
      <c r="AM137" s="1">
        <v>175530</v>
      </c>
      <c r="AN137" s="1">
        <v>7</v>
      </c>
      <c r="AX137"/>
      <c r="AY137"/>
    </row>
    <row r="138" spans="1:51" x14ac:dyDescent="0.25">
      <c r="A138" t="s">
        <v>346</v>
      </c>
      <c r="B138" t="s">
        <v>234</v>
      </c>
      <c r="C138" t="s">
        <v>624</v>
      </c>
      <c r="D138" t="s">
        <v>416</v>
      </c>
      <c r="E138" s="4">
        <v>46.456521739130437</v>
      </c>
      <c r="F138" s="4">
        <v>187.65847826086957</v>
      </c>
      <c r="G138" s="4">
        <v>10.643804347826087</v>
      </c>
      <c r="H138" s="11">
        <v>5.6719016622472133E-2</v>
      </c>
      <c r="I138" s="4">
        <v>182.74282608695654</v>
      </c>
      <c r="J138" s="4">
        <v>10.643804347826087</v>
      </c>
      <c r="K138" s="11">
        <v>5.8244717867946993E-2</v>
      </c>
      <c r="L138" s="4">
        <v>27.845434782608699</v>
      </c>
      <c r="M138" s="4">
        <v>0</v>
      </c>
      <c r="N138" s="11">
        <v>0</v>
      </c>
      <c r="O138" s="4">
        <v>22.929782608695657</v>
      </c>
      <c r="P138" s="4">
        <v>0</v>
      </c>
      <c r="Q138" s="9">
        <v>0</v>
      </c>
      <c r="R138" s="4">
        <v>0</v>
      </c>
      <c r="S138" s="4">
        <v>0</v>
      </c>
      <c r="T138" s="11" t="s">
        <v>713</v>
      </c>
      <c r="U138" s="4">
        <v>4.9156521739130419</v>
      </c>
      <c r="V138" s="4">
        <v>0</v>
      </c>
      <c r="W138" s="11">
        <v>0</v>
      </c>
      <c r="X138" s="4">
        <v>16.008478260869566</v>
      </c>
      <c r="Y138" s="4">
        <v>0</v>
      </c>
      <c r="Z138" s="11">
        <v>0</v>
      </c>
      <c r="AA138" s="4">
        <v>0</v>
      </c>
      <c r="AB138" s="4">
        <v>0</v>
      </c>
      <c r="AC138" s="11" t="s">
        <v>713</v>
      </c>
      <c r="AD138" s="4">
        <v>75.651630434782618</v>
      </c>
      <c r="AE138" s="4">
        <v>10.352500000000001</v>
      </c>
      <c r="AF138" s="11">
        <v>0.13684437388199627</v>
      </c>
      <c r="AG138" s="4">
        <v>4.1540217391304344</v>
      </c>
      <c r="AH138" s="4">
        <v>0</v>
      </c>
      <c r="AI138" s="11">
        <v>0</v>
      </c>
      <c r="AJ138" s="4">
        <v>63.998913043478254</v>
      </c>
      <c r="AK138" s="4">
        <v>0.29130434782608694</v>
      </c>
      <c r="AL138" s="11">
        <v>219.69776119402985</v>
      </c>
      <c r="AM138" s="1">
        <v>175477</v>
      </c>
      <c r="AN138" s="1">
        <v>7</v>
      </c>
      <c r="AX138"/>
      <c r="AY138"/>
    </row>
    <row r="139" spans="1:51" x14ac:dyDescent="0.25">
      <c r="A139" t="s">
        <v>346</v>
      </c>
      <c r="B139" t="s">
        <v>51</v>
      </c>
      <c r="C139" t="s">
        <v>522</v>
      </c>
      <c r="D139" t="s">
        <v>415</v>
      </c>
      <c r="E139" s="4">
        <v>61.380281690140848</v>
      </c>
      <c r="F139" s="4">
        <v>269.38394366197184</v>
      </c>
      <c r="G139" s="4">
        <v>0</v>
      </c>
      <c r="H139" s="11">
        <v>0</v>
      </c>
      <c r="I139" s="4">
        <v>247.66478873239438</v>
      </c>
      <c r="J139" s="4">
        <v>0</v>
      </c>
      <c r="K139" s="11">
        <v>0</v>
      </c>
      <c r="L139" s="4">
        <v>50.002253521126761</v>
      </c>
      <c r="M139" s="4">
        <v>0</v>
      </c>
      <c r="N139" s="11">
        <v>0</v>
      </c>
      <c r="O139" s="4">
        <v>28.283098591549301</v>
      </c>
      <c r="P139" s="4">
        <v>0</v>
      </c>
      <c r="Q139" s="9">
        <v>0</v>
      </c>
      <c r="R139" s="4">
        <v>16.98676056338028</v>
      </c>
      <c r="S139" s="4">
        <v>0</v>
      </c>
      <c r="T139" s="11">
        <v>0</v>
      </c>
      <c r="U139" s="4">
        <v>4.732394366197183</v>
      </c>
      <c r="V139" s="4">
        <v>0</v>
      </c>
      <c r="W139" s="11">
        <v>0</v>
      </c>
      <c r="X139" s="4">
        <v>69.40140845070421</v>
      </c>
      <c r="Y139" s="4">
        <v>0</v>
      </c>
      <c r="Z139" s="11">
        <v>0</v>
      </c>
      <c r="AA139" s="4">
        <v>0</v>
      </c>
      <c r="AB139" s="4">
        <v>0</v>
      </c>
      <c r="AC139" s="11" t="s">
        <v>713</v>
      </c>
      <c r="AD139" s="4">
        <v>104.30281690140848</v>
      </c>
      <c r="AE139" s="4">
        <v>0</v>
      </c>
      <c r="AF139" s="11">
        <v>0</v>
      </c>
      <c r="AG139" s="4">
        <v>0</v>
      </c>
      <c r="AH139" s="4">
        <v>0</v>
      </c>
      <c r="AI139" s="11" t="s">
        <v>713</v>
      </c>
      <c r="AJ139" s="4">
        <v>45.677464788732401</v>
      </c>
      <c r="AK139" s="4">
        <v>0</v>
      </c>
      <c r="AL139" s="11" t="s">
        <v>713</v>
      </c>
      <c r="AM139" s="1">
        <v>175154</v>
      </c>
      <c r="AN139" s="1">
        <v>7</v>
      </c>
      <c r="AX139"/>
      <c r="AY139"/>
    </row>
    <row r="140" spans="1:51" x14ac:dyDescent="0.25">
      <c r="A140" t="s">
        <v>346</v>
      </c>
      <c r="B140" t="s">
        <v>52</v>
      </c>
      <c r="C140" t="s">
        <v>536</v>
      </c>
      <c r="D140" t="s">
        <v>389</v>
      </c>
      <c r="E140" s="4">
        <v>73.173913043478265</v>
      </c>
      <c r="F140" s="4">
        <v>239.32663043478263</v>
      </c>
      <c r="G140" s="4">
        <v>7.29195652173913</v>
      </c>
      <c r="H140" s="11">
        <v>3.0468638230906002E-2</v>
      </c>
      <c r="I140" s="4">
        <v>213.95239130434786</v>
      </c>
      <c r="J140" s="4">
        <v>7.29195652173913</v>
      </c>
      <c r="K140" s="11">
        <v>3.4082145459016173E-2</v>
      </c>
      <c r="L140" s="4">
        <v>45.533478260869565</v>
      </c>
      <c r="M140" s="4">
        <v>0</v>
      </c>
      <c r="N140" s="11">
        <v>0</v>
      </c>
      <c r="O140" s="4">
        <v>20.159239130434784</v>
      </c>
      <c r="P140" s="4">
        <v>0</v>
      </c>
      <c r="Q140" s="9">
        <v>0</v>
      </c>
      <c r="R140" s="4">
        <v>20.243804347826085</v>
      </c>
      <c r="S140" s="4">
        <v>0</v>
      </c>
      <c r="T140" s="11">
        <v>0</v>
      </c>
      <c r="U140" s="4">
        <v>5.1304347826086953</v>
      </c>
      <c r="V140" s="4">
        <v>0</v>
      </c>
      <c r="W140" s="11">
        <v>0</v>
      </c>
      <c r="X140" s="4">
        <v>58.685000000000038</v>
      </c>
      <c r="Y140" s="4">
        <v>0</v>
      </c>
      <c r="Z140" s="11">
        <v>0</v>
      </c>
      <c r="AA140" s="4">
        <v>0</v>
      </c>
      <c r="AB140" s="4">
        <v>0</v>
      </c>
      <c r="AC140" s="11" t="s">
        <v>713</v>
      </c>
      <c r="AD140" s="4">
        <v>108.92576086956522</v>
      </c>
      <c r="AE140" s="4">
        <v>7.1240217391304341</v>
      </c>
      <c r="AF140" s="11">
        <v>6.5402542816856701E-2</v>
      </c>
      <c r="AG140" s="4">
        <v>6.7948913043478258</v>
      </c>
      <c r="AH140" s="4">
        <v>0</v>
      </c>
      <c r="AI140" s="11">
        <v>0</v>
      </c>
      <c r="AJ140" s="4">
        <v>19.387499999999996</v>
      </c>
      <c r="AK140" s="4">
        <v>0.16793478260869565</v>
      </c>
      <c r="AL140" s="11">
        <v>115.44660194174755</v>
      </c>
      <c r="AM140" s="1">
        <v>175157</v>
      </c>
      <c r="AN140" s="1">
        <v>7</v>
      </c>
      <c r="AX140"/>
      <c r="AY140"/>
    </row>
    <row r="141" spans="1:51" x14ac:dyDescent="0.25">
      <c r="A141" t="s">
        <v>346</v>
      </c>
      <c r="B141" t="s">
        <v>174</v>
      </c>
      <c r="C141" t="s">
        <v>493</v>
      </c>
      <c r="D141" t="s">
        <v>453</v>
      </c>
      <c r="E141" s="4">
        <v>59.967391304347828</v>
      </c>
      <c r="F141" s="4">
        <v>144.89510869565214</v>
      </c>
      <c r="G141" s="4">
        <v>19.412282608695662</v>
      </c>
      <c r="H141" s="11">
        <v>0.1339747268451317</v>
      </c>
      <c r="I141" s="4">
        <v>128.88869565217388</v>
      </c>
      <c r="J141" s="4">
        <v>19.412282608695662</v>
      </c>
      <c r="K141" s="11">
        <v>0.15061276328750128</v>
      </c>
      <c r="L141" s="4">
        <v>20.977717391304353</v>
      </c>
      <c r="M141" s="4">
        <v>8.8372826086956575</v>
      </c>
      <c r="N141" s="11">
        <v>0.42126998108759312</v>
      </c>
      <c r="O141" s="4">
        <v>9.2361956521739188</v>
      </c>
      <c r="P141" s="4">
        <v>8.8372826086956575</v>
      </c>
      <c r="Q141" s="9">
        <v>0.95680981017499678</v>
      </c>
      <c r="R141" s="4">
        <v>7.3936956521739123</v>
      </c>
      <c r="S141" s="4">
        <v>0</v>
      </c>
      <c r="T141" s="11">
        <v>0</v>
      </c>
      <c r="U141" s="4">
        <v>4.3478260869565215</v>
      </c>
      <c r="V141" s="4">
        <v>0</v>
      </c>
      <c r="W141" s="11">
        <v>0</v>
      </c>
      <c r="X141" s="4">
        <v>42.835434782608687</v>
      </c>
      <c r="Y141" s="4">
        <v>1.9273913043478259</v>
      </c>
      <c r="Z141" s="11">
        <v>4.4995254842851565E-2</v>
      </c>
      <c r="AA141" s="4">
        <v>4.2648913043478274</v>
      </c>
      <c r="AB141" s="4">
        <v>0</v>
      </c>
      <c r="AC141" s="11">
        <v>0</v>
      </c>
      <c r="AD141" s="4">
        <v>59.949782608695621</v>
      </c>
      <c r="AE141" s="4">
        <v>8.2705434782608727</v>
      </c>
      <c r="AF141" s="11">
        <v>0.13795785603167882</v>
      </c>
      <c r="AG141" s="4">
        <v>0</v>
      </c>
      <c r="AH141" s="4">
        <v>0</v>
      </c>
      <c r="AI141" s="11" t="s">
        <v>713</v>
      </c>
      <c r="AJ141" s="4">
        <v>16.867282608695653</v>
      </c>
      <c r="AK141" s="4">
        <v>0.37706521739130433</v>
      </c>
      <c r="AL141" s="11">
        <v>44.733064283655239</v>
      </c>
      <c r="AM141" s="1">
        <v>175373</v>
      </c>
      <c r="AN141" s="1">
        <v>7</v>
      </c>
      <c r="AX141"/>
      <c r="AY141"/>
    </row>
    <row r="142" spans="1:51" x14ac:dyDescent="0.25">
      <c r="A142" t="s">
        <v>346</v>
      </c>
      <c r="B142" t="s">
        <v>121</v>
      </c>
      <c r="C142" t="s">
        <v>532</v>
      </c>
      <c r="D142" t="s">
        <v>419</v>
      </c>
      <c r="E142" s="4">
        <v>48.923913043478258</v>
      </c>
      <c r="F142" s="4">
        <v>177.13369565217391</v>
      </c>
      <c r="G142" s="4">
        <v>23.343260869565221</v>
      </c>
      <c r="H142" s="11">
        <v>0.13178328823107088</v>
      </c>
      <c r="I142" s="4">
        <v>158.66260869565218</v>
      </c>
      <c r="J142" s="4">
        <v>23.343260869565221</v>
      </c>
      <c r="K142" s="11">
        <v>0.14712515482675848</v>
      </c>
      <c r="L142" s="4">
        <v>12.667826086956522</v>
      </c>
      <c r="M142" s="4">
        <v>0</v>
      </c>
      <c r="N142" s="11">
        <v>0</v>
      </c>
      <c r="O142" s="4">
        <v>0.59608695652173915</v>
      </c>
      <c r="P142" s="4">
        <v>0</v>
      </c>
      <c r="Q142" s="9">
        <v>0</v>
      </c>
      <c r="R142" s="4">
        <v>6.5065217391304353</v>
      </c>
      <c r="S142" s="4">
        <v>0</v>
      </c>
      <c r="T142" s="11">
        <v>0</v>
      </c>
      <c r="U142" s="4">
        <v>5.5652173913043477</v>
      </c>
      <c r="V142" s="4">
        <v>0</v>
      </c>
      <c r="W142" s="11">
        <v>0</v>
      </c>
      <c r="X142" s="4">
        <v>46.622499999999988</v>
      </c>
      <c r="Y142" s="4">
        <v>1.1081521739130435</v>
      </c>
      <c r="Z142" s="11">
        <v>2.37686133071595E-2</v>
      </c>
      <c r="AA142" s="4">
        <v>6.399347826086955</v>
      </c>
      <c r="AB142" s="4">
        <v>0</v>
      </c>
      <c r="AC142" s="11">
        <v>0</v>
      </c>
      <c r="AD142" s="4">
        <v>83.324021739130444</v>
      </c>
      <c r="AE142" s="4">
        <v>18.286413043478262</v>
      </c>
      <c r="AF142" s="11">
        <v>0.21946147895656165</v>
      </c>
      <c r="AG142" s="4">
        <v>0</v>
      </c>
      <c r="AH142" s="4">
        <v>0</v>
      </c>
      <c r="AI142" s="11" t="s">
        <v>713</v>
      </c>
      <c r="AJ142" s="4">
        <v>28.120000000000019</v>
      </c>
      <c r="AK142" s="4">
        <v>3.9486956521739134</v>
      </c>
      <c r="AL142" s="11">
        <v>7.1213389121338952</v>
      </c>
      <c r="AM142" s="1">
        <v>175281</v>
      </c>
      <c r="AN142" s="1">
        <v>7</v>
      </c>
      <c r="AX142"/>
      <c r="AY142"/>
    </row>
    <row r="143" spans="1:51" x14ac:dyDescent="0.25">
      <c r="A143" t="s">
        <v>346</v>
      </c>
      <c r="B143" t="s">
        <v>34</v>
      </c>
      <c r="C143" t="s">
        <v>523</v>
      </c>
      <c r="D143" t="s">
        <v>410</v>
      </c>
      <c r="E143" s="4">
        <v>32.293478260869563</v>
      </c>
      <c r="F143" s="4">
        <v>147.69760869565218</v>
      </c>
      <c r="G143" s="4">
        <v>56.40271739130435</v>
      </c>
      <c r="H143" s="11">
        <v>0.38187969249745002</v>
      </c>
      <c r="I143" s="4">
        <v>132.26152173913044</v>
      </c>
      <c r="J143" s="4">
        <v>56.40271739130435</v>
      </c>
      <c r="K143" s="11">
        <v>0.42644842316688114</v>
      </c>
      <c r="L143" s="4">
        <v>18.143804347826091</v>
      </c>
      <c r="M143" s="4">
        <v>7.9281521739130429</v>
      </c>
      <c r="N143" s="11">
        <v>0.43696195251702868</v>
      </c>
      <c r="O143" s="4">
        <v>9.8963043478260868</v>
      </c>
      <c r="P143" s="4">
        <v>7.9281521739130429</v>
      </c>
      <c r="Q143" s="9">
        <v>0.80112250950069197</v>
      </c>
      <c r="R143" s="4">
        <v>8.2475000000000023</v>
      </c>
      <c r="S143" s="4">
        <v>0</v>
      </c>
      <c r="T143" s="11">
        <v>0</v>
      </c>
      <c r="U143" s="4">
        <v>0</v>
      </c>
      <c r="V143" s="4">
        <v>0</v>
      </c>
      <c r="W143" s="11" t="s">
        <v>713</v>
      </c>
      <c r="X143" s="4">
        <v>44.036630434782616</v>
      </c>
      <c r="Y143" s="4">
        <v>9.9775000000000009</v>
      </c>
      <c r="Z143" s="11">
        <v>0.22657273959179239</v>
      </c>
      <c r="AA143" s="4">
        <v>7.1885869565217408</v>
      </c>
      <c r="AB143" s="4">
        <v>0</v>
      </c>
      <c r="AC143" s="11">
        <v>0</v>
      </c>
      <c r="AD143" s="4">
        <v>76.895543478260876</v>
      </c>
      <c r="AE143" s="4">
        <v>38.497065217391302</v>
      </c>
      <c r="AF143" s="11">
        <v>0.50064104466957571</v>
      </c>
      <c r="AG143" s="4">
        <v>1.4330434782608696</v>
      </c>
      <c r="AH143" s="4">
        <v>0</v>
      </c>
      <c r="AI143" s="11">
        <v>0</v>
      </c>
      <c r="AJ143" s="4">
        <v>0</v>
      </c>
      <c r="AK143" s="4">
        <v>0</v>
      </c>
      <c r="AL143" s="11" t="s">
        <v>713</v>
      </c>
      <c r="AM143" s="1">
        <v>175077</v>
      </c>
      <c r="AN143" s="1">
        <v>7</v>
      </c>
      <c r="AX143"/>
      <c r="AY143"/>
    </row>
    <row r="144" spans="1:51" x14ac:dyDescent="0.25">
      <c r="A144" t="s">
        <v>346</v>
      </c>
      <c r="B144" t="s">
        <v>208</v>
      </c>
      <c r="C144" t="s">
        <v>610</v>
      </c>
      <c r="D144" t="s">
        <v>434</v>
      </c>
      <c r="E144" s="4">
        <v>39.989130434782609</v>
      </c>
      <c r="F144" s="4">
        <v>129.25402173913042</v>
      </c>
      <c r="G144" s="4">
        <v>0.27554347826086956</v>
      </c>
      <c r="H144" s="11">
        <v>2.1317981023212633E-3</v>
      </c>
      <c r="I144" s="4">
        <v>113.29728260869564</v>
      </c>
      <c r="J144" s="4">
        <v>0.27554347826086956</v>
      </c>
      <c r="K144" s="11">
        <v>2.4320396033904648E-3</v>
      </c>
      <c r="L144" s="4">
        <v>25.878913043478271</v>
      </c>
      <c r="M144" s="4">
        <v>8.6956521739130432E-2</v>
      </c>
      <c r="N144" s="11">
        <v>3.3601303730584732E-3</v>
      </c>
      <c r="O144" s="4">
        <v>14.272065217391312</v>
      </c>
      <c r="P144" s="4">
        <v>8.6956521739130432E-2</v>
      </c>
      <c r="Q144" s="9">
        <v>6.0927777735466787E-3</v>
      </c>
      <c r="R144" s="4">
        <v>7.4465217391304348</v>
      </c>
      <c r="S144" s="4">
        <v>0</v>
      </c>
      <c r="T144" s="11">
        <v>0</v>
      </c>
      <c r="U144" s="4">
        <v>4.1603260869565215</v>
      </c>
      <c r="V144" s="4">
        <v>0</v>
      </c>
      <c r="W144" s="11">
        <v>0</v>
      </c>
      <c r="X144" s="4">
        <v>13.237934782608702</v>
      </c>
      <c r="Y144" s="4">
        <v>0.18858695652173915</v>
      </c>
      <c r="Z144" s="11">
        <v>1.4245949962640298E-2</v>
      </c>
      <c r="AA144" s="4">
        <v>4.3498913043478256</v>
      </c>
      <c r="AB144" s="4">
        <v>0</v>
      </c>
      <c r="AC144" s="11">
        <v>0</v>
      </c>
      <c r="AD144" s="4">
        <v>56.724999999999987</v>
      </c>
      <c r="AE144" s="4">
        <v>0</v>
      </c>
      <c r="AF144" s="11">
        <v>0</v>
      </c>
      <c r="AG144" s="4">
        <v>0</v>
      </c>
      <c r="AH144" s="4">
        <v>0</v>
      </c>
      <c r="AI144" s="11" t="s">
        <v>713</v>
      </c>
      <c r="AJ144" s="4">
        <v>29.062282608695632</v>
      </c>
      <c r="AK144" s="4">
        <v>0</v>
      </c>
      <c r="AL144" s="11" t="s">
        <v>713</v>
      </c>
      <c r="AM144" s="1">
        <v>175439</v>
      </c>
      <c r="AN144" s="1">
        <v>7</v>
      </c>
      <c r="AX144"/>
      <c r="AY144"/>
    </row>
    <row r="145" spans="1:51" x14ac:dyDescent="0.25">
      <c r="A145" t="s">
        <v>346</v>
      </c>
      <c r="B145" t="s">
        <v>188</v>
      </c>
      <c r="C145" t="s">
        <v>521</v>
      </c>
      <c r="D145" t="s">
        <v>402</v>
      </c>
      <c r="E145" s="4">
        <v>95.891304347826093</v>
      </c>
      <c r="F145" s="4">
        <v>352.26456521739124</v>
      </c>
      <c r="G145" s="4">
        <v>108.42467391304345</v>
      </c>
      <c r="H145" s="11">
        <v>0.3077933025881609</v>
      </c>
      <c r="I145" s="4">
        <v>321.93999999999994</v>
      </c>
      <c r="J145" s="4">
        <v>108.42467391304345</v>
      </c>
      <c r="K145" s="11">
        <v>0.33678534482525774</v>
      </c>
      <c r="L145" s="4">
        <v>58.379130434782617</v>
      </c>
      <c r="M145" s="4">
        <v>9.4890217391304326</v>
      </c>
      <c r="N145" s="11">
        <v>0.16254133400857954</v>
      </c>
      <c r="O145" s="4">
        <v>39.808369565217397</v>
      </c>
      <c r="P145" s="4">
        <v>9.4890217391304326</v>
      </c>
      <c r="Q145" s="9">
        <v>0.23836750519472355</v>
      </c>
      <c r="R145" s="4">
        <v>13.962065217391304</v>
      </c>
      <c r="S145" s="4">
        <v>0</v>
      </c>
      <c r="T145" s="11">
        <v>0</v>
      </c>
      <c r="U145" s="4">
        <v>4.6086956521739131</v>
      </c>
      <c r="V145" s="4">
        <v>0</v>
      </c>
      <c r="W145" s="11">
        <v>0</v>
      </c>
      <c r="X145" s="4">
        <v>90.16836956521739</v>
      </c>
      <c r="Y145" s="4">
        <v>12.66054347826087</v>
      </c>
      <c r="Z145" s="11">
        <v>0.1404100300283648</v>
      </c>
      <c r="AA145" s="4">
        <v>11.753804347826083</v>
      </c>
      <c r="AB145" s="4">
        <v>0</v>
      </c>
      <c r="AC145" s="11">
        <v>0</v>
      </c>
      <c r="AD145" s="4">
        <v>154.25217391304344</v>
      </c>
      <c r="AE145" s="4">
        <v>76.861739130434756</v>
      </c>
      <c r="AF145" s="11">
        <v>0.4982862619087885</v>
      </c>
      <c r="AG145" s="4">
        <v>0.61217391304347823</v>
      </c>
      <c r="AH145" s="4">
        <v>0</v>
      </c>
      <c r="AI145" s="11">
        <v>0</v>
      </c>
      <c r="AJ145" s="4">
        <v>37.098913043478255</v>
      </c>
      <c r="AK145" s="4">
        <v>9.4133695652173888</v>
      </c>
      <c r="AL145" s="11">
        <v>3.9410874911954554</v>
      </c>
      <c r="AM145" s="1">
        <v>175407</v>
      </c>
      <c r="AN145" s="1">
        <v>7</v>
      </c>
      <c r="AX145"/>
      <c r="AY145"/>
    </row>
    <row r="146" spans="1:51" x14ac:dyDescent="0.25">
      <c r="A146" t="s">
        <v>346</v>
      </c>
      <c r="B146" t="s">
        <v>117</v>
      </c>
      <c r="C146" t="s">
        <v>521</v>
      </c>
      <c r="D146" t="s">
        <v>402</v>
      </c>
      <c r="E146" s="4">
        <v>36.804347826086953</v>
      </c>
      <c r="F146" s="4">
        <v>107.17597826086956</v>
      </c>
      <c r="G146" s="4">
        <v>27.395108695652173</v>
      </c>
      <c r="H146" s="11">
        <v>0.25560866474175448</v>
      </c>
      <c r="I146" s="4">
        <v>95.399130434782606</v>
      </c>
      <c r="J146" s="4">
        <v>27.395108695652173</v>
      </c>
      <c r="K146" s="11">
        <v>0.28716308598200696</v>
      </c>
      <c r="L146" s="4">
        <v>18.584565217391301</v>
      </c>
      <c r="M146" s="4">
        <v>3.3682608695652174</v>
      </c>
      <c r="N146" s="11">
        <v>0.18123969165623652</v>
      </c>
      <c r="O146" s="4">
        <v>6.8077173913043447</v>
      </c>
      <c r="P146" s="4">
        <v>3.3682608695652174</v>
      </c>
      <c r="Q146" s="9">
        <v>0.49477096006769833</v>
      </c>
      <c r="R146" s="4">
        <v>9.3420652173913048</v>
      </c>
      <c r="S146" s="4">
        <v>0</v>
      </c>
      <c r="T146" s="11">
        <v>0</v>
      </c>
      <c r="U146" s="4">
        <v>2.4347826086956523</v>
      </c>
      <c r="V146" s="4">
        <v>0</v>
      </c>
      <c r="W146" s="11">
        <v>0</v>
      </c>
      <c r="X146" s="4">
        <v>18.093478260869563</v>
      </c>
      <c r="Y146" s="4">
        <v>8.8794565217391312</v>
      </c>
      <c r="Z146" s="11">
        <v>0.49075453562417409</v>
      </c>
      <c r="AA146" s="4">
        <v>0</v>
      </c>
      <c r="AB146" s="4">
        <v>0</v>
      </c>
      <c r="AC146" s="11" t="s">
        <v>713</v>
      </c>
      <c r="AD146" s="4">
        <v>53.997717391304356</v>
      </c>
      <c r="AE146" s="4">
        <v>12.255869565217388</v>
      </c>
      <c r="AF146" s="11">
        <v>0.22697014165252546</v>
      </c>
      <c r="AG146" s="4">
        <v>4.7869565217391301</v>
      </c>
      <c r="AH146" s="4">
        <v>0</v>
      </c>
      <c r="AI146" s="11">
        <v>0</v>
      </c>
      <c r="AJ146" s="4">
        <v>11.713260869565215</v>
      </c>
      <c r="AK146" s="4">
        <v>2.8915217391304346</v>
      </c>
      <c r="AL146" s="11">
        <v>4.0508984286895711</v>
      </c>
      <c r="AM146" s="1">
        <v>175273</v>
      </c>
      <c r="AN146" s="1">
        <v>7</v>
      </c>
      <c r="AX146"/>
      <c r="AY146"/>
    </row>
    <row r="147" spans="1:51" x14ac:dyDescent="0.25">
      <c r="A147" t="s">
        <v>346</v>
      </c>
      <c r="B147" t="s">
        <v>197</v>
      </c>
      <c r="C147" t="s">
        <v>490</v>
      </c>
      <c r="D147" t="s">
        <v>400</v>
      </c>
      <c r="E147" s="4">
        <v>35.445652173913047</v>
      </c>
      <c r="F147" s="4">
        <v>110.65358695652174</v>
      </c>
      <c r="G147" s="4">
        <v>22.419456521739132</v>
      </c>
      <c r="H147" s="11">
        <v>0.20260939693304508</v>
      </c>
      <c r="I147" s="4">
        <v>105.95793478260869</v>
      </c>
      <c r="J147" s="4">
        <v>22.419456521739132</v>
      </c>
      <c r="K147" s="11">
        <v>0.21158827385354939</v>
      </c>
      <c r="L147" s="4">
        <v>10.446521739130436</v>
      </c>
      <c r="M147" s="4">
        <v>0.93576086956521731</v>
      </c>
      <c r="N147" s="11">
        <v>8.9576309984600644E-2</v>
      </c>
      <c r="O147" s="4">
        <v>5.7508695652173918</v>
      </c>
      <c r="P147" s="4">
        <v>0.93576086956521731</v>
      </c>
      <c r="Q147" s="9">
        <v>0.16271641339683976</v>
      </c>
      <c r="R147" s="4">
        <v>0</v>
      </c>
      <c r="S147" s="4">
        <v>0</v>
      </c>
      <c r="T147" s="11" t="s">
        <v>713</v>
      </c>
      <c r="U147" s="4">
        <v>4.6956521739130439</v>
      </c>
      <c r="V147" s="4">
        <v>0</v>
      </c>
      <c r="W147" s="11">
        <v>0</v>
      </c>
      <c r="X147" s="4">
        <v>27.282065217391303</v>
      </c>
      <c r="Y147" s="4">
        <v>0.12956521739130436</v>
      </c>
      <c r="Z147" s="11">
        <v>4.7490985876212678E-3</v>
      </c>
      <c r="AA147" s="4">
        <v>0</v>
      </c>
      <c r="AB147" s="4">
        <v>0</v>
      </c>
      <c r="AC147" s="11" t="s">
        <v>713</v>
      </c>
      <c r="AD147" s="4">
        <v>67.562608695652173</v>
      </c>
      <c r="AE147" s="4">
        <v>18.21521739130435</v>
      </c>
      <c r="AF147" s="11">
        <v>0.26960500405421062</v>
      </c>
      <c r="AG147" s="4">
        <v>0</v>
      </c>
      <c r="AH147" s="4">
        <v>0</v>
      </c>
      <c r="AI147" s="11" t="s">
        <v>713</v>
      </c>
      <c r="AJ147" s="4">
        <v>5.3623913043478266</v>
      </c>
      <c r="AK147" s="4">
        <v>3.1389130434782606</v>
      </c>
      <c r="AL147" s="11">
        <v>1.708359304660988</v>
      </c>
      <c r="AM147" s="1">
        <v>175419</v>
      </c>
      <c r="AN147" s="1">
        <v>7</v>
      </c>
      <c r="AX147"/>
      <c r="AY147"/>
    </row>
    <row r="148" spans="1:51" x14ac:dyDescent="0.25">
      <c r="A148" t="s">
        <v>346</v>
      </c>
      <c r="B148" t="s">
        <v>243</v>
      </c>
      <c r="C148" t="s">
        <v>628</v>
      </c>
      <c r="D148" t="s">
        <v>385</v>
      </c>
      <c r="E148" s="4">
        <v>40.347826086956523</v>
      </c>
      <c r="F148" s="4">
        <v>132.75500000000002</v>
      </c>
      <c r="G148" s="4">
        <v>1.7985869565217392</v>
      </c>
      <c r="H148" s="11">
        <v>1.3548167349792768E-2</v>
      </c>
      <c r="I148" s="4">
        <v>121.39750000000002</v>
      </c>
      <c r="J148" s="4">
        <v>1.7985869565217392</v>
      </c>
      <c r="K148" s="11">
        <v>1.4815683655114304E-2</v>
      </c>
      <c r="L148" s="4">
        <v>29.683804347826097</v>
      </c>
      <c r="M148" s="4">
        <v>0.76847826086956528</v>
      </c>
      <c r="N148" s="11">
        <v>2.5888806295337446E-2</v>
      </c>
      <c r="O148" s="4">
        <v>24.031630434782617</v>
      </c>
      <c r="P148" s="4">
        <v>0.76847826086956528</v>
      </c>
      <c r="Q148" s="9">
        <v>3.1977782903872154E-2</v>
      </c>
      <c r="R148" s="4">
        <v>0</v>
      </c>
      <c r="S148" s="4">
        <v>0</v>
      </c>
      <c r="T148" s="11" t="s">
        <v>713</v>
      </c>
      <c r="U148" s="4">
        <v>5.6521739130434785</v>
      </c>
      <c r="V148" s="4">
        <v>0</v>
      </c>
      <c r="W148" s="11">
        <v>0</v>
      </c>
      <c r="X148" s="4">
        <v>14.750217391304355</v>
      </c>
      <c r="Y148" s="4">
        <v>0.85347826086956535</v>
      </c>
      <c r="Z148" s="11">
        <v>5.7862080146202692E-2</v>
      </c>
      <c r="AA148" s="4">
        <v>5.7053260869565214</v>
      </c>
      <c r="AB148" s="4">
        <v>0</v>
      </c>
      <c r="AC148" s="11">
        <v>0</v>
      </c>
      <c r="AD148" s="4">
        <v>64.862499999999997</v>
      </c>
      <c r="AE148" s="4">
        <v>0.1766304347826087</v>
      </c>
      <c r="AF148" s="11">
        <v>2.7231518178085752E-3</v>
      </c>
      <c r="AG148" s="4">
        <v>6.25E-2</v>
      </c>
      <c r="AH148" s="4">
        <v>0</v>
      </c>
      <c r="AI148" s="11">
        <v>0</v>
      </c>
      <c r="AJ148" s="4">
        <v>17.690652173913055</v>
      </c>
      <c r="AK148" s="4">
        <v>0</v>
      </c>
      <c r="AL148" s="11" t="s">
        <v>713</v>
      </c>
      <c r="AM148" s="1">
        <v>175494</v>
      </c>
      <c r="AN148" s="1">
        <v>7</v>
      </c>
      <c r="AX148"/>
      <c r="AY148"/>
    </row>
    <row r="149" spans="1:51" x14ac:dyDescent="0.25">
      <c r="A149" t="s">
        <v>346</v>
      </c>
      <c r="B149" t="s">
        <v>173</v>
      </c>
      <c r="C149" t="s">
        <v>594</v>
      </c>
      <c r="D149" t="s">
        <v>411</v>
      </c>
      <c r="E149" s="4">
        <v>33.358695652173914</v>
      </c>
      <c r="F149" s="4">
        <v>119.70173913043477</v>
      </c>
      <c r="G149" s="4">
        <v>34.521739130434788</v>
      </c>
      <c r="H149" s="11">
        <v>0.288397974676188</v>
      </c>
      <c r="I149" s="4">
        <v>114.48554347826087</v>
      </c>
      <c r="J149" s="4">
        <v>34.521739130434788</v>
      </c>
      <c r="K149" s="11">
        <v>0.30153797660042519</v>
      </c>
      <c r="L149" s="4">
        <v>22.497282608695656</v>
      </c>
      <c r="M149" s="4">
        <v>0.14402173913043478</v>
      </c>
      <c r="N149" s="11">
        <v>6.4017393405000596E-3</v>
      </c>
      <c r="O149" s="4">
        <v>17.281086956521744</v>
      </c>
      <c r="P149" s="4">
        <v>0.14402173913043478</v>
      </c>
      <c r="Q149" s="9">
        <v>8.3340671505667142E-3</v>
      </c>
      <c r="R149" s="4">
        <v>0.42391304347826086</v>
      </c>
      <c r="S149" s="4">
        <v>0</v>
      </c>
      <c r="T149" s="11">
        <v>0</v>
      </c>
      <c r="U149" s="4">
        <v>4.7922826086956523</v>
      </c>
      <c r="V149" s="4">
        <v>0</v>
      </c>
      <c r="W149" s="11">
        <v>0</v>
      </c>
      <c r="X149" s="4">
        <v>10.310434782608695</v>
      </c>
      <c r="Y149" s="4">
        <v>0</v>
      </c>
      <c r="Z149" s="11">
        <v>0</v>
      </c>
      <c r="AA149" s="4">
        <v>0</v>
      </c>
      <c r="AB149" s="4">
        <v>0</v>
      </c>
      <c r="AC149" s="11" t="s">
        <v>713</v>
      </c>
      <c r="AD149" s="4">
        <v>63.255978260869547</v>
      </c>
      <c r="AE149" s="4">
        <v>34.377717391304351</v>
      </c>
      <c r="AF149" s="11">
        <v>0.54346985591669483</v>
      </c>
      <c r="AG149" s="4">
        <v>0</v>
      </c>
      <c r="AH149" s="4">
        <v>0</v>
      </c>
      <c r="AI149" s="11" t="s">
        <v>713</v>
      </c>
      <c r="AJ149" s="4">
        <v>23.638043478260883</v>
      </c>
      <c r="AK149" s="4">
        <v>0</v>
      </c>
      <c r="AL149" s="11" t="s">
        <v>713</v>
      </c>
      <c r="AM149" s="1">
        <v>175369</v>
      </c>
      <c r="AN149" s="1">
        <v>7</v>
      </c>
      <c r="AX149"/>
      <c r="AY149"/>
    </row>
    <row r="150" spans="1:51" x14ac:dyDescent="0.25">
      <c r="A150" t="s">
        <v>346</v>
      </c>
      <c r="B150" t="s">
        <v>299</v>
      </c>
      <c r="C150" t="s">
        <v>642</v>
      </c>
      <c r="D150" t="s">
        <v>399</v>
      </c>
      <c r="E150" s="4">
        <v>28.467391304347824</v>
      </c>
      <c r="F150" s="4">
        <v>103.37543478260869</v>
      </c>
      <c r="G150" s="4">
        <v>14.632717391304345</v>
      </c>
      <c r="H150" s="11">
        <v>0.14154927059872519</v>
      </c>
      <c r="I150" s="4">
        <v>98.810217391304334</v>
      </c>
      <c r="J150" s="4">
        <v>14.632717391304345</v>
      </c>
      <c r="K150" s="11">
        <v>0.14808911241796416</v>
      </c>
      <c r="L150" s="4">
        <v>26.646739130434771</v>
      </c>
      <c r="M150" s="4">
        <v>0.13043478260869565</v>
      </c>
      <c r="N150" s="11">
        <v>4.8949622679991863E-3</v>
      </c>
      <c r="O150" s="4">
        <v>22.081521739130423</v>
      </c>
      <c r="P150" s="4">
        <v>0.13043478260869565</v>
      </c>
      <c r="Q150" s="9">
        <v>5.9069652965788857E-3</v>
      </c>
      <c r="R150" s="4">
        <v>0</v>
      </c>
      <c r="S150" s="4">
        <v>0</v>
      </c>
      <c r="T150" s="11" t="s">
        <v>713</v>
      </c>
      <c r="U150" s="4">
        <v>4.5652173913043477</v>
      </c>
      <c r="V150" s="4">
        <v>0</v>
      </c>
      <c r="W150" s="11">
        <v>0</v>
      </c>
      <c r="X150" s="4">
        <v>1.7436956521739129</v>
      </c>
      <c r="Y150" s="4">
        <v>0.50771739130434779</v>
      </c>
      <c r="Z150" s="11">
        <v>0.29117317042762747</v>
      </c>
      <c r="AA150" s="4">
        <v>0</v>
      </c>
      <c r="AB150" s="4">
        <v>0</v>
      </c>
      <c r="AC150" s="11" t="s">
        <v>713</v>
      </c>
      <c r="AD150" s="4">
        <v>60.212934782608706</v>
      </c>
      <c r="AE150" s="4">
        <v>12.710869565217388</v>
      </c>
      <c r="AF150" s="11">
        <v>0.21109865531564601</v>
      </c>
      <c r="AG150" s="4">
        <v>0</v>
      </c>
      <c r="AH150" s="4">
        <v>0</v>
      </c>
      <c r="AI150" s="11" t="s">
        <v>713</v>
      </c>
      <c r="AJ150" s="4">
        <v>14.772065217391306</v>
      </c>
      <c r="AK150" s="4">
        <v>1.2836956521739129</v>
      </c>
      <c r="AL150" s="11">
        <v>11.507451312447081</v>
      </c>
      <c r="AM150" s="1">
        <v>175567</v>
      </c>
      <c r="AN150" s="1">
        <v>7</v>
      </c>
      <c r="AX150"/>
      <c r="AY150"/>
    </row>
    <row r="151" spans="1:51" x14ac:dyDescent="0.25">
      <c r="A151" t="s">
        <v>346</v>
      </c>
      <c r="B151" t="s">
        <v>236</v>
      </c>
      <c r="C151" t="s">
        <v>505</v>
      </c>
      <c r="D151" t="s">
        <v>397</v>
      </c>
      <c r="E151" s="4">
        <v>27.913043478260871</v>
      </c>
      <c r="F151" s="4">
        <v>124.7760869565217</v>
      </c>
      <c r="G151" s="4">
        <v>0</v>
      </c>
      <c r="H151" s="11">
        <v>0</v>
      </c>
      <c r="I151" s="4">
        <v>116.38369565217387</v>
      </c>
      <c r="J151" s="4">
        <v>0</v>
      </c>
      <c r="K151" s="11">
        <v>0</v>
      </c>
      <c r="L151" s="4">
        <v>17.965217391304343</v>
      </c>
      <c r="M151" s="4">
        <v>0</v>
      </c>
      <c r="N151" s="11">
        <v>0</v>
      </c>
      <c r="O151" s="4">
        <v>9.5728260869565176</v>
      </c>
      <c r="P151" s="4">
        <v>0</v>
      </c>
      <c r="Q151" s="9">
        <v>0</v>
      </c>
      <c r="R151" s="4">
        <v>0</v>
      </c>
      <c r="S151" s="4">
        <v>0</v>
      </c>
      <c r="T151" s="11" t="s">
        <v>713</v>
      </c>
      <c r="U151" s="4">
        <v>8.3923913043478233</v>
      </c>
      <c r="V151" s="4">
        <v>0</v>
      </c>
      <c r="W151" s="11">
        <v>0</v>
      </c>
      <c r="X151" s="4">
        <v>21.876086956521718</v>
      </c>
      <c r="Y151" s="4">
        <v>0</v>
      </c>
      <c r="Z151" s="11">
        <v>0</v>
      </c>
      <c r="AA151" s="4">
        <v>0</v>
      </c>
      <c r="AB151" s="4">
        <v>0</v>
      </c>
      <c r="AC151" s="11" t="s">
        <v>713</v>
      </c>
      <c r="AD151" s="4">
        <v>78.011956521739108</v>
      </c>
      <c r="AE151" s="4">
        <v>0</v>
      </c>
      <c r="AF151" s="11">
        <v>0</v>
      </c>
      <c r="AG151" s="4">
        <v>4.9108695652173928</v>
      </c>
      <c r="AH151" s="4">
        <v>0</v>
      </c>
      <c r="AI151" s="11">
        <v>0</v>
      </c>
      <c r="AJ151" s="4">
        <v>2.0119565217391306</v>
      </c>
      <c r="AK151" s="4">
        <v>0</v>
      </c>
      <c r="AL151" s="11" t="s">
        <v>713</v>
      </c>
      <c r="AM151" s="1">
        <v>175480</v>
      </c>
      <c r="AN151" s="1">
        <v>7</v>
      </c>
      <c r="AX151"/>
      <c r="AY151"/>
    </row>
    <row r="152" spans="1:51" x14ac:dyDescent="0.25">
      <c r="A152" t="s">
        <v>346</v>
      </c>
      <c r="B152" t="s">
        <v>96</v>
      </c>
      <c r="C152" t="s">
        <v>557</v>
      </c>
      <c r="D152" t="s">
        <v>410</v>
      </c>
      <c r="E152" s="4">
        <v>35.315217391304351</v>
      </c>
      <c r="F152" s="4">
        <v>127.62608695652173</v>
      </c>
      <c r="G152" s="4">
        <v>1.4809782608695654</v>
      </c>
      <c r="H152" s="11">
        <v>1.1604040335218372E-2</v>
      </c>
      <c r="I152" s="4">
        <v>104.50815217391305</v>
      </c>
      <c r="J152" s="4">
        <v>1.4809782608695654</v>
      </c>
      <c r="K152" s="11">
        <v>1.4170935281728596E-2</v>
      </c>
      <c r="L152" s="4">
        <v>39.676630434782609</v>
      </c>
      <c r="M152" s="4">
        <v>0</v>
      </c>
      <c r="N152" s="11">
        <v>0</v>
      </c>
      <c r="O152" s="4">
        <v>20.991304347826087</v>
      </c>
      <c r="P152" s="4">
        <v>0</v>
      </c>
      <c r="Q152" s="9">
        <v>0</v>
      </c>
      <c r="R152" s="4">
        <v>12.829347826086959</v>
      </c>
      <c r="S152" s="4">
        <v>0</v>
      </c>
      <c r="T152" s="11">
        <v>0</v>
      </c>
      <c r="U152" s="4">
        <v>5.8559782608695654</v>
      </c>
      <c r="V152" s="4">
        <v>0</v>
      </c>
      <c r="W152" s="11">
        <v>0</v>
      </c>
      <c r="X152" s="4">
        <v>16.628260869565217</v>
      </c>
      <c r="Y152" s="4">
        <v>0</v>
      </c>
      <c r="Z152" s="11">
        <v>0</v>
      </c>
      <c r="AA152" s="4">
        <v>4.4326086956521733</v>
      </c>
      <c r="AB152" s="4">
        <v>0</v>
      </c>
      <c r="AC152" s="11">
        <v>0</v>
      </c>
      <c r="AD152" s="4">
        <v>51.875</v>
      </c>
      <c r="AE152" s="4">
        <v>0.33423913043478259</v>
      </c>
      <c r="AF152" s="11">
        <v>6.4431639601885797E-3</v>
      </c>
      <c r="AG152" s="4">
        <v>0.66032608695652173</v>
      </c>
      <c r="AH152" s="4">
        <v>0</v>
      </c>
      <c r="AI152" s="11">
        <v>0</v>
      </c>
      <c r="AJ152" s="4">
        <v>14.353260869565217</v>
      </c>
      <c r="AK152" s="4">
        <v>1.1467391304347827</v>
      </c>
      <c r="AL152" s="11">
        <v>12.516587677725116</v>
      </c>
      <c r="AM152" s="1">
        <v>175238</v>
      </c>
      <c r="AN152" s="1">
        <v>7</v>
      </c>
      <c r="AX152"/>
      <c r="AY152"/>
    </row>
    <row r="153" spans="1:51" x14ac:dyDescent="0.25">
      <c r="A153" t="s">
        <v>346</v>
      </c>
      <c r="B153" t="s">
        <v>138</v>
      </c>
      <c r="C153" t="s">
        <v>543</v>
      </c>
      <c r="D153" t="s">
        <v>407</v>
      </c>
      <c r="E153" s="4">
        <v>31.326086956521738</v>
      </c>
      <c r="F153" s="4">
        <v>140.60989130434785</v>
      </c>
      <c r="G153" s="4">
        <v>18.954673913043479</v>
      </c>
      <c r="H153" s="11">
        <v>0.13480327548235133</v>
      </c>
      <c r="I153" s="4">
        <v>126.90358695652179</v>
      </c>
      <c r="J153" s="4">
        <v>18.954673913043479</v>
      </c>
      <c r="K153" s="11">
        <v>0.14936279082117282</v>
      </c>
      <c r="L153" s="4">
        <v>41.290434782608699</v>
      </c>
      <c r="M153" s="4">
        <v>0.89760869565217394</v>
      </c>
      <c r="N153" s="11">
        <v>2.1738901524724116E-2</v>
      </c>
      <c r="O153" s="4">
        <v>27.584130434782612</v>
      </c>
      <c r="P153" s="4">
        <v>0.89760869565217394</v>
      </c>
      <c r="Q153" s="9">
        <v>3.2540764617336682E-2</v>
      </c>
      <c r="R153" s="4">
        <v>8.3149999999999995</v>
      </c>
      <c r="S153" s="4">
        <v>0</v>
      </c>
      <c r="T153" s="11">
        <v>0</v>
      </c>
      <c r="U153" s="4">
        <v>5.3913043478260869</v>
      </c>
      <c r="V153" s="4">
        <v>0</v>
      </c>
      <c r="W153" s="11">
        <v>0</v>
      </c>
      <c r="X153" s="4">
        <v>6.6663043478260873</v>
      </c>
      <c r="Y153" s="4">
        <v>1.3913043478260869</v>
      </c>
      <c r="Z153" s="11">
        <v>0.20870699494537745</v>
      </c>
      <c r="AA153" s="4">
        <v>0</v>
      </c>
      <c r="AB153" s="4">
        <v>0</v>
      </c>
      <c r="AC153" s="11" t="s">
        <v>713</v>
      </c>
      <c r="AD153" s="4">
        <v>63.167608695652191</v>
      </c>
      <c r="AE153" s="4">
        <v>15.391304347826088</v>
      </c>
      <c r="AF153" s="11">
        <v>0.24365817648698593</v>
      </c>
      <c r="AG153" s="4">
        <v>0</v>
      </c>
      <c r="AH153" s="4">
        <v>0</v>
      </c>
      <c r="AI153" s="11" t="s">
        <v>713</v>
      </c>
      <c r="AJ153" s="4">
        <v>29.485543478260887</v>
      </c>
      <c r="AK153" s="4">
        <v>1.2744565217391304</v>
      </c>
      <c r="AL153" s="11">
        <v>23.135778251599163</v>
      </c>
      <c r="AM153" s="1">
        <v>175306</v>
      </c>
      <c r="AN153" s="1">
        <v>7</v>
      </c>
      <c r="AX153"/>
      <c r="AY153"/>
    </row>
    <row r="154" spans="1:51" x14ac:dyDescent="0.25">
      <c r="A154" t="s">
        <v>346</v>
      </c>
      <c r="B154" t="s">
        <v>254</v>
      </c>
      <c r="C154" t="s">
        <v>511</v>
      </c>
      <c r="D154" t="s">
        <v>408</v>
      </c>
      <c r="E154" s="4">
        <v>43.260869565217391</v>
      </c>
      <c r="F154" s="4">
        <v>186.51630434782606</v>
      </c>
      <c r="G154" s="4">
        <v>0</v>
      </c>
      <c r="H154" s="11">
        <v>0</v>
      </c>
      <c r="I154" s="4">
        <v>127.19847826086955</v>
      </c>
      <c r="J154" s="4">
        <v>0</v>
      </c>
      <c r="K154" s="11">
        <v>0</v>
      </c>
      <c r="L154" s="4">
        <v>24.63967391304347</v>
      </c>
      <c r="M154" s="4">
        <v>0</v>
      </c>
      <c r="N154" s="11">
        <v>0</v>
      </c>
      <c r="O154" s="4">
        <v>2.8630434782608694</v>
      </c>
      <c r="P154" s="4">
        <v>0</v>
      </c>
      <c r="Q154" s="9">
        <v>0</v>
      </c>
      <c r="R154" s="4">
        <v>15.693260869565217</v>
      </c>
      <c r="S154" s="4">
        <v>0</v>
      </c>
      <c r="T154" s="11">
        <v>0</v>
      </c>
      <c r="U154" s="4">
        <v>6.0833695652173843</v>
      </c>
      <c r="V154" s="4">
        <v>0</v>
      </c>
      <c r="W154" s="11">
        <v>0</v>
      </c>
      <c r="X154" s="4">
        <v>5.6645652173913055</v>
      </c>
      <c r="Y154" s="4">
        <v>0</v>
      </c>
      <c r="Z154" s="11">
        <v>0</v>
      </c>
      <c r="AA154" s="4">
        <v>37.541195652173926</v>
      </c>
      <c r="AB154" s="4">
        <v>0</v>
      </c>
      <c r="AC154" s="11">
        <v>0</v>
      </c>
      <c r="AD154" s="4">
        <v>107.39184782608693</v>
      </c>
      <c r="AE154" s="4">
        <v>0</v>
      </c>
      <c r="AF154" s="11">
        <v>0</v>
      </c>
      <c r="AG154" s="4">
        <v>0</v>
      </c>
      <c r="AH154" s="4">
        <v>0</v>
      </c>
      <c r="AI154" s="11" t="s">
        <v>713</v>
      </c>
      <c r="AJ154" s="4">
        <v>11.279021739130439</v>
      </c>
      <c r="AK154" s="4">
        <v>0</v>
      </c>
      <c r="AL154" s="11" t="s">
        <v>713</v>
      </c>
      <c r="AM154" s="1">
        <v>175508</v>
      </c>
      <c r="AN154" s="1">
        <v>7</v>
      </c>
      <c r="AX154"/>
      <c r="AY154"/>
    </row>
    <row r="155" spans="1:51" x14ac:dyDescent="0.25">
      <c r="A155" t="s">
        <v>346</v>
      </c>
      <c r="B155" t="s">
        <v>58</v>
      </c>
      <c r="C155" t="s">
        <v>522</v>
      </c>
      <c r="D155" t="s">
        <v>415</v>
      </c>
      <c r="E155" s="4">
        <v>50.130434782608695</v>
      </c>
      <c r="F155" s="4">
        <v>266.87173913043478</v>
      </c>
      <c r="G155" s="4">
        <v>24.132173913043474</v>
      </c>
      <c r="H155" s="11">
        <v>9.0426112527594249E-2</v>
      </c>
      <c r="I155" s="4">
        <v>251.17641304347822</v>
      </c>
      <c r="J155" s="4">
        <v>24.132173913043474</v>
      </c>
      <c r="K155" s="11">
        <v>9.607659262522486E-2</v>
      </c>
      <c r="L155" s="4">
        <v>45.073804347826098</v>
      </c>
      <c r="M155" s="4">
        <v>2.1739130434782608E-2</v>
      </c>
      <c r="N155" s="11">
        <v>4.8230076758167147E-4</v>
      </c>
      <c r="O155" s="4">
        <v>34.174782608695658</v>
      </c>
      <c r="P155" s="4">
        <v>2.1739130434782608E-2</v>
      </c>
      <c r="Q155" s="9">
        <v>6.361161293605759E-4</v>
      </c>
      <c r="R155" s="4">
        <v>5.3011956521739139</v>
      </c>
      <c r="S155" s="4">
        <v>0</v>
      </c>
      <c r="T155" s="11">
        <v>0</v>
      </c>
      <c r="U155" s="4">
        <v>5.5978260869565215</v>
      </c>
      <c r="V155" s="4">
        <v>0</v>
      </c>
      <c r="W155" s="11">
        <v>0</v>
      </c>
      <c r="X155" s="4">
        <v>52.196956521739132</v>
      </c>
      <c r="Y155" s="4">
        <v>0</v>
      </c>
      <c r="Z155" s="11">
        <v>0</v>
      </c>
      <c r="AA155" s="4">
        <v>4.7963043478260872</v>
      </c>
      <c r="AB155" s="4">
        <v>0</v>
      </c>
      <c r="AC155" s="11">
        <v>0</v>
      </c>
      <c r="AD155" s="4">
        <v>120.8802173913043</v>
      </c>
      <c r="AE155" s="4">
        <v>24.028913043478259</v>
      </c>
      <c r="AF155" s="11">
        <v>0.1987828410805523</v>
      </c>
      <c r="AG155" s="4">
        <v>0</v>
      </c>
      <c r="AH155" s="4">
        <v>0</v>
      </c>
      <c r="AI155" s="11" t="s">
        <v>713</v>
      </c>
      <c r="AJ155" s="4">
        <v>43.924456521739138</v>
      </c>
      <c r="AK155" s="4">
        <v>8.1521739130434784E-2</v>
      </c>
      <c r="AL155" s="11">
        <v>538.80666666666673</v>
      </c>
      <c r="AM155" s="1">
        <v>175171</v>
      </c>
      <c r="AN155" s="1">
        <v>7</v>
      </c>
      <c r="AX155"/>
      <c r="AY155"/>
    </row>
    <row r="156" spans="1:51" x14ac:dyDescent="0.25">
      <c r="A156" t="s">
        <v>346</v>
      </c>
      <c r="B156" t="s">
        <v>207</v>
      </c>
      <c r="C156" t="s">
        <v>596</v>
      </c>
      <c r="D156" t="s">
        <v>454</v>
      </c>
      <c r="E156" s="4">
        <v>41.152173913043477</v>
      </c>
      <c r="F156" s="4">
        <v>110.63271739130435</v>
      </c>
      <c r="G156" s="4">
        <v>0.39130434782608697</v>
      </c>
      <c r="H156" s="11">
        <v>3.5369676986424922E-3</v>
      </c>
      <c r="I156" s="4">
        <v>100.02402173913045</v>
      </c>
      <c r="J156" s="4">
        <v>0.39130434782608697</v>
      </c>
      <c r="K156" s="11">
        <v>3.9121037229100401E-3</v>
      </c>
      <c r="L156" s="4">
        <v>39.945217391304354</v>
      </c>
      <c r="M156" s="4">
        <v>0.39130434782608697</v>
      </c>
      <c r="N156" s="11">
        <v>9.7960249907481974E-3</v>
      </c>
      <c r="O156" s="4">
        <v>29.33652173913044</v>
      </c>
      <c r="P156" s="4">
        <v>0.39130434782608697</v>
      </c>
      <c r="Q156" s="9">
        <v>1.3338471114799773E-2</v>
      </c>
      <c r="R156" s="4">
        <v>5.1304347826086953</v>
      </c>
      <c r="S156" s="4">
        <v>0</v>
      </c>
      <c r="T156" s="11">
        <v>0</v>
      </c>
      <c r="U156" s="4">
        <v>5.4782608695652177</v>
      </c>
      <c r="V156" s="4">
        <v>0</v>
      </c>
      <c r="W156" s="11">
        <v>0</v>
      </c>
      <c r="X156" s="4">
        <v>8.0470652173913066</v>
      </c>
      <c r="Y156" s="4">
        <v>0</v>
      </c>
      <c r="Z156" s="11">
        <v>0</v>
      </c>
      <c r="AA156" s="4">
        <v>0</v>
      </c>
      <c r="AB156" s="4">
        <v>0</v>
      </c>
      <c r="AC156" s="11" t="s">
        <v>713</v>
      </c>
      <c r="AD156" s="4">
        <v>38.272608695652167</v>
      </c>
      <c r="AE156" s="4">
        <v>0</v>
      </c>
      <c r="AF156" s="11">
        <v>0</v>
      </c>
      <c r="AG156" s="4">
        <v>11.453152173913047</v>
      </c>
      <c r="AH156" s="4">
        <v>0</v>
      </c>
      <c r="AI156" s="11">
        <v>0</v>
      </c>
      <c r="AJ156" s="4">
        <v>12.914673913043474</v>
      </c>
      <c r="AK156" s="4">
        <v>0</v>
      </c>
      <c r="AL156" s="11" t="s">
        <v>713</v>
      </c>
      <c r="AM156" s="1">
        <v>175437</v>
      </c>
      <c r="AN156" s="1">
        <v>7</v>
      </c>
      <c r="AX156"/>
      <c r="AY156"/>
    </row>
    <row r="157" spans="1:51" x14ac:dyDescent="0.25">
      <c r="A157" t="s">
        <v>346</v>
      </c>
      <c r="B157" t="s">
        <v>302</v>
      </c>
      <c r="C157" t="s">
        <v>644</v>
      </c>
      <c r="D157" t="s">
        <v>460</v>
      </c>
      <c r="E157" s="4">
        <v>33.434782608695649</v>
      </c>
      <c r="F157" s="4">
        <v>91.097826086956516</v>
      </c>
      <c r="G157" s="4">
        <v>27.394021739130437</v>
      </c>
      <c r="H157" s="11">
        <v>0.30070993914807309</v>
      </c>
      <c r="I157" s="4">
        <v>85.505434782608688</v>
      </c>
      <c r="J157" s="4">
        <v>27.394021739130437</v>
      </c>
      <c r="K157" s="11">
        <v>0.32037755037182997</v>
      </c>
      <c r="L157" s="4">
        <v>34.668478260869563</v>
      </c>
      <c r="M157" s="4">
        <v>14.078804347826088</v>
      </c>
      <c r="N157" s="11">
        <v>0.4060981345038408</v>
      </c>
      <c r="O157" s="4">
        <v>29.076086956521738</v>
      </c>
      <c r="P157" s="4">
        <v>14.078804347826088</v>
      </c>
      <c r="Q157" s="9">
        <v>0.48420560747663555</v>
      </c>
      <c r="R157" s="4">
        <v>0</v>
      </c>
      <c r="S157" s="4">
        <v>0</v>
      </c>
      <c r="T157" s="11" t="s">
        <v>713</v>
      </c>
      <c r="U157" s="4">
        <v>5.5923913043478262</v>
      </c>
      <c r="V157" s="4">
        <v>0</v>
      </c>
      <c r="W157" s="11">
        <v>0</v>
      </c>
      <c r="X157" s="4">
        <v>0</v>
      </c>
      <c r="Y157" s="4">
        <v>0</v>
      </c>
      <c r="Z157" s="11" t="s">
        <v>713</v>
      </c>
      <c r="AA157" s="4">
        <v>0</v>
      </c>
      <c r="AB157" s="4">
        <v>0</v>
      </c>
      <c r="AC157" s="11" t="s">
        <v>713</v>
      </c>
      <c r="AD157" s="4">
        <v>56.429347826086953</v>
      </c>
      <c r="AE157" s="4">
        <v>13.315217391304348</v>
      </c>
      <c r="AF157" s="11">
        <v>0.23596263122411634</v>
      </c>
      <c r="AG157" s="4">
        <v>0</v>
      </c>
      <c r="AH157" s="4">
        <v>0</v>
      </c>
      <c r="AI157" s="11" t="s">
        <v>713</v>
      </c>
      <c r="AJ157" s="4">
        <v>0</v>
      </c>
      <c r="AK157" s="4">
        <v>0</v>
      </c>
      <c r="AL157" s="11" t="s">
        <v>713</v>
      </c>
      <c r="AM157" s="7">
        <v>1.7E+27</v>
      </c>
      <c r="AN157" s="1">
        <v>7</v>
      </c>
      <c r="AX157"/>
      <c r="AY157"/>
    </row>
    <row r="158" spans="1:51" x14ac:dyDescent="0.25">
      <c r="A158" t="s">
        <v>346</v>
      </c>
      <c r="B158" t="s">
        <v>45</v>
      </c>
      <c r="C158" t="s">
        <v>530</v>
      </c>
      <c r="D158" t="s">
        <v>394</v>
      </c>
      <c r="E158" s="4">
        <v>35.282608695652172</v>
      </c>
      <c r="F158" s="4">
        <v>165.72728260869565</v>
      </c>
      <c r="G158" s="4">
        <v>32.209891304347821</v>
      </c>
      <c r="H158" s="11">
        <v>0.19435479057723826</v>
      </c>
      <c r="I158" s="4">
        <v>151.64576086956521</v>
      </c>
      <c r="J158" s="4">
        <v>32.209891304347821</v>
      </c>
      <c r="K158" s="11">
        <v>0.21240218730579918</v>
      </c>
      <c r="L158" s="4">
        <v>31.063913043478259</v>
      </c>
      <c r="M158" s="4">
        <v>1.2236956521739131</v>
      </c>
      <c r="N158" s="11">
        <v>3.9392836648144781E-2</v>
      </c>
      <c r="O158" s="4">
        <v>17.85195652173913</v>
      </c>
      <c r="P158" s="4">
        <v>1.2236956521739131</v>
      </c>
      <c r="Q158" s="9">
        <v>6.8546864915549385E-2</v>
      </c>
      <c r="R158" s="4">
        <v>6.3369565217391308</v>
      </c>
      <c r="S158" s="4">
        <v>0</v>
      </c>
      <c r="T158" s="11">
        <v>0</v>
      </c>
      <c r="U158" s="4">
        <v>6.875</v>
      </c>
      <c r="V158" s="4">
        <v>0</v>
      </c>
      <c r="W158" s="11">
        <v>0</v>
      </c>
      <c r="X158" s="4">
        <v>62.57489130434783</v>
      </c>
      <c r="Y158" s="4">
        <v>10.747717391304347</v>
      </c>
      <c r="Z158" s="11">
        <v>0.17175766776853471</v>
      </c>
      <c r="AA158" s="4">
        <v>0.86956521739130432</v>
      </c>
      <c r="AB158" s="4">
        <v>0</v>
      </c>
      <c r="AC158" s="11">
        <v>0</v>
      </c>
      <c r="AD158" s="4">
        <v>57.54717391304348</v>
      </c>
      <c r="AE158" s="4">
        <v>20.238478260869563</v>
      </c>
      <c r="AF158" s="11">
        <v>0.3516850070074834</v>
      </c>
      <c r="AG158" s="4">
        <v>4.2021739130434783</v>
      </c>
      <c r="AH158" s="4">
        <v>0</v>
      </c>
      <c r="AI158" s="11">
        <v>0</v>
      </c>
      <c r="AJ158" s="4">
        <v>9.4695652173913061</v>
      </c>
      <c r="AK158" s="4">
        <v>0</v>
      </c>
      <c r="AL158" s="11" t="s">
        <v>713</v>
      </c>
      <c r="AM158" s="1">
        <v>175130</v>
      </c>
      <c r="AN158" s="1">
        <v>7</v>
      </c>
      <c r="AX158"/>
      <c r="AY158"/>
    </row>
    <row r="159" spans="1:51" x14ac:dyDescent="0.25">
      <c r="A159" t="s">
        <v>346</v>
      </c>
      <c r="B159" t="s">
        <v>61</v>
      </c>
      <c r="C159" t="s">
        <v>524</v>
      </c>
      <c r="D159" t="s">
        <v>416</v>
      </c>
      <c r="E159" s="4">
        <v>120.32608695652173</v>
      </c>
      <c r="F159" s="4">
        <v>551.99869565217409</v>
      </c>
      <c r="G159" s="4">
        <v>0</v>
      </c>
      <c r="H159" s="11">
        <v>0</v>
      </c>
      <c r="I159" s="4">
        <v>500.56391304347841</v>
      </c>
      <c r="J159" s="4">
        <v>0</v>
      </c>
      <c r="K159" s="11">
        <v>0</v>
      </c>
      <c r="L159" s="4">
        <v>137.4</v>
      </c>
      <c r="M159" s="4">
        <v>0</v>
      </c>
      <c r="N159" s="11">
        <v>0</v>
      </c>
      <c r="O159" s="4">
        <v>85.96521739130435</v>
      </c>
      <c r="P159" s="4">
        <v>0</v>
      </c>
      <c r="Q159" s="9">
        <v>0</v>
      </c>
      <c r="R159" s="4">
        <v>45.782608695652172</v>
      </c>
      <c r="S159" s="4">
        <v>0</v>
      </c>
      <c r="T159" s="11">
        <v>0</v>
      </c>
      <c r="U159" s="4">
        <v>5.6521739130434785</v>
      </c>
      <c r="V159" s="4">
        <v>0</v>
      </c>
      <c r="W159" s="11">
        <v>0</v>
      </c>
      <c r="X159" s="4">
        <v>90.737282608695693</v>
      </c>
      <c r="Y159" s="4">
        <v>0</v>
      </c>
      <c r="Z159" s="11">
        <v>0</v>
      </c>
      <c r="AA159" s="4">
        <v>0</v>
      </c>
      <c r="AB159" s="4">
        <v>0</v>
      </c>
      <c r="AC159" s="11" t="s">
        <v>713</v>
      </c>
      <c r="AD159" s="4">
        <v>229.59076086956529</v>
      </c>
      <c r="AE159" s="4">
        <v>0</v>
      </c>
      <c r="AF159" s="11">
        <v>0</v>
      </c>
      <c r="AG159" s="4">
        <v>0.52173913043478259</v>
      </c>
      <c r="AH159" s="4">
        <v>0</v>
      </c>
      <c r="AI159" s="11">
        <v>0</v>
      </c>
      <c r="AJ159" s="4">
        <v>93.748913043478311</v>
      </c>
      <c r="AK159" s="4">
        <v>0</v>
      </c>
      <c r="AL159" s="11" t="s">
        <v>713</v>
      </c>
      <c r="AM159" s="1">
        <v>175174</v>
      </c>
      <c r="AN159" s="1">
        <v>7</v>
      </c>
      <c r="AX159"/>
      <c r="AY159"/>
    </row>
    <row r="160" spans="1:51" x14ac:dyDescent="0.25">
      <c r="A160" t="s">
        <v>346</v>
      </c>
      <c r="B160" t="s">
        <v>141</v>
      </c>
      <c r="C160" t="s">
        <v>574</v>
      </c>
      <c r="D160" t="s">
        <v>444</v>
      </c>
      <c r="E160" s="4">
        <v>31.369565217391305</v>
      </c>
      <c r="F160" s="4">
        <v>109.89902173913042</v>
      </c>
      <c r="G160" s="4">
        <v>5.7989130434782608</v>
      </c>
      <c r="H160" s="11">
        <v>5.2765829501587924E-2</v>
      </c>
      <c r="I160" s="4">
        <v>100.3791304347826</v>
      </c>
      <c r="J160" s="4">
        <v>5.6902173913043477</v>
      </c>
      <c r="K160" s="11">
        <v>5.6687255275650585E-2</v>
      </c>
      <c r="L160" s="4">
        <v>17.638369565217392</v>
      </c>
      <c r="M160" s="4">
        <v>0.12771739130434784</v>
      </c>
      <c r="N160" s="11">
        <v>7.240884188990159E-3</v>
      </c>
      <c r="O160" s="4">
        <v>12.491630434782611</v>
      </c>
      <c r="P160" s="4">
        <v>0.12771739130434784</v>
      </c>
      <c r="Q160" s="9">
        <v>1.022423709788293E-2</v>
      </c>
      <c r="R160" s="4">
        <v>0</v>
      </c>
      <c r="S160" s="4">
        <v>0</v>
      </c>
      <c r="T160" s="11" t="s">
        <v>713</v>
      </c>
      <c r="U160" s="4">
        <v>5.1467391304347823</v>
      </c>
      <c r="V160" s="4">
        <v>0</v>
      </c>
      <c r="W160" s="11">
        <v>0</v>
      </c>
      <c r="X160" s="4">
        <v>9.9673913043478315</v>
      </c>
      <c r="Y160" s="4">
        <v>0.12771739130434784</v>
      </c>
      <c r="Z160" s="11">
        <v>1.2813522355507083E-2</v>
      </c>
      <c r="AA160" s="4">
        <v>4.3731521739130423</v>
      </c>
      <c r="AB160" s="4">
        <v>0.10869565217391304</v>
      </c>
      <c r="AC160" s="11">
        <v>2.4855218353093237E-2</v>
      </c>
      <c r="AD160" s="4">
        <v>66.304891304347805</v>
      </c>
      <c r="AE160" s="4">
        <v>5.4347826086956523</v>
      </c>
      <c r="AF160" s="11">
        <v>8.1966541257858572E-2</v>
      </c>
      <c r="AG160" s="4">
        <v>0</v>
      </c>
      <c r="AH160" s="4">
        <v>0</v>
      </c>
      <c r="AI160" s="11" t="s">
        <v>713</v>
      </c>
      <c r="AJ160" s="4">
        <v>11.615217391304341</v>
      </c>
      <c r="AK160" s="4">
        <v>0</v>
      </c>
      <c r="AL160" s="11" t="s">
        <v>713</v>
      </c>
      <c r="AM160" s="1">
        <v>175313</v>
      </c>
      <c r="AN160" s="1">
        <v>7</v>
      </c>
      <c r="AX160"/>
      <c r="AY160"/>
    </row>
    <row r="161" spans="1:51" x14ac:dyDescent="0.25">
      <c r="A161" t="s">
        <v>346</v>
      </c>
      <c r="B161" t="s">
        <v>48</v>
      </c>
      <c r="C161" t="s">
        <v>533</v>
      </c>
      <c r="D161" t="s">
        <v>420</v>
      </c>
      <c r="E161" s="4">
        <v>38.347826086956523</v>
      </c>
      <c r="F161" s="4">
        <v>119.4146739130435</v>
      </c>
      <c r="G161" s="4">
        <v>3.2038043478260869</v>
      </c>
      <c r="H161" s="11">
        <v>2.6829234991329987E-2</v>
      </c>
      <c r="I161" s="4">
        <v>104.44184782608697</v>
      </c>
      <c r="J161" s="4">
        <v>3.2038043478260869</v>
      </c>
      <c r="K161" s="11">
        <v>3.0675485109770879E-2</v>
      </c>
      <c r="L161" s="4">
        <v>17.528260869565219</v>
      </c>
      <c r="M161" s="4">
        <v>0</v>
      </c>
      <c r="N161" s="11">
        <v>0</v>
      </c>
      <c r="O161" s="4">
        <v>7.6271739130434799</v>
      </c>
      <c r="P161" s="4">
        <v>0</v>
      </c>
      <c r="Q161" s="9">
        <v>0</v>
      </c>
      <c r="R161" s="4">
        <v>4.6836956521739133</v>
      </c>
      <c r="S161" s="4">
        <v>0</v>
      </c>
      <c r="T161" s="11">
        <v>0</v>
      </c>
      <c r="U161" s="4">
        <v>5.2173913043478262</v>
      </c>
      <c r="V161" s="4">
        <v>0</v>
      </c>
      <c r="W161" s="11">
        <v>0</v>
      </c>
      <c r="X161" s="4">
        <v>22.508152173913054</v>
      </c>
      <c r="Y161" s="4">
        <v>3.2038043478260869</v>
      </c>
      <c r="Z161" s="11">
        <v>0.14233973198116617</v>
      </c>
      <c r="AA161" s="4">
        <v>5.071739130434783</v>
      </c>
      <c r="AB161" s="4">
        <v>0</v>
      </c>
      <c r="AC161" s="11">
        <v>0</v>
      </c>
      <c r="AD161" s="4">
        <v>62.286956521739128</v>
      </c>
      <c r="AE161" s="4">
        <v>0</v>
      </c>
      <c r="AF161" s="11">
        <v>0</v>
      </c>
      <c r="AG161" s="4">
        <v>0</v>
      </c>
      <c r="AH161" s="4">
        <v>0</v>
      </c>
      <c r="AI161" s="11" t="s">
        <v>713</v>
      </c>
      <c r="AJ161" s="4">
        <v>12.019565217391303</v>
      </c>
      <c r="AK161" s="4">
        <v>0</v>
      </c>
      <c r="AL161" s="11" t="s">
        <v>713</v>
      </c>
      <c r="AM161" s="1">
        <v>175141</v>
      </c>
      <c r="AN161" s="1">
        <v>7</v>
      </c>
      <c r="AX161"/>
      <c r="AY161"/>
    </row>
    <row r="162" spans="1:51" x14ac:dyDescent="0.25">
      <c r="A162" t="s">
        <v>346</v>
      </c>
      <c r="B162" t="s">
        <v>95</v>
      </c>
      <c r="C162" t="s">
        <v>556</v>
      </c>
      <c r="D162" t="s">
        <v>383</v>
      </c>
      <c r="E162" s="4">
        <v>22.413043478260871</v>
      </c>
      <c r="F162" s="4">
        <v>88.681521739130432</v>
      </c>
      <c r="G162" s="4">
        <v>0</v>
      </c>
      <c r="H162" s="11">
        <v>0</v>
      </c>
      <c r="I162" s="4">
        <v>78.852717391304338</v>
      </c>
      <c r="J162" s="4">
        <v>0</v>
      </c>
      <c r="K162" s="11">
        <v>0</v>
      </c>
      <c r="L162" s="4">
        <v>21.392934782608695</v>
      </c>
      <c r="M162" s="4">
        <v>0</v>
      </c>
      <c r="N162" s="11">
        <v>0</v>
      </c>
      <c r="O162" s="4">
        <v>11.564130434782607</v>
      </c>
      <c r="P162" s="4">
        <v>0</v>
      </c>
      <c r="Q162" s="9">
        <v>0</v>
      </c>
      <c r="R162" s="4">
        <v>4.350543478260871</v>
      </c>
      <c r="S162" s="4">
        <v>0</v>
      </c>
      <c r="T162" s="11">
        <v>0</v>
      </c>
      <c r="U162" s="4">
        <v>5.4782608695652177</v>
      </c>
      <c r="V162" s="4">
        <v>0</v>
      </c>
      <c r="W162" s="11">
        <v>0</v>
      </c>
      <c r="X162" s="4">
        <v>14.759782608695659</v>
      </c>
      <c r="Y162" s="4">
        <v>0</v>
      </c>
      <c r="Z162" s="11">
        <v>0</v>
      </c>
      <c r="AA162" s="4">
        <v>0</v>
      </c>
      <c r="AB162" s="4">
        <v>0</v>
      </c>
      <c r="AC162" s="11" t="s">
        <v>713</v>
      </c>
      <c r="AD162" s="4">
        <v>30.869021739130428</v>
      </c>
      <c r="AE162" s="4">
        <v>0</v>
      </c>
      <c r="AF162" s="11">
        <v>0</v>
      </c>
      <c r="AG162" s="4">
        <v>4.2456521739130437</v>
      </c>
      <c r="AH162" s="4">
        <v>0</v>
      </c>
      <c r="AI162" s="11">
        <v>0</v>
      </c>
      <c r="AJ162" s="4">
        <v>17.414130434782606</v>
      </c>
      <c r="AK162" s="4">
        <v>0</v>
      </c>
      <c r="AL162" s="11" t="s">
        <v>713</v>
      </c>
      <c r="AM162" s="1">
        <v>175237</v>
      </c>
      <c r="AN162" s="1">
        <v>7</v>
      </c>
      <c r="AX162"/>
      <c r="AY162"/>
    </row>
    <row r="163" spans="1:51" x14ac:dyDescent="0.25">
      <c r="A163" t="s">
        <v>346</v>
      </c>
      <c r="B163" t="s">
        <v>114</v>
      </c>
      <c r="C163" t="s">
        <v>501</v>
      </c>
      <c r="D163" t="s">
        <v>391</v>
      </c>
      <c r="E163" s="4">
        <v>26.858695652173914</v>
      </c>
      <c r="F163" s="4">
        <v>98.845326086956533</v>
      </c>
      <c r="G163" s="4">
        <v>25.426086956521736</v>
      </c>
      <c r="H163" s="11">
        <v>0.25723104938875729</v>
      </c>
      <c r="I163" s="4">
        <v>88.995108695652192</v>
      </c>
      <c r="J163" s="4">
        <v>25.426086956521736</v>
      </c>
      <c r="K163" s="11">
        <v>0.28570207204841486</v>
      </c>
      <c r="L163" s="4">
        <v>16.923586956521739</v>
      </c>
      <c r="M163" s="4">
        <v>2.6548913043478266</v>
      </c>
      <c r="N163" s="11">
        <v>0.15687521275297536</v>
      </c>
      <c r="O163" s="4">
        <v>7.0733695652173898</v>
      </c>
      <c r="P163" s="4">
        <v>2.6548913043478266</v>
      </c>
      <c r="Q163" s="9">
        <v>0.37533615059546693</v>
      </c>
      <c r="R163" s="4">
        <v>5.9371739130434786</v>
      </c>
      <c r="S163" s="4">
        <v>0</v>
      </c>
      <c r="T163" s="11">
        <v>0</v>
      </c>
      <c r="U163" s="4">
        <v>3.9130434782608696</v>
      </c>
      <c r="V163" s="4">
        <v>0</v>
      </c>
      <c r="W163" s="11">
        <v>0</v>
      </c>
      <c r="X163" s="4">
        <v>23.529891304347831</v>
      </c>
      <c r="Y163" s="4">
        <v>5.9777173913043482</v>
      </c>
      <c r="Z163" s="11">
        <v>0.25404781152558026</v>
      </c>
      <c r="AA163" s="4">
        <v>0</v>
      </c>
      <c r="AB163" s="4">
        <v>0</v>
      </c>
      <c r="AC163" s="11" t="s">
        <v>713</v>
      </c>
      <c r="AD163" s="4">
        <v>43.984239130434787</v>
      </c>
      <c r="AE163" s="4">
        <v>16.793478260869563</v>
      </c>
      <c r="AF163" s="11">
        <v>0.3818067242465803</v>
      </c>
      <c r="AG163" s="4">
        <v>0</v>
      </c>
      <c r="AH163" s="4">
        <v>0</v>
      </c>
      <c r="AI163" s="11" t="s">
        <v>713</v>
      </c>
      <c r="AJ163" s="4">
        <v>14.407608695652179</v>
      </c>
      <c r="AK163" s="4">
        <v>0</v>
      </c>
      <c r="AL163" s="11" t="s">
        <v>713</v>
      </c>
      <c r="AM163" s="1">
        <v>175264</v>
      </c>
      <c r="AN163" s="1">
        <v>7</v>
      </c>
      <c r="AX163"/>
      <c r="AY163"/>
    </row>
    <row r="164" spans="1:51" x14ac:dyDescent="0.25">
      <c r="A164" t="s">
        <v>346</v>
      </c>
      <c r="B164" t="s">
        <v>248</v>
      </c>
      <c r="C164" t="s">
        <v>630</v>
      </c>
      <c r="D164" t="s">
        <v>401</v>
      </c>
      <c r="E164" s="4">
        <v>48.347826086956523</v>
      </c>
      <c r="F164" s="4">
        <v>185.445652173913</v>
      </c>
      <c r="G164" s="4">
        <v>61.517173913043486</v>
      </c>
      <c r="H164" s="11">
        <v>0.33172615907625591</v>
      </c>
      <c r="I164" s="4">
        <v>160.86413043478257</v>
      </c>
      <c r="J164" s="4">
        <v>61.517173913043486</v>
      </c>
      <c r="K164" s="11">
        <v>0.38241697354640375</v>
      </c>
      <c r="L164" s="4">
        <v>20.751304347826085</v>
      </c>
      <c r="M164" s="4">
        <v>3.890434782608696</v>
      </c>
      <c r="N164" s="11">
        <v>0.18747904793831716</v>
      </c>
      <c r="O164" s="4">
        <v>9.4741304347826105</v>
      </c>
      <c r="P164" s="4">
        <v>3.890434782608696</v>
      </c>
      <c r="Q164" s="9">
        <v>0.41063766320185396</v>
      </c>
      <c r="R164" s="4">
        <v>6.1467391304347805</v>
      </c>
      <c r="S164" s="4">
        <v>0</v>
      </c>
      <c r="T164" s="11">
        <v>0</v>
      </c>
      <c r="U164" s="4">
        <v>5.1304347826086953</v>
      </c>
      <c r="V164" s="4">
        <v>0</v>
      </c>
      <c r="W164" s="11">
        <v>0</v>
      </c>
      <c r="X164" s="4">
        <v>34.318152173913028</v>
      </c>
      <c r="Y164" s="4">
        <v>10.588804347826089</v>
      </c>
      <c r="Z164" s="11">
        <v>0.30854820778710745</v>
      </c>
      <c r="AA164" s="4">
        <v>13.304347826086953</v>
      </c>
      <c r="AB164" s="4">
        <v>0</v>
      </c>
      <c r="AC164" s="11">
        <v>0</v>
      </c>
      <c r="AD164" s="4">
        <v>104.6591304347826</v>
      </c>
      <c r="AE164" s="4">
        <v>40.943695652173915</v>
      </c>
      <c r="AF164" s="11">
        <v>0.39120997357882326</v>
      </c>
      <c r="AG164" s="4">
        <v>0</v>
      </c>
      <c r="AH164" s="4">
        <v>0</v>
      </c>
      <c r="AI164" s="11" t="s">
        <v>713</v>
      </c>
      <c r="AJ164" s="4">
        <v>12.412717391304351</v>
      </c>
      <c r="AK164" s="4">
        <v>6.0942391304347838</v>
      </c>
      <c r="AL164" s="11">
        <v>2.0367952628105659</v>
      </c>
      <c r="AM164" s="1">
        <v>175502</v>
      </c>
      <c r="AN164" s="1">
        <v>7</v>
      </c>
      <c r="AX164"/>
      <c r="AY164"/>
    </row>
    <row r="165" spans="1:51" x14ac:dyDescent="0.25">
      <c r="A165" t="s">
        <v>346</v>
      </c>
      <c r="B165" t="s">
        <v>111</v>
      </c>
      <c r="C165" t="s">
        <v>565</v>
      </c>
      <c r="D165" t="s">
        <v>437</v>
      </c>
      <c r="E165" s="4">
        <v>36.206521739130437</v>
      </c>
      <c r="F165" s="4">
        <v>116.37217391304348</v>
      </c>
      <c r="G165" s="4">
        <v>0.35891304347826081</v>
      </c>
      <c r="H165" s="11">
        <v>3.0841826822488559E-3</v>
      </c>
      <c r="I165" s="4">
        <v>116.22978260869566</v>
      </c>
      <c r="J165" s="4">
        <v>0.35891304347826081</v>
      </c>
      <c r="K165" s="11">
        <v>3.0879610666277625E-3</v>
      </c>
      <c r="L165" s="4">
        <v>22.951304347826092</v>
      </c>
      <c r="M165" s="4">
        <v>0.35891304347826081</v>
      </c>
      <c r="N165" s="11">
        <v>1.5638023793286347E-2</v>
      </c>
      <c r="O165" s="4">
        <v>22.808913043478267</v>
      </c>
      <c r="P165" s="4">
        <v>0.35891304347826081</v>
      </c>
      <c r="Q165" s="9">
        <v>1.5735648726184454E-2</v>
      </c>
      <c r="R165" s="4">
        <v>0.14239130434782607</v>
      </c>
      <c r="S165" s="4">
        <v>0</v>
      </c>
      <c r="T165" s="11">
        <v>0</v>
      </c>
      <c r="U165" s="4">
        <v>0</v>
      </c>
      <c r="V165" s="4">
        <v>0</v>
      </c>
      <c r="W165" s="11" t="s">
        <v>713</v>
      </c>
      <c r="X165" s="4">
        <v>5.6589130434782593</v>
      </c>
      <c r="Y165" s="4">
        <v>0</v>
      </c>
      <c r="Z165" s="11">
        <v>0</v>
      </c>
      <c r="AA165" s="4">
        <v>0</v>
      </c>
      <c r="AB165" s="4">
        <v>0</v>
      </c>
      <c r="AC165" s="11" t="s">
        <v>713</v>
      </c>
      <c r="AD165" s="4">
        <v>63.973913043478255</v>
      </c>
      <c r="AE165" s="4">
        <v>0</v>
      </c>
      <c r="AF165" s="11">
        <v>0</v>
      </c>
      <c r="AG165" s="4">
        <v>0</v>
      </c>
      <c r="AH165" s="4">
        <v>0</v>
      </c>
      <c r="AI165" s="11" t="s">
        <v>713</v>
      </c>
      <c r="AJ165" s="4">
        <v>23.788043478260871</v>
      </c>
      <c r="AK165" s="4">
        <v>0</v>
      </c>
      <c r="AL165" s="11" t="s">
        <v>713</v>
      </c>
      <c r="AM165" s="1">
        <v>175258</v>
      </c>
      <c r="AN165" s="1">
        <v>7</v>
      </c>
      <c r="AX165"/>
      <c r="AY165"/>
    </row>
    <row r="166" spans="1:51" x14ac:dyDescent="0.25">
      <c r="A166" t="s">
        <v>346</v>
      </c>
      <c r="B166" t="s">
        <v>171</v>
      </c>
      <c r="C166" t="s">
        <v>592</v>
      </c>
      <c r="D166" t="s">
        <v>393</v>
      </c>
      <c r="E166" s="4">
        <v>55.880434782608695</v>
      </c>
      <c r="F166" s="4">
        <v>174.1446739130435</v>
      </c>
      <c r="G166" s="4">
        <v>22.296195652173914</v>
      </c>
      <c r="H166" s="11">
        <v>0.12803260157877225</v>
      </c>
      <c r="I166" s="4">
        <v>155.87445652173918</v>
      </c>
      <c r="J166" s="4">
        <v>22.296195652173914</v>
      </c>
      <c r="K166" s="11">
        <v>0.14303944436890051</v>
      </c>
      <c r="L166" s="4">
        <v>53.498043478260882</v>
      </c>
      <c r="M166" s="4">
        <v>0</v>
      </c>
      <c r="N166" s="11">
        <v>0</v>
      </c>
      <c r="O166" s="4">
        <v>39.566195652173924</v>
      </c>
      <c r="P166" s="4">
        <v>0</v>
      </c>
      <c r="Q166" s="9">
        <v>0</v>
      </c>
      <c r="R166" s="4">
        <v>6.3992391304347827</v>
      </c>
      <c r="S166" s="4">
        <v>0</v>
      </c>
      <c r="T166" s="11">
        <v>0</v>
      </c>
      <c r="U166" s="4">
        <v>7.5326086956521738</v>
      </c>
      <c r="V166" s="4">
        <v>0</v>
      </c>
      <c r="W166" s="11">
        <v>0</v>
      </c>
      <c r="X166" s="4">
        <v>16.725000000000012</v>
      </c>
      <c r="Y166" s="4">
        <v>0</v>
      </c>
      <c r="Z166" s="11">
        <v>0</v>
      </c>
      <c r="AA166" s="4">
        <v>4.3383695652173921</v>
      </c>
      <c r="AB166" s="4">
        <v>0</v>
      </c>
      <c r="AC166" s="11">
        <v>0</v>
      </c>
      <c r="AD166" s="4">
        <v>77.262282608695656</v>
      </c>
      <c r="AE166" s="4">
        <v>19.165760869565219</v>
      </c>
      <c r="AF166" s="11">
        <v>0.24806102308202016</v>
      </c>
      <c r="AG166" s="4">
        <v>0.30543478260869567</v>
      </c>
      <c r="AH166" s="4">
        <v>0</v>
      </c>
      <c r="AI166" s="11">
        <v>0</v>
      </c>
      <c r="AJ166" s="4">
        <v>22.015543478260867</v>
      </c>
      <c r="AK166" s="4">
        <v>3.1304347826086958</v>
      </c>
      <c r="AL166" s="11">
        <v>7.0327430555555539</v>
      </c>
      <c r="AM166" s="1">
        <v>175363</v>
      </c>
      <c r="AN166" s="1">
        <v>7</v>
      </c>
      <c r="AX166"/>
      <c r="AY166"/>
    </row>
    <row r="167" spans="1:51" x14ac:dyDescent="0.25">
      <c r="A167" t="s">
        <v>346</v>
      </c>
      <c r="B167" t="s">
        <v>101</v>
      </c>
      <c r="C167" t="s">
        <v>530</v>
      </c>
      <c r="D167" t="s">
        <v>394</v>
      </c>
      <c r="E167" s="4">
        <v>54.771739130434781</v>
      </c>
      <c r="F167" s="4">
        <v>123.01315217391306</v>
      </c>
      <c r="G167" s="4">
        <v>19.545869565217394</v>
      </c>
      <c r="H167" s="11">
        <v>0.15889251856243722</v>
      </c>
      <c r="I167" s="4">
        <v>118.94521739130437</v>
      </c>
      <c r="J167" s="4">
        <v>19.545869565217394</v>
      </c>
      <c r="K167" s="11">
        <v>0.16432665384868445</v>
      </c>
      <c r="L167" s="4">
        <v>29.487717391304347</v>
      </c>
      <c r="M167" s="4">
        <v>6.0461956521739131</v>
      </c>
      <c r="N167" s="11">
        <v>0.20504115567646072</v>
      </c>
      <c r="O167" s="4">
        <v>28.944239130434781</v>
      </c>
      <c r="P167" s="4">
        <v>6.0461956521739131</v>
      </c>
      <c r="Q167" s="9">
        <v>0.20889115878732348</v>
      </c>
      <c r="R167" s="4">
        <v>0.19565217391304349</v>
      </c>
      <c r="S167" s="4">
        <v>0</v>
      </c>
      <c r="T167" s="11">
        <v>0</v>
      </c>
      <c r="U167" s="4">
        <v>0.34782608695652173</v>
      </c>
      <c r="V167" s="4">
        <v>0</v>
      </c>
      <c r="W167" s="11">
        <v>0</v>
      </c>
      <c r="X167" s="4">
        <v>27.990434782608698</v>
      </c>
      <c r="Y167" s="4">
        <v>4.9163043478260882</v>
      </c>
      <c r="Z167" s="11">
        <v>0.17564230016465254</v>
      </c>
      <c r="AA167" s="4">
        <v>3.5244565217391313</v>
      </c>
      <c r="AB167" s="4">
        <v>0</v>
      </c>
      <c r="AC167" s="11">
        <v>0</v>
      </c>
      <c r="AD167" s="4">
        <v>42.981413043478263</v>
      </c>
      <c r="AE167" s="4">
        <v>8.0335869565217397</v>
      </c>
      <c r="AF167" s="11">
        <v>0.18690839569176768</v>
      </c>
      <c r="AG167" s="4">
        <v>0</v>
      </c>
      <c r="AH167" s="4">
        <v>0</v>
      </c>
      <c r="AI167" s="11" t="s">
        <v>713</v>
      </c>
      <c r="AJ167" s="4">
        <v>19.029130434782608</v>
      </c>
      <c r="AK167" s="4">
        <v>0.54978260869565221</v>
      </c>
      <c r="AL167" s="11">
        <v>34.612099644128108</v>
      </c>
      <c r="AM167" s="1">
        <v>175243</v>
      </c>
      <c r="AN167" s="1">
        <v>7</v>
      </c>
      <c r="AX167"/>
      <c r="AY167"/>
    </row>
    <row r="168" spans="1:51" x14ac:dyDescent="0.25">
      <c r="A168" t="s">
        <v>346</v>
      </c>
      <c r="B168" t="s">
        <v>127</v>
      </c>
      <c r="C168" t="s">
        <v>572</v>
      </c>
      <c r="D168" t="s">
        <v>402</v>
      </c>
      <c r="E168" s="4">
        <v>46.608695652173914</v>
      </c>
      <c r="F168" s="4">
        <v>159.56489130434781</v>
      </c>
      <c r="G168" s="4">
        <v>73.819239130434781</v>
      </c>
      <c r="H168" s="11">
        <v>0.46262832962192707</v>
      </c>
      <c r="I168" s="4">
        <v>144.99858695652171</v>
      </c>
      <c r="J168" s="4">
        <v>73.819239130434781</v>
      </c>
      <c r="K168" s="11">
        <v>0.50910316217474394</v>
      </c>
      <c r="L168" s="4">
        <v>33.209565217391301</v>
      </c>
      <c r="M168" s="4">
        <v>6.6573913043478266</v>
      </c>
      <c r="N168" s="11">
        <v>0.20046607839543351</v>
      </c>
      <c r="O168" s="4">
        <v>18.643260869565214</v>
      </c>
      <c r="P168" s="4">
        <v>6.6573913043478266</v>
      </c>
      <c r="Q168" s="9">
        <v>0.35709371611142865</v>
      </c>
      <c r="R168" s="4">
        <v>9.0880434782608699</v>
      </c>
      <c r="S168" s="4">
        <v>0</v>
      </c>
      <c r="T168" s="11">
        <v>0</v>
      </c>
      <c r="U168" s="4">
        <v>5.4782608695652177</v>
      </c>
      <c r="V168" s="4">
        <v>0</v>
      </c>
      <c r="W168" s="11">
        <v>0</v>
      </c>
      <c r="X168" s="4">
        <v>27.078913043478249</v>
      </c>
      <c r="Y168" s="4">
        <v>11.386521739130433</v>
      </c>
      <c r="Z168" s="11">
        <v>0.42049404718897276</v>
      </c>
      <c r="AA168" s="4">
        <v>0</v>
      </c>
      <c r="AB168" s="4">
        <v>0</v>
      </c>
      <c r="AC168" s="11" t="s">
        <v>713</v>
      </c>
      <c r="AD168" s="4">
        <v>74.060217391304334</v>
      </c>
      <c r="AE168" s="4">
        <v>42.995543478260863</v>
      </c>
      <c r="AF168" s="11">
        <v>0.58054843737616568</v>
      </c>
      <c r="AG168" s="4">
        <v>0</v>
      </c>
      <c r="AH168" s="4">
        <v>0</v>
      </c>
      <c r="AI168" s="11" t="s">
        <v>713</v>
      </c>
      <c r="AJ168" s="4">
        <v>25.216195652173912</v>
      </c>
      <c r="AK168" s="4">
        <v>12.779782608695653</v>
      </c>
      <c r="AL168" s="11">
        <v>1.973131814857026</v>
      </c>
      <c r="AM168" s="1">
        <v>175294</v>
      </c>
      <c r="AN168" s="1">
        <v>7</v>
      </c>
      <c r="AX168"/>
      <c r="AY168"/>
    </row>
    <row r="169" spans="1:51" x14ac:dyDescent="0.25">
      <c r="A169" t="s">
        <v>346</v>
      </c>
      <c r="B169" t="s">
        <v>263</v>
      </c>
      <c r="C169" t="s">
        <v>571</v>
      </c>
      <c r="D169" t="s">
        <v>441</v>
      </c>
      <c r="E169" s="4">
        <v>49.141304347826086</v>
      </c>
      <c r="F169" s="4">
        <v>157.1884782608696</v>
      </c>
      <c r="G169" s="4">
        <v>96.054239130434794</v>
      </c>
      <c r="H169" s="11">
        <v>0.61107684350136293</v>
      </c>
      <c r="I169" s="4">
        <v>149.12978260869571</v>
      </c>
      <c r="J169" s="4">
        <v>96.054239130434794</v>
      </c>
      <c r="K169" s="11">
        <v>0.64409829780596695</v>
      </c>
      <c r="L169" s="4">
        <v>28.130000000000003</v>
      </c>
      <c r="M169" s="4">
        <v>13.298478260869564</v>
      </c>
      <c r="N169" s="11">
        <v>0.47275073803304524</v>
      </c>
      <c r="O169" s="4">
        <v>20.071304347826089</v>
      </c>
      <c r="P169" s="4">
        <v>13.298478260869564</v>
      </c>
      <c r="Q169" s="9">
        <v>0.66256173641798788</v>
      </c>
      <c r="R169" s="4">
        <v>3.6239130434782605</v>
      </c>
      <c r="S169" s="4">
        <v>0</v>
      </c>
      <c r="T169" s="11">
        <v>0</v>
      </c>
      <c r="U169" s="4">
        <v>4.4347826086956523</v>
      </c>
      <c r="V169" s="4">
        <v>0</v>
      </c>
      <c r="W169" s="11">
        <v>0</v>
      </c>
      <c r="X169" s="4">
        <v>24.1679347826087</v>
      </c>
      <c r="Y169" s="4">
        <v>19.92608695652174</v>
      </c>
      <c r="Z169" s="11">
        <v>0.8244844723290381</v>
      </c>
      <c r="AA169" s="4">
        <v>0</v>
      </c>
      <c r="AB169" s="4">
        <v>0</v>
      </c>
      <c r="AC169" s="11" t="s">
        <v>713</v>
      </c>
      <c r="AD169" s="4">
        <v>82.13815217391307</v>
      </c>
      <c r="AE169" s="4">
        <v>41.979456521739131</v>
      </c>
      <c r="AF169" s="11">
        <v>0.51108352709049287</v>
      </c>
      <c r="AG169" s="4">
        <v>0.11521739130434783</v>
      </c>
      <c r="AH169" s="4">
        <v>0</v>
      </c>
      <c r="AI169" s="11">
        <v>0</v>
      </c>
      <c r="AJ169" s="4">
        <v>22.637173913043487</v>
      </c>
      <c r="AK169" s="4">
        <v>20.850217391304351</v>
      </c>
      <c r="AL169" s="11">
        <v>1.0857044551719826</v>
      </c>
      <c r="AM169" s="1">
        <v>175522</v>
      </c>
      <c r="AN169" s="1">
        <v>7</v>
      </c>
      <c r="AX169"/>
      <c r="AY169"/>
    </row>
    <row r="170" spans="1:51" x14ac:dyDescent="0.25">
      <c r="A170" t="s">
        <v>346</v>
      </c>
      <c r="B170" t="s">
        <v>223</v>
      </c>
      <c r="C170" t="s">
        <v>508</v>
      </c>
      <c r="D170" t="s">
        <v>383</v>
      </c>
      <c r="E170" s="4">
        <v>30.956521739130434</v>
      </c>
      <c r="F170" s="4">
        <v>100.7</v>
      </c>
      <c r="G170" s="4">
        <v>8.1521739130434784E-2</v>
      </c>
      <c r="H170" s="11">
        <v>8.0955053754155687E-4</v>
      </c>
      <c r="I170" s="4">
        <v>87.082608695652183</v>
      </c>
      <c r="J170" s="4">
        <v>8.1521739130434784E-2</v>
      </c>
      <c r="K170" s="11">
        <v>9.3614259323980217E-4</v>
      </c>
      <c r="L170" s="4">
        <v>24.932608695652171</v>
      </c>
      <c r="M170" s="4">
        <v>0</v>
      </c>
      <c r="N170" s="11">
        <v>0</v>
      </c>
      <c r="O170" s="4">
        <v>11.315217391304349</v>
      </c>
      <c r="P170" s="4">
        <v>0</v>
      </c>
      <c r="Q170" s="9">
        <v>0</v>
      </c>
      <c r="R170" s="4">
        <v>8.8347826086956474</v>
      </c>
      <c r="S170" s="4">
        <v>0</v>
      </c>
      <c r="T170" s="11">
        <v>0</v>
      </c>
      <c r="U170" s="4">
        <v>4.7826086956521738</v>
      </c>
      <c r="V170" s="4">
        <v>0</v>
      </c>
      <c r="W170" s="11">
        <v>0</v>
      </c>
      <c r="X170" s="4">
        <v>20.189130434782616</v>
      </c>
      <c r="Y170" s="4">
        <v>0</v>
      </c>
      <c r="Z170" s="11">
        <v>0</v>
      </c>
      <c r="AA170" s="4">
        <v>0</v>
      </c>
      <c r="AB170" s="4">
        <v>0</v>
      </c>
      <c r="AC170" s="11" t="s">
        <v>713</v>
      </c>
      <c r="AD170" s="4">
        <v>43.660869565217396</v>
      </c>
      <c r="AE170" s="4">
        <v>0</v>
      </c>
      <c r="AF170" s="11">
        <v>0</v>
      </c>
      <c r="AG170" s="4">
        <v>1.683695652173913</v>
      </c>
      <c r="AH170" s="4">
        <v>0</v>
      </c>
      <c r="AI170" s="11">
        <v>0</v>
      </c>
      <c r="AJ170" s="4">
        <v>10.233695652173909</v>
      </c>
      <c r="AK170" s="4">
        <v>8.1521739130434784E-2</v>
      </c>
      <c r="AL170" s="11">
        <v>125.53333333333327</v>
      </c>
      <c r="AM170" s="1">
        <v>175464</v>
      </c>
      <c r="AN170" s="1">
        <v>7</v>
      </c>
      <c r="AX170"/>
      <c r="AY170"/>
    </row>
    <row r="171" spans="1:51" x14ac:dyDescent="0.25">
      <c r="A171" t="s">
        <v>346</v>
      </c>
      <c r="B171" t="s">
        <v>206</v>
      </c>
      <c r="C171" t="s">
        <v>612</v>
      </c>
      <c r="D171" t="s">
        <v>390</v>
      </c>
      <c r="E171" s="4">
        <v>35.010869565217391</v>
      </c>
      <c r="F171" s="4">
        <v>84.887065217391324</v>
      </c>
      <c r="G171" s="4">
        <v>8.0818478260869568</v>
      </c>
      <c r="H171" s="11">
        <v>9.5207058995263508E-2</v>
      </c>
      <c r="I171" s="4">
        <v>72.521304347826103</v>
      </c>
      <c r="J171" s="4">
        <v>8.0818478260869568</v>
      </c>
      <c r="K171" s="11">
        <v>0.11144101583342823</v>
      </c>
      <c r="L171" s="4">
        <v>14.254021739130437</v>
      </c>
      <c r="M171" s="4">
        <v>1.1005434782608696</v>
      </c>
      <c r="N171" s="11">
        <v>7.7209330699955003E-2</v>
      </c>
      <c r="O171" s="4">
        <v>4.9225000000000003</v>
      </c>
      <c r="P171" s="4">
        <v>1.1005434782608696</v>
      </c>
      <c r="Q171" s="9">
        <v>0.22357409411089274</v>
      </c>
      <c r="R171" s="4">
        <v>4.4619565217391308</v>
      </c>
      <c r="S171" s="4">
        <v>0</v>
      </c>
      <c r="T171" s="11">
        <v>0</v>
      </c>
      <c r="U171" s="4">
        <v>4.8695652173913047</v>
      </c>
      <c r="V171" s="4">
        <v>0</v>
      </c>
      <c r="W171" s="11">
        <v>0</v>
      </c>
      <c r="X171" s="4">
        <v>29.955978260869575</v>
      </c>
      <c r="Y171" s="4">
        <v>0.1766304347826087</v>
      </c>
      <c r="Z171" s="11">
        <v>5.8963333877610248E-3</v>
      </c>
      <c r="AA171" s="4">
        <v>3.0342391304347829</v>
      </c>
      <c r="AB171" s="4">
        <v>0</v>
      </c>
      <c r="AC171" s="11">
        <v>0</v>
      </c>
      <c r="AD171" s="4">
        <v>31.770108695652176</v>
      </c>
      <c r="AE171" s="4">
        <v>6.5949999999999998</v>
      </c>
      <c r="AF171" s="11">
        <v>0.20758506252459069</v>
      </c>
      <c r="AG171" s="4">
        <v>0</v>
      </c>
      <c r="AH171" s="4">
        <v>0</v>
      </c>
      <c r="AI171" s="11" t="s">
        <v>713</v>
      </c>
      <c r="AJ171" s="4">
        <v>5.872717391304346</v>
      </c>
      <c r="AK171" s="4">
        <v>0.20967391304347824</v>
      </c>
      <c r="AL171" s="11">
        <v>28.008812856402276</v>
      </c>
      <c r="AM171" s="1">
        <v>175435</v>
      </c>
      <c r="AN171" s="1">
        <v>7</v>
      </c>
      <c r="AX171"/>
      <c r="AY171"/>
    </row>
    <row r="172" spans="1:51" x14ac:dyDescent="0.25">
      <c r="A172" t="s">
        <v>346</v>
      </c>
      <c r="B172" t="s">
        <v>118</v>
      </c>
      <c r="C172" t="s">
        <v>567</v>
      </c>
      <c r="D172" t="s">
        <v>438</v>
      </c>
      <c r="E172" s="4">
        <v>23.130434782608695</v>
      </c>
      <c r="F172" s="4">
        <v>89.131304347826102</v>
      </c>
      <c r="G172" s="4">
        <v>13.841630434782608</v>
      </c>
      <c r="H172" s="11">
        <v>0.15529482639193762</v>
      </c>
      <c r="I172" s="4">
        <v>84.0008695652174</v>
      </c>
      <c r="J172" s="4">
        <v>13.754673913043478</v>
      </c>
      <c r="K172" s="11">
        <v>0.16374442293558036</v>
      </c>
      <c r="L172" s="4">
        <v>17.021847826086958</v>
      </c>
      <c r="M172" s="4">
        <v>4.5533695652173911</v>
      </c>
      <c r="N172" s="11">
        <v>0.26750148466484885</v>
      </c>
      <c r="O172" s="4">
        <v>11.978369565217392</v>
      </c>
      <c r="P172" s="4">
        <v>4.5533695652173911</v>
      </c>
      <c r="Q172" s="9">
        <v>0.38013266667271617</v>
      </c>
      <c r="R172" s="4">
        <v>0</v>
      </c>
      <c r="S172" s="4">
        <v>0</v>
      </c>
      <c r="T172" s="11" t="s">
        <v>713</v>
      </c>
      <c r="U172" s="4">
        <v>5.0434782608695654</v>
      </c>
      <c r="V172" s="4">
        <v>0</v>
      </c>
      <c r="W172" s="11">
        <v>0</v>
      </c>
      <c r="X172" s="4">
        <v>13.994565217391305</v>
      </c>
      <c r="Y172" s="4">
        <v>0</v>
      </c>
      <c r="Z172" s="11">
        <v>0</v>
      </c>
      <c r="AA172" s="4">
        <v>8.6956521739130432E-2</v>
      </c>
      <c r="AB172" s="4">
        <v>8.6956521739130432E-2</v>
      </c>
      <c r="AC172" s="11">
        <v>1</v>
      </c>
      <c r="AD172" s="4">
        <v>46.646304347826096</v>
      </c>
      <c r="AE172" s="4">
        <v>8.9441304347826076</v>
      </c>
      <c r="AF172" s="11">
        <v>0.19174360241036845</v>
      </c>
      <c r="AG172" s="4">
        <v>0</v>
      </c>
      <c r="AH172" s="4">
        <v>0</v>
      </c>
      <c r="AI172" s="11" t="s">
        <v>713</v>
      </c>
      <c r="AJ172" s="4">
        <v>11.381630434782609</v>
      </c>
      <c r="AK172" s="4">
        <v>0.25717391304347825</v>
      </c>
      <c r="AL172" s="11">
        <v>44.256551141166533</v>
      </c>
      <c r="AM172" s="1">
        <v>175275</v>
      </c>
      <c r="AN172" s="1">
        <v>7</v>
      </c>
      <c r="AX172"/>
      <c r="AY172"/>
    </row>
    <row r="173" spans="1:51" x14ac:dyDescent="0.25">
      <c r="A173" t="s">
        <v>346</v>
      </c>
      <c r="B173" t="s">
        <v>55</v>
      </c>
      <c r="C173" t="s">
        <v>520</v>
      </c>
      <c r="D173" t="s">
        <v>422</v>
      </c>
      <c r="E173" s="4">
        <v>44.195652173913047</v>
      </c>
      <c r="F173" s="4">
        <v>150.50358695652179</v>
      </c>
      <c r="G173" s="4">
        <v>10.57641304347826</v>
      </c>
      <c r="H173" s="11">
        <v>7.0273494853870994E-2</v>
      </c>
      <c r="I173" s="4">
        <v>135.07097826086959</v>
      </c>
      <c r="J173" s="4">
        <v>10.57641304347826</v>
      </c>
      <c r="K173" s="11">
        <v>7.8302631547181686E-2</v>
      </c>
      <c r="L173" s="4">
        <v>17.90239130434783</v>
      </c>
      <c r="M173" s="4">
        <v>0.16217391304347825</v>
      </c>
      <c r="N173" s="11">
        <v>9.0587849570739863E-3</v>
      </c>
      <c r="O173" s="4">
        <v>9.282826086956522</v>
      </c>
      <c r="P173" s="4">
        <v>0.16217391304347825</v>
      </c>
      <c r="Q173" s="9">
        <v>1.7470316854406219E-2</v>
      </c>
      <c r="R173" s="4">
        <v>3.1413043478260887</v>
      </c>
      <c r="S173" s="4">
        <v>0</v>
      </c>
      <c r="T173" s="11">
        <v>0</v>
      </c>
      <c r="U173" s="4">
        <v>5.4782608695652177</v>
      </c>
      <c r="V173" s="4">
        <v>0</v>
      </c>
      <c r="W173" s="11">
        <v>0</v>
      </c>
      <c r="X173" s="4">
        <v>26.264673913043488</v>
      </c>
      <c r="Y173" s="4">
        <v>0.29619565217391303</v>
      </c>
      <c r="Z173" s="11">
        <v>1.1277339789351703E-2</v>
      </c>
      <c r="AA173" s="4">
        <v>6.8130434782608704</v>
      </c>
      <c r="AB173" s="4">
        <v>0</v>
      </c>
      <c r="AC173" s="11">
        <v>0</v>
      </c>
      <c r="AD173" s="4">
        <v>76.422934782608706</v>
      </c>
      <c r="AE173" s="4">
        <v>6.2403260869565207</v>
      </c>
      <c r="AF173" s="11">
        <v>8.1655148480068704E-2</v>
      </c>
      <c r="AG173" s="4">
        <v>8.3673913043478265</v>
      </c>
      <c r="AH173" s="4">
        <v>0</v>
      </c>
      <c r="AI173" s="11">
        <v>0</v>
      </c>
      <c r="AJ173" s="4">
        <v>14.73315217391305</v>
      </c>
      <c r="AK173" s="4">
        <v>3.8777173913043477</v>
      </c>
      <c r="AL173" s="11">
        <v>3.7994393833216558</v>
      </c>
      <c r="AM173" s="1">
        <v>175162</v>
      </c>
      <c r="AN173" s="1">
        <v>7</v>
      </c>
      <c r="AX173"/>
      <c r="AY173"/>
    </row>
    <row r="174" spans="1:51" x14ac:dyDescent="0.25">
      <c r="A174" t="s">
        <v>346</v>
      </c>
      <c r="B174" t="s">
        <v>192</v>
      </c>
      <c r="C174" t="s">
        <v>568</v>
      </c>
      <c r="D174" t="s">
        <v>410</v>
      </c>
      <c r="E174" s="4">
        <v>63.989130434782609</v>
      </c>
      <c r="F174" s="4">
        <v>95.369891304347817</v>
      </c>
      <c r="G174" s="4">
        <v>4.8342391304347823</v>
      </c>
      <c r="H174" s="11">
        <v>5.0689363952482497E-2</v>
      </c>
      <c r="I174" s="4">
        <v>82.35467391304347</v>
      </c>
      <c r="J174" s="4">
        <v>4.8342391304347823</v>
      </c>
      <c r="K174" s="11">
        <v>5.8700240080352351E-2</v>
      </c>
      <c r="L174" s="4">
        <v>25.227499999999996</v>
      </c>
      <c r="M174" s="4">
        <v>0.16304347826086957</v>
      </c>
      <c r="N174" s="11">
        <v>6.4629264992912333E-3</v>
      </c>
      <c r="O174" s="4">
        <v>16.147065217391297</v>
      </c>
      <c r="P174" s="4">
        <v>0.16304347826086957</v>
      </c>
      <c r="Q174" s="9">
        <v>1.0097406312898431E-2</v>
      </c>
      <c r="R174" s="4">
        <v>3.7760869565217394</v>
      </c>
      <c r="S174" s="4">
        <v>0</v>
      </c>
      <c r="T174" s="11">
        <v>0</v>
      </c>
      <c r="U174" s="4">
        <v>5.3043478260869561</v>
      </c>
      <c r="V174" s="4">
        <v>0</v>
      </c>
      <c r="W174" s="11">
        <v>0</v>
      </c>
      <c r="X174" s="4">
        <v>28.338043478260875</v>
      </c>
      <c r="Y174" s="4">
        <v>7.880434782608696E-2</v>
      </c>
      <c r="Z174" s="11">
        <v>2.7808676307007783E-3</v>
      </c>
      <c r="AA174" s="4">
        <v>3.934782608695651</v>
      </c>
      <c r="AB174" s="4">
        <v>0</v>
      </c>
      <c r="AC174" s="11">
        <v>0</v>
      </c>
      <c r="AD174" s="4">
        <v>26.166847826086947</v>
      </c>
      <c r="AE174" s="4">
        <v>2.9864130434782608</v>
      </c>
      <c r="AF174" s="11">
        <v>0.11412964462998737</v>
      </c>
      <c r="AG174" s="4">
        <v>0</v>
      </c>
      <c r="AH174" s="4">
        <v>0</v>
      </c>
      <c r="AI174" s="11" t="s">
        <v>713</v>
      </c>
      <c r="AJ174" s="4">
        <v>11.702717391304347</v>
      </c>
      <c r="AK174" s="4">
        <v>1.6059782608695652</v>
      </c>
      <c r="AL174" s="11">
        <v>7.286971235194585</v>
      </c>
      <c r="AM174" s="1">
        <v>175413</v>
      </c>
      <c r="AN174" s="1">
        <v>7</v>
      </c>
      <c r="AX174"/>
      <c r="AY174"/>
    </row>
    <row r="175" spans="1:51" x14ac:dyDescent="0.25">
      <c r="A175" t="s">
        <v>346</v>
      </c>
      <c r="B175" t="s">
        <v>33</v>
      </c>
      <c r="C175" t="s">
        <v>488</v>
      </c>
      <c r="D175" t="s">
        <v>393</v>
      </c>
      <c r="E175" s="4">
        <v>22.5</v>
      </c>
      <c r="F175" s="4">
        <v>78.13619565217391</v>
      </c>
      <c r="G175" s="4">
        <v>20.342391304347828</v>
      </c>
      <c r="H175" s="11">
        <v>0.26034530008221435</v>
      </c>
      <c r="I175" s="4">
        <v>72.04597826086956</v>
      </c>
      <c r="J175" s="4">
        <v>20.342391304347828</v>
      </c>
      <c r="K175" s="11">
        <v>0.28235290567768473</v>
      </c>
      <c r="L175" s="4">
        <v>9.5965217391304343</v>
      </c>
      <c r="M175" s="4">
        <v>0</v>
      </c>
      <c r="N175" s="11">
        <v>0</v>
      </c>
      <c r="O175" s="4">
        <v>3.5063043478260867</v>
      </c>
      <c r="P175" s="4">
        <v>0</v>
      </c>
      <c r="Q175" s="9">
        <v>0</v>
      </c>
      <c r="R175" s="4">
        <v>4.0032608695652172</v>
      </c>
      <c r="S175" s="4">
        <v>0</v>
      </c>
      <c r="T175" s="11">
        <v>0</v>
      </c>
      <c r="U175" s="4">
        <v>2.0869565217391304</v>
      </c>
      <c r="V175" s="4">
        <v>0</v>
      </c>
      <c r="W175" s="11">
        <v>0</v>
      </c>
      <c r="X175" s="4">
        <v>20.344565217391303</v>
      </c>
      <c r="Y175" s="4">
        <v>0</v>
      </c>
      <c r="Z175" s="11">
        <v>0</v>
      </c>
      <c r="AA175" s="4">
        <v>0</v>
      </c>
      <c r="AB175" s="4">
        <v>0</v>
      </c>
      <c r="AC175" s="11" t="s">
        <v>713</v>
      </c>
      <c r="AD175" s="4">
        <v>30.463586956521741</v>
      </c>
      <c r="AE175" s="4">
        <v>12.423913043478262</v>
      </c>
      <c r="AF175" s="11">
        <v>0.4078283053538615</v>
      </c>
      <c r="AG175" s="4">
        <v>0</v>
      </c>
      <c r="AH175" s="4">
        <v>0</v>
      </c>
      <c r="AI175" s="11" t="s">
        <v>713</v>
      </c>
      <c r="AJ175" s="4">
        <v>17.731521739130436</v>
      </c>
      <c r="AK175" s="4">
        <v>7.9184782608695654</v>
      </c>
      <c r="AL175" s="11">
        <v>2.2392587508579274</v>
      </c>
      <c r="AM175" s="1">
        <v>175070</v>
      </c>
      <c r="AN175" s="1">
        <v>7</v>
      </c>
      <c r="AX175"/>
      <c r="AY175"/>
    </row>
    <row r="176" spans="1:51" x14ac:dyDescent="0.25">
      <c r="A176" t="s">
        <v>346</v>
      </c>
      <c r="B176" t="s">
        <v>47</v>
      </c>
      <c r="C176" t="s">
        <v>532</v>
      </c>
      <c r="D176" t="s">
        <v>419</v>
      </c>
      <c r="E176" s="4">
        <v>53.673913043478258</v>
      </c>
      <c r="F176" s="4">
        <v>161.70206521739132</v>
      </c>
      <c r="G176" s="4">
        <v>75.266847826086959</v>
      </c>
      <c r="H176" s="11">
        <v>0.4654662123510831</v>
      </c>
      <c r="I176" s="4">
        <v>156.83902173913046</v>
      </c>
      <c r="J176" s="4">
        <v>75.266847826086959</v>
      </c>
      <c r="K176" s="11">
        <v>0.47989873305431552</v>
      </c>
      <c r="L176" s="4">
        <v>28.604021739130431</v>
      </c>
      <c r="M176" s="4">
        <v>1.1566304347826086</v>
      </c>
      <c r="N176" s="11">
        <v>4.0435937482187441E-2</v>
      </c>
      <c r="O176" s="4">
        <v>23.740978260869561</v>
      </c>
      <c r="P176" s="4">
        <v>1.1566304347826086</v>
      </c>
      <c r="Q176" s="9">
        <v>4.8718735263280792E-2</v>
      </c>
      <c r="R176" s="4">
        <v>3.8630434782608698</v>
      </c>
      <c r="S176" s="4">
        <v>0</v>
      </c>
      <c r="T176" s="11">
        <v>0</v>
      </c>
      <c r="U176" s="4">
        <v>1</v>
      </c>
      <c r="V176" s="4">
        <v>0</v>
      </c>
      <c r="W176" s="11">
        <v>0</v>
      </c>
      <c r="X176" s="4">
        <v>29.328043478260867</v>
      </c>
      <c r="Y176" s="4">
        <v>27.221521739130431</v>
      </c>
      <c r="Z176" s="11">
        <v>0.92817380604703903</v>
      </c>
      <c r="AA176" s="4">
        <v>0</v>
      </c>
      <c r="AB176" s="4">
        <v>0</v>
      </c>
      <c r="AC176" s="11" t="s">
        <v>713</v>
      </c>
      <c r="AD176" s="4">
        <v>82.723478260869584</v>
      </c>
      <c r="AE176" s="4">
        <v>41.257173913043488</v>
      </c>
      <c r="AF176" s="11">
        <v>0.49873596686708993</v>
      </c>
      <c r="AG176" s="4">
        <v>0</v>
      </c>
      <c r="AH176" s="4">
        <v>0</v>
      </c>
      <c r="AI176" s="11" t="s">
        <v>713</v>
      </c>
      <c r="AJ176" s="4">
        <v>21.046521739130437</v>
      </c>
      <c r="AK176" s="4">
        <v>5.6315217391304335</v>
      </c>
      <c r="AL176" s="11">
        <v>3.73727079714341</v>
      </c>
      <c r="AM176" s="1">
        <v>175135</v>
      </c>
      <c r="AN176" s="1">
        <v>7</v>
      </c>
      <c r="AX176"/>
      <c r="AY176"/>
    </row>
    <row r="177" spans="1:51" x14ac:dyDescent="0.25">
      <c r="A177" t="s">
        <v>346</v>
      </c>
      <c r="B177" t="s">
        <v>31</v>
      </c>
      <c r="C177" t="s">
        <v>521</v>
      </c>
      <c r="D177" t="s">
        <v>402</v>
      </c>
      <c r="E177" s="4">
        <v>44.489130434782609</v>
      </c>
      <c r="F177" s="4">
        <v>152.0265217391304</v>
      </c>
      <c r="G177" s="4">
        <v>39.771521739130435</v>
      </c>
      <c r="H177" s="11">
        <v>0.26160910138677179</v>
      </c>
      <c r="I177" s="4">
        <v>134.37945652173912</v>
      </c>
      <c r="J177" s="4">
        <v>39.657391304347826</v>
      </c>
      <c r="K177" s="11">
        <v>0.29511498506419609</v>
      </c>
      <c r="L177" s="4">
        <v>40.264565217391308</v>
      </c>
      <c r="M177" s="4">
        <v>18.936521739130434</v>
      </c>
      <c r="N177" s="11">
        <v>0.47030240204732821</v>
      </c>
      <c r="O177" s="4">
        <v>28.489565217391309</v>
      </c>
      <c r="P177" s="4">
        <v>18.936521739130434</v>
      </c>
      <c r="Q177" s="9">
        <v>0.6646827213625125</v>
      </c>
      <c r="R177" s="4">
        <v>6.6445652173913023</v>
      </c>
      <c r="S177" s="4">
        <v>0</v>
      </c>
      <c r="T177" s="11">
        <v>0</v>
      </c>
      <c r="U177" s="4">
        <v>5.1304347826086953</v>
      </c>
      <c r="V177" s="4">
        <v>0</v>
      </c>
      <c r="W177" s="11">
        <v>0</v>
      </c>
      <c r="X177" s="4">
        <v>22.33597826086957</v>
      </c>
      <c r="Y177" s="4">
        <v>2.4245652173913048</v>
      </c>
      <c r="Z177" s="11">
        <v>0.10854976616980792</v>
      </c>
      <c r="AA177" s="4">
        <v>5.8720652173913042</v>
      </c>
      <c r="AB177" s="4">
        <v>0.11413043478260869</v>
      </c>
      <c r="AC177" s="11">
        <v>1.9436166077411471E-2</v>
      </c>
      <c r="AD177" s="4">
        <v>70.77076086956518</v>
      </c>
      <c r="AE177" s="4">
        <v>16.869673913043478</v>
      </c>
      <c r="AF177" s="11">
        <v>0.2383706732238659</v>
      </c>
      <c r="AG177" s="4">
        <v>0</v>
      </c>
      <c r="AH177" s="4">
        <v>0</v>
      </c>
      <c r="AI177" s="11" t="s">
        <v>713</v>
      </c>
      <c r="AJ177" s="4">
        <v>12.78315217391304</v>
      </c>
      <c r="AK177" s="4">
        <v>1.4266304347826086</v>
      </c>
      <c r="AL177" s="11">
        <v>8.9603809523809499</v>
      </c>
      <c r="AM177" s="1">
        <v>175008</v>
      </c>
      <c r="AN177" s="1">
        <v>7</v>
      </c>
      <c r="AX177"/>
      <c r="AY177"/>
    </row>
    <row r="178" spans="1:51" x14ac:dyDescent="0.25">
      <c r="A178" t="s">
        <v>346</v>
      </c>
      <c r="B178" t="s">
        <v>102</v>
      </c>
      <c r="C178" t="s">
        <v>560</v>
      </c>
      <c r="D178" t="s">
        <v>414</v>
      </c>
      <c r="E178" s="4">
        <v>71</v>
      </c>
      <c r="F178" s="4">
        <v>231.6990217391305</v>
      </c>
      <c r="G178" s="4">
        <v>0</v>
      </c>
      <c r="H178" s="11">
        <v>0</v>
      </c>
      <c r="I178" s="4">
        <v>221.46380434782614</v>
      </c>
      <c r="J178" s="4">
        <v>0</v>
      </c>
      <c r="K178" s="11">
        <v>0</v>
      </c>
      <c r="L178" s="4">
        <v>48.160978260869584</v>
      </c>
      <c r="M178" s="4">
        <v>0</v>
      </c>
      <c r="N178" s="11">
        <v>0</v>
      </c>
      <c r="O178" s="4">
        <v>37.925760869565231</v>
      </c>
      <c r="P178" s="4">
        <v>0</v>
      </c>
      <c r="Q178" s="9">
        <v>0</v>
      </c>
      <c r="R178" s="4">
        <v>7.2786956521739139</v>
      </c>
      <c r="S178" s="4">
        <v>0</v>
      </c>
      <c r="T178" s="11">
        <v>0</v>
      </c>
      <c r="U178" s="4">
        <v>2.9565217391304346</v>
      </c>
      <c r="V178" s="4">
        <v>0</v>
      </c>
      <c r="W178" s="11">
        <v>0</v>
      </c>
      <c r="X178" s="4">
        <v>9.6231521739130432</v>
      </c>
      <c r="Y178" s="4">
        <v>0</v>
      </c>
      <c r="Z178" s="11">
        <v>0</v>
      </c>
      <c r="AA178" s="4">
        <v>0</v>
      </c>
      <c r="AB178" s="4">
        <v>0</v>
      </c>
      <c r="AC178" s="11" t="s">
        <v>713</v>
      </c>
      <c r="AD178" s="4">
        <v>149.6980434782609</v>
      </c>
      <c r="AE178" s="4">
        <v>0</v>
      </c>
      <c r="AF178" s="11">
        <v>0</v>
      </c>
      <c r="AG178" s="4">
        <v>0</v>
      </c>
      <c r="AH178" s="4">
        <v>0</v>
      </c>
      <c r="AI178" s="11" t="s">
        <v>713</v>
      </c>
      <c r="AJ178" s="4">
        <v>24.216847826086955</v>
      </c>
      <c r="AK178" s="4">
        <v>0</v>
      </c>
      <c r="AL178" s="11" t="s">
        <v>713</v>
      </c>
      <c r="AM178" s="1">
        <v>175244</v>
      </c>
      <c r="AN178" s="1">
        <v>7</v>
      </c>
      <c r="AX178"/>
      <c r="AY178"/>
    </row>
    <row r="179" spans="1:51" x14ac:dyDescent="0.25">
      <c r="A179" t="s">
        <v>346</v>
      </c>
      <c r="B179" t="s">
        <v>177</v>
      </c>
      <c r="C179" t="s">
        <v>595</v>
      </c>
      <c r="D179" t="s">
        <v>417</v>
      </c>
      <c r="E179" s="4">
        <v>68</v>
      </c>
      <c r="F179" s="4">
        <v>280.19434782608704</v>
      </c>
      <c r="G179" s="4">
        <v>70.928260869565207</v>
      </c>
      <c r="H179" s="11">
        <v>0.25313951341227431</v>
      </c>
      <c r="I179" s="4">
        <v>228.19782608695664</v>
      </c>
      <c r="J179" s="4">
        <v>70.928260869565207</v>
      </c>
      <c r="K179" s="11">
        <v>0.31081917863028818</v>
      </c>
      <c r="L179" s="4">
        <v>48.63717391304349</v>
      </c>
      <c r="M179" s="4">
        <v>7.5263043478260849</v>
      </c>
      <c r="N179" s="11">
        <v>0.1547438665182741</v>
      </c>
      <c r="O179" s="4">
        <v>37.158913043478272</v>
      </c>
      <c r="P179" s="4">
        <v>7.5263043478260849</v>
      </c>
      <c r="Q179" s="9">
        <v>0.20254371647038852</v>
      </c>
      <c r="R179" s="4">
        <v>5.7391304347826084</v>
      </c>
      <c r="S179" s="4">
        <v>0</v>
      </c>
      <c r="T179" s="11">
        <v>0</v>
      </c>
      <c r="U179" s="4">
        <v>5.7391304347826084</v>
      </c>
      <c r="V179" s="4">
        <v>0</v>
      </c>
      <c r="W179" s="11">
        <v>0</v>
      </c>
      <c r="X179" s="4">
        <v>4.8610869565217394</v>
      </c>
      <c r="Y179" s="4">
        <v>4.8610869565217394</v>
      </c>
      <c r="Z179" s="11">
        <v>1</v>
      </c>
      <c r="AA179" s="4">
        <v>40.518260869565218</v>
      </c>
      <c r="AB179" s="4">
        <v>0</v>
      </c>
      <c r="AC179" s="11">
        <v>0</v>
      </c>
      <c r="AD179" s="4">
        <v>155.97217391304358</v>
      </c>
      <c r="AE179" s="4">
        <v>40.197173913043471</v>
      </c>
      <c r="AF179" s="11">
        <v>0.25772016190178831</v>
      </c>
      <c r="AG179" s="4">
        <v>6.5217391304347824E-2</v>
      </c>
      <c r="AH179" s="4">
        <v>0</v>
      </c>
      <c r="AI179" s="11">
        <v>0</v>
      </c>
      <c r="AJ179" s="4">
        <v>30.140434782608697</v>
      </c>
      <c r="AK179" s="4">
        <v>18.34369565217391</v>
      </c>
      <c r="AL179" s="11">
        <v>1.6430950095400627</v>
      </c>
      <c r="AM179" s="1">
        <v>175379</v>
      </c>
      <c r="AN179" s="1">
        <v>7</v>
      </c>
      <c r="AX179"/>
      <c r="AY179"/>
    </row>
    <row r="180" spans="1:51" x14ac:dyDescent="0.25">
      <c r="A180" t="s">
        <v>346</v>
      </c>
      <c r="B180" t="s">
        <v>41</v>
      </c>
      <c r="C180" t="s">
        <v>527</v>
      </c>
      <c r="D180" t="s">
        <v>394</v>
      </c>
      <c r="E180" s="4">
        <v>78.282608695652172</v>
      </c>
      <c r="F180" s="4">
        <v>252.1716304347826</v>
      </c>
      <c r="G180" s="4">
        <v>79.914021739130433</v>
      </c>
      <c r="H180" s="11">
        <v>0.31690329955572877</v>
      </c>
      <c r="I180" s="4">
        <v>235.34119565217389</v>
      </c>
      <c r="J180" s="4">
        <v>79.914021739130433</v>
      </c>
      <c r="K180" s="11">
        <v>0.33956665137896458</v>
      </c>
      <c r="L180" s="4">
        <v>36.925217391304351</v>
      </c>
      <c r="M180" s="4">
        <v>9.1105434782608707</v>
      </c>
      <c r="N180" s="11">
        <v>0.24672958270535042</v>
      </c>
      <c r="O180" s="4">
        <v>24.383913043478262</v>
      </c>
      <c r="P180" s="4">
        <v>9.1105434782608707</v>
      </c>
      <c r="Q180" s="9">
        <v>0.37362926376976985</v>
      </c>
      <c r="R180" s="4">
        <v>7.1826086956521733</v>
      </c>
      <c r="S180" s="4">
        <v>0</v>
      </c>
      <c r="T180" s="11">
        <v>0</v>
      </c>
      <c r="U180" s="4">
        <v>5.3586956521739131</v>
      </c>
      <c r="V180" s="4">
        <v>0</v>
      </c>
      <c r="W180" s="11">
        <v>0</v>
      </c>
      <c r="X180" s="4">
        <v>60.146630434782608</v>
      </c>
      <c r="Y180" s="4">
        <v>17.359130434782607</v>
      </c>
      <c r="Z180" s="11">
        <v>0.2886135151595105</v>
      </c>
      <c r="AA180" s="4">
        <v>4.2891304347826082</v>
      </c>
      <c r="AB180" s="4">
        <v>0</v>
      </c>
      <c r="AC180" s="11">
        <v>0</v>
      </c>
      <c r="AD180" s="4">
        <v>132.77586956521739</v>
      </c>
      <c r="AE180" s="4">
        <v>52.751413043478259</v>
      </c>
      <c r="AF180" s="11">
        <v>0.39729668663602768</v>
      </c>
      <c r="AG180" s="4">
        <v>1.0978260869565217</v>
      </c>
      <c r="AH180" s="4">
        <v>0</v>
      </c>
      <c r="AI180" s="11">
        <v>0</v>
      </c>
      <c r="AJ180" s="4">
        <v>16.93695652173913</v>
      </c>
      <c r="AK180" s="4">
        <v>0.69293478260869568</v>
      </c>
      <c r="AL180" s="11">
        <v>24.44235294117647</v>
      </c>
      <c r="AM180" s="1">
        <v>175123</v>
      </c>
      <c r="AN180" s="1">
        <v>7</v>
      </c>
      <c r="AX180"/>
      <c r="AY180"/>
    </row>
    <row r="181" spans="1:51" x14ac:dyDescent="0.25">
      <c r="A181" t="s">
        <v>346</v>
      </c>
      <c r="B181" t="s">
        <v>122</v>
      </c>
      <c r="C181" t="s">
        <v>569</v>
      </c>
      <c r="D181" t="s">
        <v>439</v>
      </c>
      <c r="E181" s="4">
        <v>44.065217391304351</v>
      </c>
      <c r="F181" s="4">
        <v>151.44347826086954</v>
      </c>
      <c r="G181" s="4">
        <v>0.85402173913043478</v>
      </c>
      <c r="H181" s="11">
        <v>5.6392110702802034E-3</v>
      </c>
      <c r="I181" s="4">
        <v>139.58695652173913</v>
      </c>
      <c r="J181" s="4">
        <v>0.85402173913043478</v>
      </c>
      <c r="K181" s="11">
        <v>6.1182058869334996E-3</v>
      </c>
      <c r="L181" s="4">
        <v>18.193586956521735</v>
      </c>
      <c r="M181" s="4">
        <v>0</v>
      </c>
      <c r="N181" s="11">
        <v>0</v>
      </c>
      <c r="O181" s="4">
        <v>11.541413043478258</v>
      </c>
      <c r="P181" s="4">
        <v>0</v>
      </c>
      <c r="Q181" s="9">
        <v>0</v>
      </c>
      <c r="R181" s="4">
        <v>0.86956521739130432</v>
      </c>
      <c r="S181" s="4">
        <v>0</v>
      </c>
      <c r="T181" s="11">
        <v>0</v>
      </c>
      <c r="U181" s="4">
        <v>5.7826086956521738</v>
      </c>
      <c r="V181" s="4">
        <v>0</v>
      </c>
      <c r="W181" s="11">
        <v>0</v>
      </c>
      <c r="X181" s="4">
        <v>32.869456521739131</v>
      </c>
      <c r="Y181" s="4">
        <v>0.19369565217391305</v>
      </c>
      <c r="Z181" s="11">
        <v>5.8928766298830355E-3</v>
      </c>
      <c r="AA181" s="4">
        <v>5.2043478260869565</v>
      </c>
      <c r="AB181" s="4">
        <v>0</v>
      </c>
      <c r="AC181" s="11">
        <v>0</v>
      </c>
      <c r="AD181" s="4">
        <v>93.915760869565204</v>
      </c>
      <c r="AE181" s="4">
        <v>0.66032608695652173</v>
      </c>
      <c r="AF181" s="11">
        <v>7.0310465553658757E-3</v>
      </c>
      <c r="AG181" s="4">
        <v>0</v>
      </c>
      <c r="AH181" s="4">
        <v>0</v>
      </c>
      <c r="AI181" s="11" t="s">
        <v>713</v>
      </c>
      <c r="AJ181" s="4">
        <v>1.2603260869565218</v>
      </c>
      <c r="AK181" s="4">
        <v>0</v>
      </c>
      <c r="AL181" s="11" t="s">
        <v>713</v>
      </c>
      <c r="AM181" s="1">
        <v>175282</v>
      </c>
      <c r="AN181" s="1">
        <v>7</v>
      </c>
      <c r="AX181"/>
      <c r="AY181"/>
    </row>
    <row r="182" spans="1:51" x14ac:dyDescent="0.25">
      <c r="A182" t="s">
        <v>346</v>
      </c>
      <c r="B182" t="s">
        <v>314</v>
      </c>
      <c r="C182" t="s">
        <v>654</v>
      </c>
      <c r="D182" t="s">
        <v>396</v>
      </c>
      <c r="E182" s="4">
        <v>27.086956521739129</v>
      </c>
      <c r="F182" s="4">
        <v>133.03032608695651</v>
      </c>
      <c r="G182" s="4">
        <v>27.915108695652162</v>
      </c>
      <c r="H182" s="11">
        <v>0.20984018845000194</v>
      </c>
      <c r="I182" s="4">
        <v>122.38880434782605</v>
      </c>
      <c r="J182" s="4">
        <v>27.915108695652162</v>
      </c>
      <c r="K182" s="11">
        <v>0.22808547599107259</v>
      </c>
      <c r="L182" s="4">
        <v>22.795326086956521</v>
      </c>
      <c r="M182" s="4">
        <v>0.71750000000000003</v>
      </c>
      <c r="N182" s="11">
        <v>3.1475750654453384E-2</v>
      </c>
      <c r="O182" s="4">
        <v>15.259565217391303</v>
      </c>
      <c r="P182" s="4">
        <v>0.71750000000000003</v>
      </c>
      <c r="Q182" s="9">
        <v>4.7019688292446654E-2</v>
      </c>
      <c r="R182" s="4">
        <v>3.6553260869565221</v>
      </c>
      <c r="S182" s="4">
        <v>0</v>
      </c>
      <c r="T182" s="11">
        <v>0</v>
      </c>
      <c r="U182" s="4">
        <v>3.8804347826086958</v>
      </c>
      <c r="V182" s="4">
        <v>0</v>
      </c>
      <c r="W182" s="11">
        <v>0</v>
      </c>
      <c r="X182" s="4">
        <v>10.804130434782603</v>
      </c>
      <c r="Y182" s="4">
        <v>3.9564130434782609</v>
      </c>
      <c r="Z182" s="11">
        <v>0.36619449083482586</v>
      </c>
      <c r="AA182" s="4">
        <v>3.1057608695652181</v>
      </c>
      <c r="AB182" s="4">
        <v>0</v>
      </c>
      <c r="AC182" s="11">
        <v>0</v>
      </c>
      <c r="AD182" s="4">
        <v>67.897717391304326</v>
      </c>
      <c r="AE182" s="4">
        <v>21.862934782608683</v>
      </c>
      <c r="AF182" s="11">
        <v>0.32199808215362291</v>
      </c>
      <c r="AG182" s="4">
        <v>0</v>
      </c>
      <c r="AH182" s="4">
        <v>0</v>
      </c>
      <c r="AI182" s="11" t="s">
        <v>713</v>
      </c>
      <c r="AJ182" s="4">
        <v>28.427391304347822</v>
      </c>
      <c r="AK182" s="4">
        <v>1.3782608695652172</v>
      </c>
      <c r="AL182" s="11">
        <v>20.625552050473186</v>
      </c>
      <c r="AM182" t="s">
        <v>6</v>
      </c>
      <c r="AN182" s="1">
        <v>7</v>
      </c>
      <c r="AX182"/>
      <c r="AY182"/>
    </row>
    <row r="183" spans="1:51" x14ac:dyDescent="0.25">
      <c r="A183" t="s">
        <v>346</v>
      </c>
      <c r="B183" t="s">
        <v>251</v>
      </c>
      <c r="C183" t="s">
        <v>586</v>
      </c>
      <c r="D183" t="s">
        <v>404</v>
      </c>
      <c r="E183" s="4">
        <v>27.923913043478262</v>
      </c>
      <c r="F183" s="4">
        <v>149.56565217391304</v>
      </c>
      <c r="G183" s="4">
        <v>15.966304347826089</v>
      </c>
      <c r="H183" s="11">
        <v>0.10675114316528152</v>
      </c>
      <c r="I183" s="4">
        <v>139.0123913043478</v>
      </c>
      <c r="J183" s="4">
        <v>15.966304347826089</v>
      </c>
      <c r="K183" s="11">
        <v>0.11485526000966448</v>
      </c>
      <c r="L183" s="4">
        <v>29.320652173913043</v>
      </c>
      <c r="M183" s="4">
        <v>4.4228260869565217</v>
      </c>
      <c r="N183" s="11">
        <v>0.15084337349397589</v>
      </c>
      <c r="O183" s="4">
        <v>18.767391304347829</v>
      </c>
      <c r="P183" s="4">
        <v>4.4228260869565217</v>
      </c>
      <c r="Q183" s="9">
        <v>0.23566546970925514</v>
      </c>
      <c r="R183" s="4">
        <v>5.0923913043478253</v>
      </c>
      <c r="S183" s="4">
        <v>0</v>
      </c>
      <c r="T183" s="11">
        <v>0</v>
      </c>
      <c r="U183" s="4">
        <v>5.4608695652173909</v>
      </c>
      <c r="V183" s="4">
        <v>0</v>
      </c>
      <c r="W183" s="11">
        <v>0</v>
      </c>
      <c r="X183" s="4">
        <v>23.188478260869566</v>
      </c>
      <c r="Y183" s="4">
        <v>0.34239130434782611</v>
      </c>
      <c r="Z183" s="11">
        <v>1.476557885756607E-2</v>
      </c>
      <c r="AA183" s="4">
        <v>0</v>
      </c>
      <c r="AB183" s="4">
        <v>0</v>
      </c>
      <c r="AC183" s="11" t="s">
        <v>713</v>
      </c>
      <c r="AD183" s="4">
        <v>81.904347826086948</v>
      </c>
      <c r="AE183" s="4">
        <v>6.2336956521739131</v>
      </c>
      <c r="AF183" s="11">
        <v>7.6109459602930252E-2</v>
      </c>
      <c r="AG183" s="4">
        <v>5.2847826086956502</v>
      </c>
      <c r="AH183" s="4">
        <v>0</v>
      </c>
      <c r="AI183" s="11">
        <v>0</v>
      </c>
      <c r="AJ183" s="4">
        <v>9.8673913043478212</v>
      </c>
      <c r="AK183" s="4">
        <v>4.9673913043478271</v>
      </c>
      <c r="AL183" s="11">
        <v>1.9864332603938717</v>
      </c>
      <c r="AM183" s="1">
        <v>175505</v>
      </c>
      <c r="AN183" s="1">
        <v>7</v>
      </c>
      <c r="AX183"/>
      <c r="AY183"/>
    </row>
    <row r="184" spans="1:51" x14ac:dyDescent="0.25">
      <c r="A184" t="s">
        <v>346</v>
      </c>
      <c r="B184" t="s">
        <v>214</v>
      </c>
      <c r="C184" t="s">
        <v>478</v>
      </c>
      <c r="D184" t="s">
        <v>449</v>
      </c>
      <c r="E184" s="4">
        <v>23.619565217391305</v>
      </c>
      <c r="F184" s="4">
        <v>83.531086956521747</v>
      </c>
      <c r="G184" s="4">
        <v>2.0788043478260869</v>
      </c>
      <c r="H184" s="11">
        <v>2.4886595201474064E-2</v>
      </c>
      <c r="I184" s="4">
        <v>73.875652173913053</v>
      </c>
      <c r="J184" s="4">
        <v>1.9701086956521738</v>
      </c>
      <c r="K184" s="11">
        <v>2.6667902586014095E-2</v>
      </c>
      <c r="L184" s="4">
        <v>16.904456521739132</v>
      </c>
      <c r="M184" s="4">
        <v>0</v>
      </c>
      <c r="N184" s="11">
        <v>0</v>
      </c>
      <c r="O184" s="4">
        <v>11.426195652173913</v>
      </c>
      <c r="P184" s="4">
        <v>0</v>
      </c>
      <c r="Q184" s="9">
        <v>0</v>
      </c>
      <c r="R184" s="4">
        <v>0</v>
      </c>
      <c r="S184" s="4">
        <v>0</v>
      </c>
      <c r="T184" s="11" t="s">
        <v>713</v>
      </c>
      <c r="U184" s="4">
        <v>5.4782608695652177</v>
      </c>
      <c r="V184" s="4">
        <v>0</v>
      </c>
      <c r="W184" s="11">
        <v>0</v>
      </c>
      <c r="X184" s="4">
        <v>14.155978260869563</v>
      </c>
      <c r="Y184" s="4">
        <v>0.38858695652173914</v>
      </c>
      <c r="Z184" s="11">
        <v>2.7450378162552313E-2</v>
      </c>
      <c r="AA184" s="4">
        <v>4.1771739130434788</v>
      </c>
      <c r="AB184" s="4">
        <v>0.10869565217391304</v>
      </c>
      <c r="AC184" s="11">
        <v>2.6021337496747329E-2</v>
      </c>
      <c r="AD184" s="4">
        <v>32.358152173913055</v>
      </c>
      <c r="AE184" s="4">
        <v>0.83967391304347827</v>
      </c>
      <c r="AF184" s="11">
        <v>2.5949377718806153E-2</v>
      </c>
      <c r="AG184" s="4">
        <v>0</v>
      </c>
      <c r="AH184" s="4">
        <v>0</v>
      </c>
      <c r="AI184" s="11" t="s">
        <v>713</v>
      </c>
      <c r="AJ184" s="4">
        <v>15.935326086956524</v>
      </c>
      <c r="AK184" s="4">
        <v>0.74184782608695654</v>
      </c>
      <c r="AL184" s="11">
        <v>21.480586080586082</v>
      </c>
      <c r="AM184" s="1">
        <v>175450</v>
      </c>
      <c r="AN184" s="1">
        <v>7</v>
      </c>
      <c r="AX184"/>
      <c r="AY184"/>
    </row>
    <row r="185" spans="1:51" x14ac:dyDescent="0.25">
      <c r="A185" t="s">
        <v>346</v>
      </c>
      <c r="B185" t="s">
        <v>256</v>
      </c>
      <c r="C185" t="s">
        <v>508</v>
      </c>
      <c r="D185" t="s">
        <v>383</v>
      </c>
      <c r="E185" s="4">
        <v>26.217391304347824</v>
      </c>
      <c r="F185" s="4">
        <v>84.921739130434787</v>
      </c>
      <c r="G185" s="4">
        <v>0.47173913043478255</v>
      </c>
      <c r="H185" s="11">
        <v>5.55498668851116E-3</v>
      </c>
      <c r="I185" s="4">
        <v>73.84021739130435</v>
      </c>
      <c r="J185" s="4">
        <v>0.47173913043478255</v>
      </c>
      <c r="K185" s="11">
        <v>6.3886476381140233E-3</v>
      </c>
      <c r="L185" s="4">
        <v>21.921739130434784</v>
      </c>
      <c r="M185" s="4">
        <v>0.26956521739130429</v>
      </c>
      <c r="N185" s="11">
        <v>1.2296707655692183E-2</v>
      </c>
      <c r="O185" s="4">
        <v>16.908695652173915</v>
      </c>
      <c r="P185" s="4">
        <v>0.26956521739130429</v>
      </c>
      <c r="Q185" s="9">
        <v>1.5942401645667261E-2</v>
      </c>
      <c r="R185" s="4">
        <v>0</v>
      </c>
      <c r="S185" s="4">
        <v>0</v>
      </c>
      <c r="T185" s="11" t="s">
        <v>713</v>
      </c>
      <c r="U185" s="4">
        <v>5.0130434782608679</v>
      </c>
      <c r="V185" s="4">
        <v>0</v>
      </c>
      <c r="W185" s="11">
        <v>0</v>
      </c>
      <c r="X185" s="4">
        <v>7.072826086956522</v>
      </c>
      <c r="Y185" s="4">
        <v>0</v>
      </c>
      <c r="Z185" s="11">
        <v>0</v>
      </c>
      <c r="AA185" s="4">
        <v>6.0684782608695675</v>
      </c>
      <c r="AB185" s="4">
        <v>0</v>
      </c>
      <c r="AC185" s="11">
        <v>0</v>
      </c>
      <c r="AD185" s="4">
        <v>42.438043478260873</v>
      </c>
      <c r="AE185" s="4">
        <v>0.20217391304347829</v>
      </c>
      <c r="AF185" s="11">
        <v>4.7639781779064113E-3</v>
      </c>
      <c r="AG185" s="4">
        <v>0</v>
      </c>
      <c r="AH185" s="4">
        <v>0</v>
      </c>
      <c r="AI185" s="11" t="s">
        <v>713</v>
      </c>
      <c r="AJ185" s="4">
        <v>7.4206521739130435</v>
      </c>
      <c r="AK185" s="4">
        <v>0</v>
      </c>
      <c r="AL185" s="11" t="s">
        <v>713</v>
      </c>
      <c r="AM185" s="1">
        <v>175511</v>
      </c>
      <c r="AN185" s="1">
        <v>7</v>
      </c>
      <c r="AX185"/>
      <c r="AY185"/>
    </row>
    <row r="186" spans="1:51" x14ac:dyDescent="0.25">
      <c r="A186" t="s">
        <v>346</v>
      </c>
      <c r="B186" t="s">
        <v>86</v>
      </c>
      <c r="C186" t="s">
        <v>551</v>
      </c>
      <c r="D186" t="s">
        <v>412</v>
      </c>
      <c r="E186" s="4">
        <v>25.489130434782609</v>
      </c>
      <c r="F186" s="4">
        <v>85.959239130434781</v>
      </c>
      <c r="G186" s="4">
        <v>6.3184782608695649</v>
      </c>
      <c r="H186" s="11">
        <v>7.350551639111054E-2</v>
      </c>
      <c r="I186" s="4">
        <v>81.796195652173921</v>
      </c>
      <c r="J186" s="4">
        <v>6.3184782608695649</v>
      </c>
      <c r="K186" s="11">
        <v>7.7246603102886932E-2</v>
      </c>
      <c r="L186" s="4">
        <v>33.247282608695656</v>
      </c>
      <c r="M186" s="4">
        <v>3.8945652173913046</v>
      </c>
      <c r="N186" s="11">
        <v>0.11713935431140171</v>
      </c>
      <c r="O186" s="4">
        <v>29.084239130434788</v>
      </c>
      <c r="P186" s="4">
        <v>3.8945652173913046</v>
      </c>
      <c r="Q186" s="9">
        <v>0.13390638138839575</v>
      </c>
      <c r="R186" s="4">
        <v>0</v>
      </c>
      <c r="S186" s="4">
        <v>0</v>
      </c>
      <c r="T186" s="11" t="s">
        <v>713</v>
      </c>
      <c r="U186" s="4">
        <v>4.1630434782608692</v>
      </c>
      <c r="V186" s="4">
        <v>0</v>
      </c>
      <c r="W186" s="11">
        <v>0</v>
      </c>
      <c r="X186" s="4">
        <v>1.7217391304347827</v>
      </c>
      <c r="Y186" s="4">
        <v>0.65217391304347827</v>
      </c>
      <c r="Z186" s="11">
        <v>0.37878787878787878</v>
      </c>
      <c r="AA186" s="4">
        <v>0</v>
      </c>
      <c r="AB186" s="4">
        <v>0</v>
      </c>
      <c r="AC186" s="11" t="s">
        <v>713</v>
      </c>
      <c r="AD186" s="4">
        <v>50.990217391304348</v>
      </c>
      <c r="AE186" s="4">
        <v>1.7717391304347827</v>
      </c>
      <c r="AF186" s="11">
        <v>3.4746647907740187E-2</v>
      </c>
      <c r="AG186" s="4">
        <v>0</v>
      </c>
      <c r="AH186" s="4">
        <v>0</v>
      </c>
      <c r="AI186" s="11" t="s">
        <v>713</v>
      </c>
      <c r="AJ186" s="4">
        <v>0</v>
      </c>
      <c r="AK186" s="4">
        <v>0</v>
      </c>
      <c r="AL186" s="11" t="s">
        <v>713</v>
      </c>
      <c r="AM186" s="1">
        <v>175224</v>
      </c>
      <c r="AN186" s="1">
        <v>7</v>
      </c>
      <c r="AX186"/>
      <c r="AY186"/>
    </row>
    <row r="187" spans="1:51" x14ac:dyDescent="0.25">
      <c r="A187" t="s">
        <v>346</v>
      </c>
      <c r="B187" t="s">
        <v>286</v>
      </c>
      <c r="C187" t="s">
        <v>608</v>
      </c>
      <c r="D187" t="s">
        <v>454</v>
      </c>
      <c r="E187" s="4">
        <v>74.826086956521735</v>
      </c>
      <c r="F187" s="4">
        <v>348.98706521739126</v>
      </c>
      <c r="G187" s="4">
        <v>50.855978260869563</v>
      </c>
      <c r="H187" s="11">
        <v>0.14572453632111071</v>
      </c>
      <c r="I187" s="4">
        <v>307.6995652173913</v>
      </c>
      <c r="J187" s="4">
        <v>50.855978260869563</v>
      </c>
      <c r="K187" s="11">
        <v>0.16527803094209625</v>
      </c>
      <c r="L187" s="4">
        <v>60.305760869565219</v>
      </c>
      <c r="M187" s="4">
        <v>9.5108695652173919E-2</v>
      </c>
      <c r="N187" s="11">
        <v>1.5771079625026812E-3</v>
      </c>
      <c r="O187" s="4">
        <v>19.368804347826089</v>
      </c>
      <c r="P187" s="4">
        <v>9.5108695652173919E-2</v>
      </c>
      <c r="Q187" s="9">
        <v>4.9104061326763673E-3</v>
      </c>
      <c r="R187" s="4">
        <v>35.719565217391299</v>
      </c>
      <c r="S187" s="4">
        <v>0</v>
      </c>
      <c r="T187" s="11">
        <v>0</v>
      </c>
      <c r="U187" s="4">
        <v>5.2173913043478262</v>
      </c>
      <c r="V187" s="4">
        <v>0</v>
      </c>
      <c r="W187" s="11">
        <v>0</v>
      </c>
      <c r="X187" s="4">
        <v>38.652173913043477</v>
      </c>
      <c r="Y187" s="4">
        <v>0</v>
      </c>
      <c r="Z187" s="11">
        <v>0</v>
      </c>
      <c r="AA187" s="4">
        <v>0.35054347826086957</v>
      </c>
      <c r="AB187" s="4">
        <v>0</v>
      </c>
      <c r="AC187" s="11">
        <v>0</v>
      </c>
      <c r="AD187" s="4">
        <v>185.62630434782608</v>
      </c>
      <c r="AE187" s="4">
        <v>50.760869565217391</v>
      </c>
      <c r="AF187" s="11">
        <v>0.2734573084539883</v>
      </c>
      <c r="AG187" s="4">
        <v>9.1875</v>
      </c>
      <c r="AH187" s="4">
        <v>0</v>
      </c>
      <c r="AI187" s="11">
        <v>0</v>
      </c>
      <c r="AJ187" s="4">
        <v>54.864782608695648</v>
      </c>
      <c r="AK187" s="4">
        <v>0</v>
      </c>
      <c r="AL187" s="11" t="s">
        <v>713</v>
      </c>
      <c r="AM187" s="1">
        <v>175553</v>
      </c>
      <c r="AN187" s="1">
        <v>7</v>
      </c>
      <c r="AX187"/>
      <c r="AY187"/>
    </row>
    <row r="188" spans="1:51" x14ac:dyDescent="0.25">
      <c r="A188" t="s">
        <v>346</v>
      </c>
      <c r="B188" t="s">
        <v>198</v>
      </c>
      <c r="C188" t="s">
        <v>609</v>
      </c>
      <c r="D188" t="s">
        <v>456</v>
      </c>
      <c r="E188" s="4">
        <v>34.054347826086953</v>
      </c>
      <c r="F188" s="4">
        <v>102.6983695652174</v>
      </c>
      <c r="G188" s="4">
        <v>0</v>
      </c>
      <c r="H188" s="11">
        <v>0</v>
      </c>
      <c r="I188" s="4">
        <v>91.220108695652186</v>
      </c>
      <c r="J188" s="4">
        <v>0</v>
      </c>
      <c r="K188" s="11">
        <v>0</v>
      </c>
      <c r="L188" s="4">
        <v>31.358695652173914</v>
      </c>
      <c r="M188" s="4">
        <v>0</v>
      </c>
      <c r="N188" s="11">
        <v>0</v>
      </c>
      <c r="O188" s="4">
        <v>19.880434782608695</v>
      </c>
      <c r="P188" s="4">
        <v>0</v>
      </c>
      <c r="Q188" s="9">
        <v>0</v>
      </c>
      <c r="R188" s="4">
        <v>5.7391304347826084</v>
      </c>
      <c r="S188" s="4">
        <v>0</v>
      </c>
      <c r="T188" s="11">
        <v>0</v>
      </c>
      <c r="U188" s="4">
        <v>5.7391304347826084</v>
      </c>
      <c r="V188" s="4">
        <v>0</v>
      </c>
      <c r="W188" s="11">
        <v>0</v>
      </c>
      <c r="X188" s="4">
        <v>5.0896739130434785</v>
      </c>
      <c r="Y188" s="4">
        <v>0</v>
      </c>
      <c r="Z188" s="11">
        <v>0</v>
      </c>
      <c r="AA188" s="4">
        <v>0</v>
      </c>
      <c r="AB188" s="4">
        <v>0</v>
      </c>
      <c r="AC188" s="11" t="s">
        <v>713</v>
      </c>
      <c r="AD188" s="4">
        <v>50.086956521739133</v>
      </c>
      <c r="AE188" s="4">
        <v>0</v>
      </c>
      <c r="AF188" s="11">
        <v>0</v>
      </c>
      <c r="AG188" s="4">
        <v>0</v>
      </c>
      <c r="AH188" s="4">
        <v>0</v>
      </c>
      <c r="AI188" s="11" t="s">
        <v>713</v>
      </c>
      <c r="AJ188" s="4">
        <v>16.163043478260871</v>
      </c>
      <c r="AK188" s="4">
        <v>0</v>
      </c>
      <c r="AL188" s="11" t="s">
        <v>713</v>
      </c>
      <c r="AM188" s="1">
        <v>175420</v>
      </c>
      <c r="AN188" s="1">
        <v>7</v>
      </c>
      <c r="AX188"/>
      <c r="AY188"/>
    </row>
    <row r="189" spans="1:51" x14ac:dyDescent="0.25">
      <c r="A189" t="s">
        <v>346</v>
      </c>
      <c r="B189" t="s">
        <v>293</v>
      </c>
      <c r="C189" t="s">
        <v>521</v>
      </c>
      <c r="D189" t="s">
        <v>402</v>
      </c>
      <c r="E189" s="4">
        <v>18.586956521739129</v>
      </c>
      <c r="F189" s="4">
        <v>93.790760869565219</v>
      </c>
      <c r="G189" s="4">
        <v>5.1304347826086953</v>
      </c>
      <c r="H189" s="11">
        <v>5.4700854700854694E-2</v>
      </c>
      <c r="I189" s="4">
        <v>83.53532608695653</v>
      </c>
      <c r="J189" s="4">
        <v>0</v>
      </c>
      <c r="K189" s="11">
        <v>0</v>
      </c>
      <c r="L189" s="4">
        <v>18.894021739130434</v>
      </c>
      <c r="M189" s="4">
        <v>5.1304347826086953</v>
      </c>
      <c r="N189" s="11">
        <v>0.27153746584208255</v>
      </c>
      <c r="O189" s="4">
        <v>8.6385869565217384</v>
      </c>
      <c r="P189" s="4">
        <v>0</v>
      </c>
      <c r="Q189" s="9">
        <v>0</v>
      </c>
      <c r="R189" s="4">
        <v>5.125</v>
      </c>
      <c r="S189" s="4">
        <v>0</v>
      </c>
      <c r="T189" s="11">
        <v>0</v>
      </c>
      <c r="U189" s="4">
        <v>5.1304347826086953</v>
      </c>
      <c r="V189" s="4">
        <v>5.1304347826086953</v>
      </c>
      <c r="W189" s="11">
        <v>1</v>
      </c>
      <c r="X189" s="4">
        <v>17.461956521739129</v>
      </c>
      <c r="Y189" s="4">
        <v>0</v>
      </c>
      <c r="Z189" s="11">
        <v>0</v>
      </c>
      <c r="AA189" s="4">
        <v>0</v>
      </c>
      <c r="AB189" s="4">
        <v>0</v>
      </c>
      <c r="AC189" s="11" t="s">
        <v>713</v>
      </c>
      <c r="AD189" s="4">
        <v>46.206521739130437</v>
      </c>
      <c r="AE189" s="4">
        <v>0</v>
      </c>
      <c r="AF189" s="11">
        <v>0</v>
      </c>
      <c r="AG189" s="4">
        <v>0</v>
      </c>
      <c r="AH189" s="4">
        <v>0</v>
      </c>
      <c r="AI189" s="11" t="s">
        <v>713</v>
      </c>
      <c r="AJ189" s="4">
        <v>11.228260869565217</v>
      </c>
      <c r="AK189" s="4">
        <v>0</v>
      </c>
      <c r="AL189" s="11" t="s">
        <v>713</v>
      </c>
      <c r="AM189" s="1">
        <v>175561</v>
      </c>
      <c r="AN189" s="1">
        <v>7</v>
      </c>
      <c r="AX189"/>
      <c r="AY189"/>
    </row>
    <row r="190" spans="1:51" x14ac:dyDescent="0.25">
      <c r="A190" t="s">
        <v>346</v>
      </c>
      <c r="B190" t="s">
        <v>143</v>
      </c>
      <c r="C190" t="s">
        <v>577</v>
      </c>
      <c r="D190" t="s">
        <v>446</v>
      </c>
      <c r="E190" s="4">
        <v>34.108695652173914</v>
      </c>
      <c r="F190" s="4">
        <v>118.29250000000005</v>
      </c>
      <c r="G190" s="4">
        <v>0</v>
      </c>
      <c r="H190" s="11">
        <v>0</v>
      </c>
      <c r="I190" s="4">
        <v>108.14576086956527</v>
      </c>
      <c r="J190" s="4">
        <v>0</v>
      </c>
      <c r="K190" s="11">
        <v>0</v>
      </c>
      <c r="L190" s="4">
        <v>30.048695652173919</v>
      </c>
      <c r="M190" s="4">
        <v>0</v>
      </c>
      <c r="N190" s="11">
        <v>0</v>
      </c>
      <c r="O190" s="4">
        <v>19.901956521739134</v>
      </c>
      <c r="P190" s="4">
        <v>0</v>
      </c>
      <c r="Q190" s="9">
        <v>0</v>
      </c>
      <c r="R190" s="4">
        <v>5.0597826086956532</v>
      </c>
      <c r="S190" s="4">
        <v>0</v>
      </c>
      <c r="T190" s="11">
        <v>0</v>
      </c>
      <c r="U190" s="4">
        <v>5.0869565217391308</v>
      </c>
      <c r="V190" s="4">
        <v>0</v>
      </c>
      <c r="W190" s="11">
        <v>0</v>
      </c>
      <c r="X190" s="4">
        <v>12.290434782608695</v>
      </c>
      <c r="Y190" s="4">
        <v>0</v>
      </c>
      <c r="Z190" s="11">
        <v>0</v>
      </c>
      <c r="AA190" s="4">
        <v>0</v>
      </c>
      <c r="AB190" s="4">
        <v>0</v>
      </c>
      <c r="AC190" s="11" t="s">
        <v>713</v>
      </c>
      <c r="AD190" s="4">
        <v>67.959565217391344</v>
      </c>
      <c r="AE190" s="4">
        <v>0</v>
      </c>
      <c r="AF190" s="11">
        <v>0</v>
      </c>
      <c r="AG190" s="4">
        <v>0</v>
      </c>
      <c r="AH190" s="4">
        <v>0</v>
      </c>
      <c r="AI190" s="11" t="s">
        <v>713</v>
      </c>
      <c r="AJ190" s="4">
        <v>7.9938043478260861</v>
      </c>
      <c r="AK190" s="4">
        <v>0</v>
      </c>
      <c r="AL190" s="11" t="s">
        <v>713</v>
      </c>
      <c r="AM190" s="1">
        <v>175317</v>
      </c>
      <c r="AN190" s="1">
        <v>7</v>
      </c>
      <c r="AX190"/>
      <c r="AY190"/>
    </row>
    <row r="191" spans="1:51" x14ac:dyDescent="0.25">
      <c r="A191" t="s">
        <v>346</v>
      </c>
      <c r="B191" t="s">
        <v>326</v>
      </c>
      <c r="C191" t="s">
        <v>662</v>
      </c>
      <c r="D191" t="s">
        <v>476</v>
      </c>
      <c r="E191" s="4">
        <v>16.097826086956523</v>
      </c>
      <c r="F191" s="4">
        <v>86.34184782608699</v>
      </c>
      <c r="G191" s="4">
        <v>19.028804347826092</v>
      </c>
      <c r="H191" s="11">
        <v>0.22038912563180985</v>
      </c>
      <c r="I191" s="4">
        <v>77.271195652173944</v>
      </c>
      <c r="J191" s="4">
        <v>14.810326086956525</v>
      </c>
      <c r="K191" s="11">
        <v>0.19166684250135391</v>
      </c>
      <c r="L191" s="4">
        <v>15.892391304347827</v>
      </c>
      <c r="M191" s="4">
        <v>8.3173913043478276</v>
      </c>
      <c r="N191" s="11">
        <v>0.52335681553929292</v>
      </c>
      <c r="O191" s="4">
        <v>11.673913043478262</v>
      </c>
      <c r="P191" s="4">
        <v>4.0989130434782624</v>
      </c>
      <c r="Q191" s="9">
        <v>0.35111731843575428</v>
      </c>
      <c r="R191" s="4">
        <v>4.2184782608695652</v>
      </c>
      <c r="S191" s="4">
        <v>4.2184782608695652</v>
      </c>
      <c r="T191" s="11">
        <v>1</v>
      </c>
      <c r="U191" s="4">
        <v>0</v>
      </c>
      <c r="V191" s="4">
        <v>0</v>
      </c>
      <c r="W191" s="11" t="s">
        <v>713</v>
      </c>
      <c r="X191" s="4">
        <v>1.3076086956521737</v>
      </c>
      <c r="Y191" s="4">
        <v>1.3076086956521737</v>
      </c>
      <c r="Z191" s="11">
        <v>1</v>
      </c>
      <c r="AA191" s="4">
        <v>4.8521739130434796</v>
      </c>
      <c r="AB191" s="4">
        <v>0</v>
      </c>
      <c r="AC191" s="11">
        <v>0</v>
      </c>
      <c r="AD191" s="4">
        <v>46.647282608695676</v>
      </c>
      <c r="AE191" s="4">
        <v>8.0994565217391319</v>
      </c>
      <c r="AF191" s="11">
        <v>0.17363190455662866</v>
      </c>
      <c r="AG191" s="4">
        <v>0</v>
      </c>
      <c r="AH191" s="4">
        <v>0</v>
      </c>
      <c r="AI191" s="11" t="s">
        <v>713</v>
      </c>
      <c r="AJ191" s="4">
        <v>17.642391304347832</v>
      </c>
      <c r="AK191" s="4">
        <v>1.3043478260869561</v>
      </c>
      <c r="AL191" s="11">
        <v>13.525833333333342</v>
      </c>
      <c r="AM191" t="s">
        <v>19</v>
      </c>
      <c r="AN191" s="1">
        <v>7</v>
      </c>
      <c r="AX191"/>
      <c r="AY191"/>
    </row>
    <row r="192" spans="1:51" x14ac:dyDescent="0.25">
      <c r="A192" t="s">
        <v>346</v>
      </c>
      <c r="B192" t="s">
        <v>134</v>
      </c>
      <c r="C192" t="s">
        <v>509</v>
      </c>
      <c r="D192" t="s">
        <v>436</v>
      </c>
      <c r="E192" s="4">
        <v>47.782608695652172</v>
      </c>
      <c r="F192" s="4">
        <v>207.88304347826084</v>
      </c>
      <c r="G192" s="4">
        <v>82.060652173913041</v>
      </c>
      <c r="H192" s="11">
        <v>0.39474432739144716</v>
      </c>
      <c r="I192" s="4">
        <v>201.05543478260864</v>
      </c>
      <c r="J192" s="4">
        <v>80.534130434782611</v>
      </c>
      <c r="K192" s="11">
        <v>0.40055684404582353</v>
      </c>
      <c r="L192" s="4">
        <v>23.435543478260868</v>
      </c>
      <c r="M192" s="4">
        <v>8.2783695652173925</v>
      </c>
      <c r="N192" s="11">
        <v>0.3532399226370202</v>
      </c>
      <c r="O192" s="4">
        <v>16.607934782608694</v>
      </c>
      <c r="P192" s="4">
        <v>6.7518478260869577</v>
      </c>
      <c r="Q192" s="9">
        <v>0.40654349348464924</v>
      </c>
      <c r="R192" s="4">
        <v>2.6054347826086959</v>
      </c>
      <c r="S192" s="4">
        <v>0</v>
      </c>
      <c r="T192" s="11">
        <v>0</v>
      </c>
      <c r="U192" s="4">
        <v>4.2221739130434779</v>
      </c>
      <c r="V192" s="4">
        <v>1.5265217391304344</v>
      </c>
      <c r="W192" s="11">
        <v>0.36154875913912055</v>
      </c>
      <c r="X192" s="4">
        <v>22.052934782608691</v>
      </c>
      <c r="Y192" s="4">
        <v>7.866521739130433</v>
      </c>
      <c r="Z192" s="11">
        <v>0.35671087846929572</v>
      </c>
      <c r="AA192" s="4">
        <v>0</v>
      </c>
      <c r="AB192" s="4">
        <v>0</v>
      </c>
      <c r="AC192" s="11" t="s">
        <v>713</v>
      </c>
      <c r="AD192" s="4">
        <v>77.5923913043478</v>
      </c>
      <c r="AE192" s="4">
        <v>38.651956521739137</v>
      </c>
      <c r="AF192" s="11">
        <v>0.49814106605029096</v>
      </c>
      <c r="AG192" s="4">
        <v>0.65902173913043482</v>
      </c>
      <c r="AH192" s="4">
        <v>0</v>
      </c>
      <c r="AI192" s="11">
        <v>0</v>
      </c>
      <c r="AJ192" s="4">
        <v>84.143152173913037</v>
      </c>
      <c r="AK192" s="4">
        <v>27.263804347826088</v>
      </c>
      <c r="AL192" s="11">
        <v>3.0862586563647452</v>
      </c>
      <c r="AM192" s="1">
        <v>175302</v>
      </c>
      <c r="AN192" s="1">
        <v>7</v>
      </c>
      <c r="AX192"/>
      <c r="AY192"/>
    </row>
    <row r="193" spans="1:51" x14ac:dyDescent="0.25">
      <c r="A193" t="s">
        <v>346</v>
      </c>
      <c r="B193" t="s">
        <v>119</v>
      </c>
      <c r="C193" t="s">
        <v>568</v>
      </c>
      <c r="D193" t="s">
        <v>410</v>
      </c>
      <c r="E193" s="4">
        <v>36.913043478260867</v>
      </c>
      <c r="F193" s="4">
        <v>165.41304347826085</v>
      </c>
      <c r="G193" s="4">
        <v>0</v>
      </c>
      <c r="H193" s="11">
        <v>0</v>
      </c>
      <c r="I193" s="4">
        <v>155.75108695652173</v>
      </c>
      <c r="J193" s="4">
        <v>0</v>
      </c>
      <c r="K193" s="11">
        <v>0</v>
      </c>
      <c r="L193" s="4">
        <v>17.859782608695653</v>
      </c>
      <c r="M193" s="4">
        <v>0</v>
      </c>
      <c r="N193" s="11">
        <v>0</v>
      </c>
      <c r="O193" s="4">
        <v>8.1978260869565194</v>
      </c>
      <c r="P193" s="4">
        <v>0</v>
      </c>
      <c r="Q193" s="9">
        <v>0</v>
      </c>
      <c r="R193" s="4">
        <v>3.3913043478260869</v>
      </c>
      <c r="S193" s="4">
        <v>0</v>
      </c>
      <c r="T193" s="11">
        <v>0</v>
      </c>
      <c r="U193" s="4">
        <v>6.2706521739130441</v>
      </c>
      <c r="V193" s="4">
        <v>0</v>
      </c>
      <c r="W193" s="11">
        <v>0</v>
      </c>
      <c r="X193" s="4">
        <v>38.222826086956509</v>
      </c>
      <c r="Y193" s="4">
        <v>0</v>
      </c>
      <c r="Z193" s="11">
        <v>0</v>
      </c>
      <c r="AA193" s="4">
        <v>0</v>
      </c>
      <c r="AB193" s="4">
        <v>0</v>
      </c>
      <c r="AC193" s="11" t="s">
        <v>713</v>
      </c>
      <c r="AD193" s="4">
        <v>98.279347826086948</v>
      </c>
      <c r="AE193" s="4">
        <v>0</v>
      </c>
      <c r="AF193" s="11">
        <v>0</v>
      </c>
      <c r="AG193" s="4">
        <v>0</v>
      </c>
      <c r="AH193" s="4">
        <v>0</v>
      </c>
      <c r="AI193" s="11" t="s">
        <v>713</v>
      </c>
      <c r="AJ193" s="4">
        <v>11.051086956521742</v>
      </c>
      <c r="AK193" s="4">
        <v>0</v>
      </c>
      <c r="AL193" s="11" t="s">
        <v>713</v>
      </c>
      <c r="AM193" s="1">
        <v>175276</v>
      </c>
      <c r="AN193" s="1">
        <v>7</v>
      </c>
      <c r="AX193"/>
      <c r="AY193"/>
    </row>
    <row r="194" spans="1:51" x14ac:dyDescent="0.25">
      <c r="A194" t="s">
        <v>346</v>
      </c>
      <c r="B194" t="s">
        <v>276</v>
      </c>
      <c r="C194" t="s">
        <v>494</v>
      </c>
      <c r="D194" t="s">
        <v>394</v>
      </c>
      <c r="E194" s="4">
        <v>39.032608695652172</v>
      </c>
      <c r="F194" s="4">
        <v>196.88945652173916</v>
      </c>
      <c r="G194" s="4">
        <v>0</v>
      </c>
      <c r="H194" s="11">
        <v>0</v>
      </c>
      <c r="I194" s="4">
        <v>186.62858695652179</v>
      </c>
      <c r="J194" s="4">
        <v>0</v>
      </c>
      <c r="K194" s="11">
        <v>0</v>
      </c>
      <c r="L194" s="4">
        <v>28.904999999999994</v>
      </c>
      <c r="M194" s="4">
        <v>0</v>
      </c>
      <c r="N194" s="11">
        <v>0</v>
      </c>
      <c r="O194" s="4">
        <v>23.68760869565217</v>
      </c>
      <c r="P194" s="4">
        <v>0</v>
      </c>
      <c r="Q194" s="9">
        <v>0</v>
      </c>
      <c r="R194" s="4">
        <v>0</v>
      </c>
      <c r="S194" s="4">
        <v>0</v>
      </c>
      <c r="T194" s="11" t="s">
        <v>713</v>
      </c>
      <c r="U194" s="4">
        <v>5.2173913043478262</v>
      </c>
      <c r="V194" s="4">
        <v>0</v>
      </c>
      <c r="W194" s="11">
        <v>0</v>
      </c>
      <c r="X194" s="4">
        <v>59.033369565217399</v>
      </c>
      <c r="Y194" s="4">
        <v>0</v>
      </c>
      <c r="Z194" s="11">
        <v>0</v>
      </c>
      <c r="AA194" s="4">
        <v>5.0434782608695654</v>
      </c>
      <c r="AB194" s="4">
        <v>0</v>
      </c>
      <c r="AC194" s="11">
        <v>0</v>
      </c>
      <c r="AD194" s="4">
        <v>86.863152173913065</v>
      </c>
      <c r="AE194" s="4">
        <v>0</v>
      </c>
      <c r="AF194" s="11">
        <v>0</v>
      </c>
      <c r="AG194" s="4">
        <v>0</v>
      </c>
      <c r="AH194" s="4">
        <v>0</v>
      </c>
      <c r="AI194" s="11" t="s">
        <v>713</v>
      </c>
      <c r="AJ194" s="4">
        <v>17.044456521739129</v>
      </c>
      <c r="AK194" s="4">
        <v>0</v>
      </c>
      <c r="AL194" s="11" t="s">
        <v>713</v>
      </c>
      <c r="AM194" s="1">
        <v>175540</v>
      </c>
      <c r="AN194" s="1">
        <v>7</v>
      </c>
      <c r="AX194"/>
      <c r="AY194"/>
    </row>
    <row r="195" spans="1:51" x14ac:dyDescent="0.25">
      <c r="A195" t="s">
        <v>346</v>
      </c>
      <c r="B195" t="s">
        <v>83</v>
      </c>
      <c r="C195" t="s">
        <v>548</v>
      </c>
      <c r="D195" t="s">
        <v>429</v>
      </c>
      <c r="E195" s="4">
        <v>26.902173913043477</v>
      </c>
      <c r="F195" s="4">
        <v>92.582608695652198</v>
      </c>
      <c r="G195" s="4">
        <v>13.744565217391305</v>
      </c>
      <c r="H195" s="11">
        <v>0.14845731191885034</v>
      </c>
      <c r="I195" s="4">
        <v>83.62608695652176</v>
      </c>
      <c r="J195" s="4">
        <v>13.744565217391305</v>
      </c>
      <c r="K195" s="11">
        <v>0.16435738795882288</v>
      </c>
      <c r="L195" s="4">
        <v>19.83673913043479</v>
      </c>
      <c r="M195" s="4">
        <v>0</v>
      </c>
      <c r="N195" s="11">
        <v>0</v>
      </c>
      <c r="O195" s="4">
        <v>14.184565217391311</v>
      </c>
      <c r="P195" s="4">
        <v>0</v>
      </c>
      <c r="Q195" s="9">
        <v>0</v>
      </c>
      <c r="R195" s="4">
        <v>0</v>
      </c>
      <c r="S195" s="4">
        <v>0</v>
      </c>
      <c r="T195" s="11" t="s">
        <v>713</v>
      </c>
      <c r="U195" s="4">
        <v>5.6521739130434785</v>
      </c>
      <c r="V195" s="4">
        <v>0</v>
      </c>
      <c r="W195" s="11">
        <v>0</v>
      </c>
      <c r="X195" s="4">
        <v>17.668260869565223</v>
      </c>
      <c r="Y195" s="4">
        <v>5.0326086956521738</v>
      </c>
      <c r="Z195" s="11">
        <v>0.28483893988237313</v>
      </c>
      <c r="AA195" s="4">
        <v>3.3043478260869565</v>
      </c>
      <c r="AB195" s="4">
        <v>0</v>
      </c>
      <c r="AC195" s="11">
        <v>0</v>
      </c>
      <c r="AD195" s="4">
        <v>40.427717391304348</v>
      </c>
      <c r="AE195" s="4">
        <v>8.7119565217391308</v>
      </c>
      <c r="AF195" s="11">
        <v>0.21549464288114858</v>
      </c>
      <c r="AG195" s="4">
        <v>0</v>
      </c>
      <c r="AH195" s="4">
        <v>0</v>
      </c>
      <c r="AI195" s="11" t="s">
        <v>713</v>
      </c>
      <c r="AJ195" s="4">
        <v>11.345543478260872</v>
      </c>
      <c r="AK195" s="4">
        <v>0</v>
      </c>
      <c r="AL195" s="11" t="s">
        <v>713</v>
      </c>
      <c r="AM195" s="1">
        <v>175220</v>
      </c>
      <c r="AN195" s="1">
        <v>7</v>
      </c>
      <c r="AX195"/>
      <c r="AY195"/>
    </row>
    <row r="196" spans="1:51" x14ac:dyDescent="0.25">
      <c r="A196" t="s">
        <v>346</v>
      </c>
      <c r="B196" t="s">
        <v>216</v>
      </c>
      <c r="C196" t="s">
        <v>521</v>
      </c>
      <c r="D196" t="s">
        <v>402</v>
      </c>
      <c r="E196" s="4">
        <v>65.663043478260875</v>
      </c>
      <c r="F196" s="4">
        <v>201.82032608695647</v>
      </c>
      <c r="G196" s="4">
        <v>10.767173913043479</v>
      </c>
      <c r="H196" s="11">
        <v>5.3350294897473928E-2</v>
      </c>
      <c r="I196" s="4">
        <v>188.93989130434778</v>
      </c>
      <c r="J196" s="4">
        <v>0.16934782608695653</v>
      </c>
      <c r="K196" s="11">
        <v>8.9630530068511582E-4</v>
      </c>
      <c r="L196" s="4">
        <v>22.364347826086963</v>
      </c>
      <c r="M196" s="4">
        <v>10.597826086956522</v>
      </c>
      <c r="N196" s="11">
        <v>0.47387145689956828</v>
      </c>
      <c r="O196" s="4">
        <v>11.76652173913044</v>
      </c>
      <c r="P196" s="4">
        <v>0</v>
      </c>
      <c r="Q196" s="9">
        <v>0</v>
      </c>
      <c r="R196" s="4">
        <v>5.2989130434782608</v>
      </c>
      <c r="S196" s="4">
        <v>5.2989130434782608</v>
      </c>
      <c r="T196" s="11">
        <v>1</v>
      </c>
      <c r="U196" s="4">
        <v>5.2989130434782608</v>
      </c>
      <c r="V196" s="4">
        <v>5.2989130434782608</v>
      </c>
      <c r="W196" s="11">
        <v>1</v>
      </c>
      <c r="X196" s="4">
        <v>36.029130434782608</v>
      </c>
      <c r="Y196" s="4">
        <v>0</v>
      </c>
      <c r="Z196" s="11">
        <v>0</v>
      </c>
      <c r="AA196" s="4">
        <v>2.2826086956521738</v>
      </c>
      <c r="AB196" s="4">
        <v>0</v>
      </c>
      <c r="AC196" s="11">
        <v>0</v>
      </c>
      <c r="AD196" s="4">
        <v>79.475652173913019</v>
      </c>
      <c r="AE196" s="4">
        <v>0.16934782608695653</v>
      </c>
      <c r="AF196" s="11">
        <v>2.1308139216823316E-3</v>
      </c>
      <c r="AG196" s="4">
        <v>0</v>
      </c>
      <c r="AH196" s="4">
        <v>0</v>
      </c>
      <c r="AI196" s="11" t="s">
        <v>713</v>
      </c>
      <c r="AJ196" s="4">
        <v>61.668586956521729</v>
      </c>
      <c r="AK196" s="4">
        <v>0</v>
      </c>
      <c r="AL196" s="11" t="s">
        <v>713</v>
      </c>
      <c r="AM196" s="1">
        <v>175452</v>
      </c>
      <c r="AN196" s="1">
        <v>7</v>
      </c>
      <c r="AX196"/>
      <c r="AY196"/>
    </row>
    <row r="197" spans="1:51" x14ac:dyDescent="0.25">
      <c r="A197" t="s">
        <v>346</v>
      </c>
      <c r="B197" t="s">
        <v>109</v>
      </c>
      <c r="C197" t="s">
        <v>563</v>
      </c>
      <c r="D197" t="s">
        <v>421</v>
      </c>
      <c r="E197" s="4">
        <v>40.076086956521742</v>
      </c>
      <c r="F197" s="4">
        <v>128.71739130434781</v>
      </c>
      <c r="G197" s="4">
        <v>0.7152173913043478</v>
      </c>
      <c r="H197" s="11">
        <v>5.5564938355007606E-3</v>
      </c>
      <c r="I197" s="4">
        <v>122.97608695652174</v>
      </c>
      <c r="J197" s="4">
        <v>0.7152173913043478</v>
      </c>
      <c r="K197" s="11">
        <v>5.8159062383991234E-3</v>
      </c>
      <c r="L197" s="4">
        <v>26.7858695652174</v>
      </c>
      <c r="M197" s="4">
        <v>0</v>
      </c>
      <c r="N197" s="11">
        <v>0</v>
      </c>
      <c r="O197" s="4">
        <v>21.044565217391312</v>
      </c>
      <c r="P197" s="4">
        <v>0</v>
      </c>
      <c r="Q197" s="9">
        <v>0</v>
      </c>
      <c r="R197" s="4">
        <v>0</v>
      </c>
      <c r="S197" s="4">
        <v>0</v>
      </c>
      <c r="T197" s="11" t="s">
        <v>713</v>
      </c>
      <c r="U197" s="4">
        <v>5.7413043478260866</v>
      </c>
      <c r="V197" s="4">
        <v>0</v>
      </c>
      <c r="W197" s="11">
        <v>0</v>
      </c>
      <c r="X197" s="4">
        <v>22.074999999999999</v>
      </c>
      <c r="Y197" s="4">
        <v>0</v>
      </c>
      <c r="Z197" s="11">
        <v>0</v>
      </c>
      <c r="AA197" s="4">
        <v>0</v>
      </c>
      <c r="AB197" s="4">
        <v>0</v>
      </c>
      <c r="AC197" s="11" t="s">
        <v>713</v>
      </c>
      <c r="AD197" s="4">
        <v>72.520652173913035</v>
      </c>
      <c r="AE197" s="4">
        <v>0.7152173913043478</v>
      </c>
      <c r="AF197" s="11">
        <v>9.8622581273700161E-3</v>
      </c>
      <c r="AG197" s="4">
        <v>0</v>
      </c>
      <c r="AH197" s="4">
        <v>0</v>
      </c>
      <c r="AI197" s="11" t="s">
        <v>713</v>
      </c>
      <c r="AJ197" s="4">
        <v>7.3358695652173935</v>
      </c>
      <c r="AK197" s="4">
        <v>0</v>
      </c>
      <c r="AL197" s="11" t="s">
        <v>713</v>
      </c>
      <c r="AM197" s="1">
        <v>175256</v>
      </c>
      <c r="AN197" s="1">
        <v>7</v>
      </c>
      <c r="AX197"/>
      <c r="AY197"/>
    </row>
    <row r="198" spans="1:51" x14ac:dyDescent="0.25">
      <c r="A198" t="s">
        <v>346</v>
      </c>
      <c r="B198" t="s">
        <v>205</v>
      </c>
      <c r="C198" t="s">
        <v>517</v>
      </c>
      <c r="D198" t="s">
        <v>426</v>
      </c>
      <c r="E198" s="4">
        <v>32.782608695652172</v>
      </c>
      <c r="F198" s="4">
        <v>112.8813043478261</v>
      </c>
      <c r="G198" s="4">
        <v>2.3285869565217392</v>
      </c>
      <c r="H198" s="11">
        <v>2.0628632615251878E-2</v>
      </c>
      <c r="I198" s="4">
        <v>102.5334782608696</v>
      </c>
      <c r="J198" s="4">
        <v>2.3285869565217392</v>
      </c>
      <c r="K198" s="11">
        <v>2.2710503886323442E-2</v>
      </c>
      <c r="L198" s="4">
        <v>25.597608695652177</v>
      </c>
      <c r="M198" s="4">
        <v>0</v>
      </c>
      <c r="N198" s="11">
        <v>0</v>
      </c>
      <c r="O198" s="4">
        <v>20.467173913043482</v>
      </c>
      <c r="P198" s="4">
        <v>0</v>
      </c>
      <c r="Q198" s="9">
        <v>0</v>
      </c>
      <c r="R198" s="4">
        <v>0</v>
      </c>
      <c r="S198" s="4">
        <v>0</v>
      </c>
      <c r="T198" s="11" t="s">
        <v>713</v>
      </c>
      <c r="U198" s="4">
        <v>5.1304347826086953</v>
      </c>
      <c r="V198" s="4">
        <v>0</v>
      </c>
      <c r="W198" s="11">
        <v>0</v>
      </c>
      <c r="X198" s="4">
        <v>5.8220652173913043</v>
      </c>
      <c r="Y198" s="4">
        <v>0</v>
      </c>
      <c r="Z198" s="11">
        <v>0</v>
      </c>
      <c r="AA198" s="4">
        <v>5.2173913043478262</v>
      </c>
      <c r="AB198" s="4">
        <v>0</v>
      </c>
      <c r="AC198" s="11">
        <v>0</v>
      </c>
      <c r="AD198" s="4">
        <v>50.355326086956545</v>
      </c>
      <c r="AE198" s="4">
        <v>2.3285869565217392</v>
      </c>
      <c r="AF198" s="11">
        <v>4.6243111453604692E-2</v>
      </c>
      <c r="AG198" s="4">
        <v>0</v>
      </c>
      <c r="AH198" s="4">
        <v>0</v>
      </c>
      <c r="AI198" s="11" t="s">
        <v>713</v>
      </c>
      <c r="AJ198" s="4">
        <v>25.888913043478261</v>
      </c>
      <c r="AK198" s="4">
        <v>0</v>
      </c>
      <c r="AL198" s="11" t="s">
        <v>713</v>
      </c>
      <c r="AM198" s="1">
        <v>175434</v>
      </c>
      <c r="AN198" s="1">
        <v>7</v>
      </c>
      <c r="AX198"/>
      <c r="AY198"/>
    </row>
    <row r="199" spans="1:51" x14ac:dyDescent="0.25">
      <c r="A199" t="s">
        <v>346</v>
      </c>
      <c r="B199" t="s">
        <v>64</v>
      </c>
      <c r="C199" t="s">
        <v>537</v>
      </c>
      <c r="D199" t="s">
        <v>394</v>
      </c>
      <c r="E199" s="4">
        <v>93.923913043478265</v>
      </c>
      <c r="F199" s="4">
        <v>332.45423913043476</v>
      </c>
      <c r="G199" s="4">
        <v>6.2608695652173916</v>
      </c>
      <c r="H199" s="11">
        <v>1.8832274726269947E-2</v>
      </c>
      <c r="I199" s="4">
        <v>321.72304347826082</v>
      </c>
      <c r="J199" s="4">
        <v>0</v>
      </c>
      <c r="K199" s="11">
        <v>0</v>
      </c>
      <c r="L199" s="4">
        <v>19.165326086956522</v>
      </c>
      <c r="M199" s="4">
        <v>6.2608695652173916</v>
      </c>
      <c r="N199" s="11">
        <v>0.32667691313002989</v>
      </c>
      <c r="O199" s="4">
        <v>9.097173913043477</v>
      </c>
      <c r="P199" s="4">
        <v>0</v>
      </c>
      <c r="Q199" s="9">
        <v>0</v>
      </c>
      <c r="R199" s="4">
        <v>3.8072826086956524</v>
      </c>
      <c r="S199" s="4">
        <v>0</v>
      </c>
      <c r="T199" s="11">
        <v>0</v>
      </c>
      <c r="U199" s="4">
        <v>6.2608695652173916</v>
      </c>
      <c r="V199" s="4">
        <v>6.2608695652173916</v>
      </c>
      <c r="W199" s="11">
        <v>1</v>
      </c>
      <c r="X199" s="4">
        <v>98.433152173913044</v>
      </c>
      <c r="Y199" s="4">
        <v>0</v>
      </c>
      <c r="Z199" s="11">
        <v>0</v>
      </c>
      <c r="AA199" s="4">
        <v>0.66304347826086951</v>
      </c>
      <c r="AB199" s="4">
        <v>0</v>
      </c>
      <c r="AC199" s="11">
        <v>0</v>
      </c>
      <c r="AD199" s="4">
        <v>133.26152173913044</v>
      </c>
      <c r="AE199" s="4">
        <v>0</v>
      </c>
      <c r="AF199" s="11">
        <v>0</v>
      </c>
      <c r="AG199" s="4">
        <v>2.2159782608695648</v>
      </c>
      <c r="AH199" s="4">
        <v>0</v>
      </c>
      <c r="AI199" s="11">
        <v>0</v>
      </c>
      <c r="AJ199" s="4">
        <v>78.715217391304307</v>
      </c>
      <c r="AK199" s="4">
        <v>0</v>
      </c>
      <c r="AL199" s="11" t="s">
        <v>713</v>
      </c>
      <c r="AM199" s="1">
        <v>175180</v>
      </c>
      <c r="AN199" s="1">
        <v>7</v>
      </c>
      <c r="AX199"/>
      <c r="AY199"/>
    </row>
    <row r="200" spans="1:51" x14ac:dyDescent="0.25">
      <c r="A200" t="s">
        <v>346</v>
      </c>
      <c r="B200" t="s">
        <v>180</v>
      </c>
      <c r="C200" t="s">
        <v>509</v>
      </c>
      <c r="D200" t="s">
        <v>436</v>
      </c>
      <c r="E200" s="4">
        <v>88.706521739130437</v>
      </c>
      <c r="F200" s="4">
        <v>416.09728260869565</v>
      </c>
      <c r="G200" s="4">
        <v>33.065434782608698</v>
      </c>
      <c r="H200" s="11">
        <v>7.9465634995996709E-2</v>
      </c>
      <c r="I200" s="4">
        <v>376.97521739130434</v>
      </c>
      <c r="J200" s="4">
        <v>32.975217391304348</v>
      </c>
      <c r="K200" s="11">
        <v>8.747317030412563E-2</v>
      </c>
      <c r="L200" s="4">
        <v>25.808913043478253</v>
      </c>
      <c r="M200" s="4">
        <v>2.9331521739130437</v>
      </c>
      <c r="N200" s="11">
        <v>0.11364880686651903</v>
      </c>
      <c r="O200" s="4">
        <v>25.718695652173906</v>
      </c>
      <c r="P200" s="4">
        <v>2.8429347826086957</v>
      </c>
      <c r="Q200" s="9">
        <v>0.11053961760181229</v>
      </c>
      <c r="R200" s="4">
        <v>9.0217391304347833E-2</v>
      </c>
      <c r="S200" s="4">
        <v>9.0217391304347833E-2</v>
      </c>
      <c r="T200" s="11">
        <v>1</v>
      </c>
      <c r="U200" s="4">
        <v>0</v>
      </c>
      <c r="V200" s="4">
        <v>0</v>
      </c>
      <c r="W200" s="11" t="s">
        <v>713</v>
      </c>
      <c r="X200" s="4">
        <v>19.384456521739128</v>
      </c>
      <c r="Y200" s="4">
        <v>5.598478260869566</v>
      </c>
      <c r="Z200" s="11">
        <v>0.28881275338264079</v>
      </c>
      <c r="AA200" s="4">
        <v>39.03184782608696</v>
      </c>
      <c r="AB200" s="4">
        <v>0</v>
      </c>
      <c r="AC200" s="11">
        <v>0</v>
      </c>
      <c r="AD200" s="4">
        <v>115.75260869565217</v>
      </c>
      <c r="AE200" s="4">
        <v>15.030869565217392</v>
      </c>
      <c r="AF200" s="11">
        <v>0.12985339798896448</v>
      </c>
      <c r="AG200" s="4">
        <v>0</v>
      </c>
      <c r="AH200" s="4">
        <v>0</v>
      </c>
      <c r="AI200" s="11" t="s">
        <v>713</v>
      </c>
      <c r="AJ200" s="4">
        <v>216.11945652173915</v>
      </c>
      <c r="AK200" s="4">
        <v>9.5029347826086958</v>
      </c>
      <c r="AL200" s="11">
        <v>22.742390794605786</v>
      </c>
      <c r="AM200" s="1">
        <v>175385</v>
      </c>
      <c r="AN200" s="1">
        <v>7</v>
      </c>
      <c r="AX200"/>
      <c r="AY200"/>
    </row>
    <row r="201" spans="1:51" x14ac:dyDescent="0.25">
      <c r="A201" t="s">
        <v>346</v>
      </c>
      <c r="B201" t="s">
        <v>264</v>
      </c>
      <c r="C201" t="s">
        <v>636</v>
      </c>
      <c r="D201" t="s">
        <v>409</v>
      </c>
      <c r="E201" s="4">
        <v>41.25</v>
      </c>
      <c r="F201" s="4">
        <v>215.55967391304347</v>
      </c>
      <c r="G201" s="4">
        <v>2.5042391304347822</v>
      </c>
      <c r="H201" s="11">
        <v>1.1617382254182615E-2</v>
      </c>
      <c r="I201" s="4">
        <v>193.8616304347826</v>
      </c>
      <c r="J201" s="4">
        <v>2.5042391304347822</v>
      </c>
      <c r="K201" s="11">
        <v>1.2917662586549011E-2</v>
      </c>
      <c r="L201" s="4">
        <v>34.598043478260863</v>
      </c>
      <c r="M201" s="4">
        <v>0.1918478260869565</v>
      </c>
      <c r="N201" s="11">
        <v>5.545048413142236E-3</v>
      </c>
      <c r="O201" s="4">
        <v>18.532826086956515</v>
      </c>
      <c r="P201" s="4">
        <v>0.1918478260869565</v>
      </c>
      <c r="Q201" s="9">
        <v>1.0351784729797893E-2</v>
      </c>
      <c r="R201" s="4">
        <v>10.804347826086957</v>
      </c>
      <c r="S201" s="4">
        <v>0</v>
      </c>
      <c r="T201" s="11">
        <v>0</v>
      </c>
      <c r="U201" s="4">
        <v>5.2608695652173916</v>
      </c>
      <c r="V201" s="4">
        <v>0</v>
      </c>
      <c r="W201" s="11">
        <v>0</v>
      </c>
      <c r="X201" s="4">
        <v>25.270326086956519</v>
      </c>
      <c r="Y201" s="4">
        <v>0</v>
      </c>
      <c r="Z201" s="11">
        <v>0</v>
      </c>
      <c r="AA201" s="4">
        <v>5.6328260869565208</v>
      </c>
      <c r="AB201" s="4">
        <v>0</v>
      </c>
      <c r="AC201" s="11">
        <v>0</v>
      </c>
      <c r="AD201" s="4">
        <v>64.955869565217412</v>
      </c>
      <c r="AE201" s="4">
        <v>2.3123913043478259</v>
      </c>
      <c r="AF201" s="11">
        <v>3.5599420342239028E-2</v>
      </c>
      <c r="AG201" s="4">
        <v>0</v>
      </c>
      <c r="AH201" s="4">
        <v>0</v>
      </c>
      <c r="AI201" s="11" t="s">
        <v>713</v>
      </c>
      <c r="AJ201" s="4">
        <v>85.102608695652151</v>
      </c>
      <c r="AK201" s="4">
        <v>0</v>
      </c>
      <c r="AL201" s="11" t="s">
        <v>713</v>
      </c>
      <c r="AM201" s="1">
        <v>175525</v>
      </c>
      <c r="AN201" s="1">
        <v>7</v>
      </c>
      <c r="AX201"/>
      <c r="AY201"/>
    </row>
    <row r="202" spans="1:51" x14ac:dyDescent="0.25">
      <c r="A202" t="s">
        <v>346</v>
      </c>
      <c r="B202" t="s">
        <v>242</v>
      </c>
      <c r="C202" t="s">
        <v>627</v>
      </c>
      <c r="D202" t="s">
        <v>456</v>
      </c>
      <c r="E202" s="4">
        <v>28.5</v>
      </c>
      <c r="F202" s="4">
        <v>104.73608695652175</v>
      </c>
      <c r="G202" s="4">
        <v>5.8016304347826075</v>
      </c>
      <c r="H202" s="11">
        <v>5.5392850767768245E-2</v>
      </c>
      <c r="I202" s="4">
        <v>103.53315217391305</v>
      </c>
      <c r="J202" s="4">
        <v>5.8016304347826075</v>
      </c>
      <c r="K202" s="11">
        <v>5.6036451252224381E-2</v>
      </c>
      <c r="L202" s="4">
        <v>17.140543478260877</v>
      </c>
      <c r="M202" s="4">
        <v>0</v>
      </c>
      <c r="N202" s="11">
        <v>0</v>
      </c>
      <c r="O202" s="4">
        <v>15.937608695652182</v>
      </c>
      <c r="P202" s="4">
        <v>0</v>
      </c>
      <c r="Q202" s="9">
        <v>0</v>
      </c>
      <c r="R202" s="4">
        <v>0</v>
      </c>
      <c r="S202" s="4">
        <v>0</v>
      </c>
      <c r="T202" s="11" t="s">
        <v>713</v>
      </c>
      <c r="U202" s="4">
        <v>1.2029347826086956</v>
      </c>
      <c r="V202" s="4">
        <v>0</v>
      </c>
      <c r="W202" s="11">
        <v>0</v>
      </c>
      <c r="X202" s="4">
        <v>23.935869565217391</v>
      </c>
      <c r="Y202" s="4">
        <v>0</v>
      </c>
      <c r="Z202" s="11">
        <v>0</v>
      </c>
      <c r="AA202" s="4">
        <v>0</v>
      </c>
      <c r="AB202" s="4">
        <v>0</v>
      </c>
      <c r="AC202" s="11" t="s">
        <v>713</v>
      </c>
      <c r="AD202" s="4">
        <v>52.698043478260871</v>
      </c>
      <c r="AE202" s="4">
        <v>5.8016304347826075</v>
      </c>
      <c r="AF202" s="11">
        <v>0.11009195127283826</v>
      </c>
      <c r="AG202" s="4">
        <v>8.2282608695652182E-2</v>
      </c>
      <c r="AH202" s="4">
        <v>0</v>
      </c>
      <c r="AI202" s="11">
        <v>0</v>
      </c>
      <c r="AJ202" s="4">
        <v>10.879347826086958</v>
      </c>
      <c r="AK202" s="4">
        <v>0</v>
      </c>
      <c r="AL202" s="11" t="s">
        <v>713</v>
      </c>
      <c r="AM202" s="1">
        <v>175492</v>
      </c>
      <c r="AN202" s="1">
        <v>7</v>
      </c>
      <c r="AX202"/>
      <c r="AY202"/>
    </row>
    <row r="203" spans="1:51" x14ac:dyDescent="0.25">
      <c r="A203" t="s">
        <v>346</v>
      </c>
      <c r="B203" t="s">
        <v>182</v>
      </c>
      <c r="C203" t="s">
        <v>514</v>
      </c>
      <c r="D203" t="s">
        <v>387</v>
      </c>
      <c r="E203" s="4">
        <v>45.358695652173914</v>
      </c>
      <c r="F203" s="4">
        <v>221.05608695652174</v>
      </c>
      <c r="G203" s="4">
        <v>20.172826086956519</v>
      </c>
      <c r="H203" s="11">
        <v>9.1256596299581647E-2</v>
      </c>
      <c r="I203" s="4">
        <v>206.85065217391303</v>
      </c>
      <c r="J203" s="4">
        <v>20.172826086956519</v>
      </c>
      <c r="K203" s="11">
        <v>9.7523628158522266E-2</v>
      </c>
      <c r="L203" s="4">
        <v>30.522826086956528</v>
      </c>
      <c r="M203" s="4">
        <v>0.90217391304347827</v>
      </c>
      <c r="N203" s="11">
        <v>2.9557351946155757E-2</v>
      </c>
      <c r="O203" s="4">
        <v>21.888043478260876</v>
      </c>
      <c r="P203" s="4">
        <v>0.90217391304347827</v>
      </c>
      <c r="Q203" s="9">
        <v>4.1217659035606084E-2</v>
      </c>
      <c r="R203" s="4">
        <v>2.4673913043478262</v>
      </c>
      <c r="S203" s="4">
        <v>0</v>
      </c>
      <c r="T203" s="11">
        <v>0</v>
      </c>
      <c r="U203" s="4">
        <v>6.1673913043478255</v>
      </c>
      <c r="V203" s="4">
        <v>0</v>
      </c>
      <c r="W203" s="11">
        <v>0</v>
      </c>
      <c r="X203" s="4">
        <v>28.611847826086954</v>
      </c>
      <c r="Y203" s="4">
        <v>2.1872826086956523</v>
      </c>
      <c r="Z203" s="11">
        <v>7.6446744089746957E-2</v>
      </c>
      <c r="AA203" s="4">
        <v>5.5706521739130439</v>
      </c>
      <c r="AB203" s="4">
        <v>0</v>
      </c>
      <c r="AC203" s="11">
        <v>0</v>
      </c>
      <c r="AD203" s="4">
        <v>74.817391304347822</v>
      </c>
      <c r="AE203" s="4">
        <v>11.663913043478262</v>
      </c>
      <c r="AF203" s="11">
        <v>0.15589841933984194</v>
      </c>
      <c r="AG203" s="4">
        <v>1.3344565217391307</v>
      </c>
      <c r="AH203" s="4">
        <v>1.3344565217391307</v>
      </c>
      <c r="AI203" s="11">
        <v>1</v>
      </c>
      <c r="AJ203" s="4">
        <v>80.198913043478257</v>
      </c>
      <c r="AK203" s="4">
        <v>4.0849999999999991</v>
      </c>
      <c r="AL203" s="11">
        <v>19.632536852748661</v>
      </c>
      <c r="AM203" s="1">
        <v>175387</v>
      </c>
      <c r="AN203" s="1">
        <v>7</v>
      </c>
      <c r="AX203"/>
      <c r="AY203"/>
    </row>
    <row r="204" spans="1:51" x14ac:dyDescent="0.25">
      <c r="A204" t="s">
        <v>346</v>
      </c>
      <c r="B204" t="s">
        <v>25</v>
      </c>
      <c r="C204" t="s">
        <v>605</v>
      </c>
      <c r="D204" t="s">
        <v>424</v>
      </c>
      <c r="E204" s="4">
        <v>52.239130434782609</v>
      </c>
      <c r="F204" s="4">
        <v>160.15934782608699</v>
      </c>
      <c r="G204" s="4">
        <v>0</v>
      </c>
      <c r="H204" s="11">
        <v>0</v>
      </c>
      <c r="I204" s="4">
        <v>150.59413043478264</v>
      </c>
      <c r="J204" s="4">
        <v>0</v>
      </c>
      <c r="K204" s="11">
        <v>0</v>
      </c>
      <c r="L204" s="4">
        <v>31.514347826086954</v>
      </c>
      <c r="M204" s="4">
        <v>0</v>
      </c>
      <c r="N204" s="11">
        <v>0</v>
      </c>
      <c r="O204" s="4">
        <v>21.94913043478261</v>
      </c>
      <c r="P204" s="4">
        <v>0</v>
      </c>
      <c r="Q204" s="9">
        <v>0</v>
      </c>
      <c r="R204" s="4">
        <v>4.7826086956521738</v>
      </c>
      <c r="S204" s="4">
        <v>0</v>
      </c>
      <c r="T204" s="11">
        <v>0</v>
      </c>
      <c r="U204" s="4">
        <v>4.7826086956521738</v>
      </c>
      <c r="V204" s="4">
        <v>0</v>
      </c>
      <c r="W204" s="11">
        <v>0</v>
      </c>
      <c r="X204" s="4">
        <v>24.213695652173911</v>
      </c>
      <c r="Y204" s="4">
        <v>0</v>
      </c>
      <c r="Z204" s="11">
        <v>0</v>
      </c>
      <c r="AA204" s="4">
        <v>0</v>
      </c>
      <c r="AB204" s="4">
        <v>0</v>
      </c>
      <c r="AC204" s="11" t="s">
        <v>713</v>
      </c>
      <c r="AD204" s="4">
        <v>100.01413043478264</v>
      </c>
      <c r="AE204" s="4">
        <v>0</v>
      </c>
      <c r="AF204" s="11">
        <v>0</v>
      </c>
      <c r="AG204" s="4">
        <v>2.1655434782608691</v>
      </c>
      <c r="AH204" s="4">
        <v>0</v>
      </c>
      <c r="AI204" s="11">
        <v>0</v>
      </c>
      <c r="AJ204" s="4">
        <v>2.2516304347826086</v>
      </c>
      <c r="AK204" s="4">
        <v>0</v>
      </c>
      <c r="AL204" s="11" t="s">
        <v>713</v>
      </c>
      <c r="AM204" s="1">
        <v>175409</v>
      </c>
      <c r="AN204" s="1">
        <v>7</v>
      </c>
      <c r="AX204"/>
      <c r="AY204"/>
    </row>
    <row r="205" spans="1:51" x14ac:dyDescent="0.25">
      <c r="A205" t="s">
        <v>346</v>
      </c>
      <c r="B205" t="s">
        <v>204</v>
      </c>
      <c r="C205" t="s">
        <v>611</v>
      </c>
      <c r="D205" t="s">
        <v>457</v>
      </c>
      <c r="E205" s="4">
        <v>28.586956521739129</v>
      </c>
      <c r="F205" s="4">
        <v>115.57347826086956</v>
      </c>
      <c r="G205" s="4">
        <v>5.9205434782608695</v>
      </c>
      <c r="H205" s="11">
        <v>5.1227527001455879E-2</v>
      </c>
      <c r="I205" s="4">
        <v>105.29402173913044</v>
      </c>
      <c r="J205" s="4">
        <v>5.9205434782608695</v>
      </c>
      <c r="K205" s="11">
        <v>5.6228676428840559E-2</v>
      </c>
      <c r="L205" s="4">
        <v>34.25456521739131</v>
      </c>
      <c r="M205" s="4">
        <v>2.5020652173913045</v>
      </c>
      <c r="N205" s="11">
        <v>7.3043263036980152E-2</v>
      </c>
      <c r="O205" s="4">
        <v>23.975108695652178</v>
      </c>
      <c r="P205" s="4">
        <v>2.5020652173913045</v>
      </c>
      <c r="Q205" s="9">
        <v>0.10436095406921127</v>
      </c>
      <c r="R205" s="4">
        <v>4.5403260869565223</v>
      </c>
      <c r="S205" s="4">
        <v>0</v>
      </c>
      <c r="T205" s="11">
        <v>0</v>
      </c>
      <c r="U205" s="4">
        <v>5.7391304347826084</v>
      </c>
      <c r="V205" s="4">
        <v>0</v>
      </c>
      <c r="W205" s="11">
        <v>0</v>
      </c>
      <c r="X205" s="4">
        <v>6.8850000000000025</v>
      </c>
      <c r="Y205" s="4">
        <v>0</v>
      </c>
      <c r="Z205" s="11">
        <v>0</v>
      </c>
      <c r="AA205" s="4">
        <v>0</v>
      </c>
      <c r="AB205" s="4">
        <v>0</v>
      </c>
      <c r="AC205" s="11" t="s">
        <v>713</v>
      </c>
      <c r="AD205" s="4">
        <v>46.144891304347837</v>
      </c>
      <c r="AE205" s="4">
        <v>0</v>
      </c>
      <c r="AF205" s="11">
        <v>0</v>
      </c>
      <c r="AG205" s="4">
        <v>0</v>
      </c>
      <c r="AH205" s="4">
        <v>0</v>
      </c>
      <c r="AI205" s="11" t="s">
        <v>713</v>
      </c>
      <c r="AJ205" s="4">
        <v>28.289021739130423</v>
      </c>
      <c r="AK205" s="4">
        <v>3.4184782608695654</v>
      </c>
      <c r="AL205" s="11">
        <v>8.2753259141494393</v>
      </c>
      <c r="AM205" s="1">
        <v>175433</v>
      </c>
      <c r="AN205" s="1">
        <v>7</v>
      </c>
      <c r="AX205"/>
      <c r="AY205"/>
    </row>
    <row r="206" spans="1:51" x14ac:dyDescent="0.25">
      <c r="A206" t="s">
        <v>346</v>
      </c>
      <c r="B206" t="s">
        <v>89</v>
      </c>
      <c r="C206" t="s">
        <v>515</v>
      </c>
      <c r="D206" t="s">
        <v>419</v>
      </c>
      <c r="E206" s="4">
        <v>37.847826086956523</v>
      </c>
      <c r="F206" s="4">
        <v>117.54826086956523</v>
      </c>
      <c r="G206" s="4">
        <v>5.5032608695652172</v>
      </c>
      <c r="H206" s="11">
        <v>4.6817033521846713E-2</v>
      </c>
      <c r="I206" s="4">
        <v>106.11271739130436</v>
      </c>
      <c r="J206" s="4">
        <v>5.5032608695652172</v>
      </c>
      <c r="K206" s="11">
        <v>5.1862406362389452E-2</v>
      </c>
      <c r="L206" s="4">
        <v>24.491956521739134</v>
      </c>
      <c r="M206" s="4">
        <v>3.8130434782608695</v>
      </c>
      <c r="N206" s="11">
        <v>0.15568554006195465</v>
      </c>
      <c r="O206" s="4">
        <v>18.839782608695653</v>
      </c>
      <c r="P206" s="4">
        <v>3.8130434782608695</v>
      </c>
      <c r="Q206" s="9">
        <v>0.20239317817292268</v>
      </c>
      <c r="R206" s="4">
        <v>0</v>
      </c>
      <c r="S206" s="4">
        <v>0</v>
      </c>
      <c r="T206" s="11" t="s">
        <v>713</v>
      </c>
      <c r="U206" s="4">
        <v>5.6521739130434785</v>
      </c>
      <c r="V206" s="4">
        <v>0</v>
      </c>
      <c r="W206" s="11">
        <v>0</v>
      </c>
      <c r="X206" s="4">
        <v>13.866739130434786</v>
      </c>
      <c r="Y206" s="4">
        <v>0</v>
      </c>
      <c r="Z206" s="11">
        <v>0</v>
      </c>
      <c r="AA206" s="4">
        <v>5.7833695652173907</v>
      </c>
      <c r="AB206" s="4">
        <v>0</v>
      </c>
      <c r="AC206" s="11">
        <v>0</v>
      </c>
      <c r="AD206" s="4">
        <v>55.23434782608696</v>
      </c>
      <c r="AE206" s="4">
        <v>1.6902173913043479</v>
      </c>
      <c r="AF206" s="11">
        <v>3.0600839112398553E-2</v>
      </c>
      <c r="AG206" s="4">
        <v>0.63913043478260867</v>
      </c>
      <c r="AH206" s="4">
        <v>0</v>
      </c>
      <c r="AI206" s="11">
        <v>0</v>
      </c>
      <c r="AJ206" s="4">
        <v>17.532717391304342</v>
      </c>
      <c r="AK206" s="4">
        <v>0</v>
      </c>
      <c r="AL206" s="11" t="s">
        <v>713</v>
      </c>
      <c r="AM206" s="1">
        <v>175229</v>
      </c>
      <c r="AN206" s="1">
        <v>7</v>
      </c>
      <c r="AX206"/>
      <c r="AY206"/>
    </row>
    <row r="207" spans="1:51" x14ac:dyDescent="0.25">
      <c r="A207" t="s">
        <v>346</v>
      </c>
      <c r="B207" t="s">
        <v>135</v>
      </c>
      <c r="C207" t="s">
        <v>544</v>
      </c>
      <c r="D207" t="s">
        <v>426</v>
      </c>
      <c r="E207" s="4">
        <v>25.706521739130434</v>
      </c>
      <c r="F207" s="4">
        <v>121.43489130434781</v>
      </c>
      <c r="G207" s="4">
        <v>4.5233695652173909</v>
      </c>
      <c r="H207" s="11">
        <v>3.7249340091890355E-2</v>
      </c>
      <c r="I207" s="4">
        <v>108.08152173913041</v>
      </c>
      <c r="J207" s="4">
        <v>4.5233695652173909</v>
      </c>
      <c r="K207" s="11">
        <v>4.1851460753255902E-2</v>
      </c>
      <c r="L207" s="4">
        <v>28.126195652173919</v>
      </c>
      <c r="M207" s="4">
        <v>0.3641304347826087</v>
      </c>
      <c r="N207" s="11">
        <v>1.2946309528870268E-2</v>
      </c>
      <c r="O207" s="4">
        <v>14.772826086956528</v>
      </c>
      <c r="P207" s="4">
        <v>0.3641304347826087</v>
      </c>
      <c r="Q207" s="9">
        <v>2.4648664557427702E-2</v>
      </c>
      <c r="R207" s="4">
        <v>8.2229347826086947</v>
      </c>
      <c r="S207" s="4">
        <v>0</v>
      </c>
      <c r="T207" s="11">
        <v>0</v>
      </c>
      <c r="U207" s="4">
        <v>5.1304347826086953</v>
      </c>
      <c r="V207" s="4">
        <v>0</v>
      </c>
      <c r="W207" s="11">
        <v>0</v>
      </c>
      <c r="X207" s="4">
        <v>10.700978260869563</v>
      </c>
      <c r="Y207" s="4">
        <v>9.2391304347826081E-2</v>
      </c>
      <c r="Z207" s="11">
        <v>8.633911974728032E-3</v>
      </c>
      <c r="AA207" s="4">
        <v>0</v>
      </c>
      <c r="AB207" s="4">
        <v>0</v>
      </c>
      <c r="AC207" s="11" t="s">
        <v>713</v>
      </c>
      <c r="AD207" s="4">
        <v>60.243695652173884</v>
      </c>
      <c r="AE207" s="4">
        <v>4.0668478260869563</v>
      </c>
      <c r="AF207" s="11">
        <v>6.7506612634914018E-2</v>
      </c>
      <c r="AG207" s="4">
        <v>0.57489130434782609</v>
      </c>
      <c r="AH207" s="4">
        <v>0</v>
      </c>
      <c r="AI207" s="11">
        <v>0</v>
      </c>
      <c r="AJ207" s="4">
        <v>21.789130434782614</v>
      </c>
      <c r="AK207" s="4">
        <v>0</v>
      </c>
      <c r="AL207" s="11" t="s">
        <v>713</v>
      </c>
      <c r="AM207" s="1">
        <v>175303</v>
      </c>
      <c r="AN207" s="1">
        <v>7</v>
      </c>
      <c r="AX207"/>
      <c r="AY207"/>
    </row>
    <row r="208" spans="1:51" x14ac:dyDescent="0.25">
      <c r="A208" t="s">
        <v>346</v>
      </c>
      <c r="B208" t="s">
        <v>220</v>
      </c>
      <c r="C208" t="s">
        <v>617</v>
      </c>
      <c r="D208" t="s">
        <v>387</v>
      </c>
      <c r="E208" s="4">
        <v>39.065217391304351</v>
      </c>
      <c r="F208" s="4">
        <v>117.68880434782608</v>
      </c>
      <c r="G208" s="4">
        <v>20.356521739130436</v>
      </c>
      <c r="H208" s="11">
        <v>0.17296905896815204</v>
      </c>
      <c r="I208" s="4">
        <v>109.14923913043478</v>
      </c>
      <c r="J208" s="4">
        <v>18.242391304347827</v>
      </c>
      <c r="K208" s="11">
        <v>0.16713255584446107</v>
      </c>
      <c r="L208" s="4">
        <v>22.630978260869558</v>
      </c>
      <c r="M208" s="4">
        <v>4.3295652173913037</v>
      </c>
      <c r="N208" s="11">
        <v>0.19131144785187679</v>
      </c>
      <c r="O208" s="4">
        <v>18.613152173913036</v>
      </c>
      <c r="P208" s="4">
        <v>2.2154347826086958</v>
      </c>
      <c r="Q208" s="9">
        <v>0.11902523344292552</v>
      </c>
      <c r="R208" s="4">
        <v>2.717391304347826E-2</v>
      </c>
      <c r="S208" s="4">
        <v>2.717391304347826E-2</v>
      </c>
      <c r="T208" s="11">
        <v>1</v>
      </c>
      <c r="U208" s="4">
        <v>3.9906521739130434</v>
      </c>
      <c r="V208" s="4">
        <v>2.0869565217391304</v>
      </c>
      <c r="W208" s="11">
        <v>0.52296126818107536</v>
      </c>
      <c r="X208" s="4">
        <v>10.111304347826083</v>
      </c>
      <c r="Y208" s="4">
        <v>4.3395652173913035</v>
      </c>
      <c r="Z208" s="11">
        <v>0.42917956656346756</v>
      </c>
      <c r="AA208" s="4">
        <v>4.5217391304347823</v>
      </c>
      <c r="AB208" s="4">
        <v>0</v>
      </c>
      <c r="AC208" s="11">
        <v>0</v>
      </c>
      <c r="AD208" s="4">
        <v>53.384130434782598</v>
      </c>
      <c r="AE208" s="4">
        <v>5.420108695652174</v>
      </c>
      <c r="AF208" s="11">
        <v>0.10153033591647088</v>
      </c>
      <c r="AG208" s="4">
        <v>2.8451086956521738</v>
      </c>
      <c r="AH208" s="4">
        <v>0</v>
      </c>
      <c r="AI208" s="11">
        <v>0</v>
      </c>
      <c r="AJ208" s="4">
        <v>24.19554347826088</v>
      </c>
      <c r="AK208" s="4">
        <v>6.2672826086956537</v>
      </c>
      <c r="AL208" s="11">
        <v>3.8606115263879022</v>
      </c>
      <c r="AM208" s="1">
        <v>175457</v>
      </c>
      <c r="AN208" s="1">
        <v>7</v>
      </c>
      <c r="AX208"/>
      <c r="AY208"/>
    </row>
    <row r="209" spans="1:51" x14ac:dyDescent="0.25">
      <c r="A209" t="s">
        <v>346</v>
      </c>
      <c r="B209" t="s">
        <v>329</v>
      </c>
      <c r="C209" t="s">
        <v>664</v>
      </c>
      <c r="D209" t="s">
        <v>397</v>
      </c>
      <c r="E209" s="4">
        <v>27.271739130434781</v>
      </c>
      <c r="F209" s="4">
        <v>108.49956521739132</v>
      </c>
      <c r="G209" s="4">
        <v>10.873369565217393</v>
      </c>
      <c r="H209" s="11">
        <v>0.1002157892838681</v>
      </c>
      <c r="I209" s="4">
        <v>103.03771739130435</v>
      </c>
      <c r="J209" s="4">
        <v>10.873369565217393</v>
      </c>
      <c r="K209" s="11">
        <v>0.10552805167377502</v>
      </c>
      <c r="L209" s="4">
        <v>13.128804347826089</v>
      </c>
      <c r="M209" s="4">
        <v>0.87760869565217381</v>
      </c>
      <c r="N209" s="11">
        <v>6.684604876433331E-2</v>
      </c>
      <c r="O209" s="4">
        <v>7.6669565217391318</v>
      </c>
      <c r="P209" s="4">
        <v>0.87760869565217381</v>
      </c>
      <c r="Q209" s="9">
        <v>0.11446637178178515</v>
      </c>
      <c r="R209" s="4">
        <v>0</v>
      </c>
      <c r="S209" s="4">
        <v>0</v>
      </c>
      <c r="T209" s="11" t="s">
        <v>713</v>
      </c>
      <c r="U209" s="4">
        <v>5.4618478260869567</v>
      </c>
      <c r="V209" s="4">
        <v>0</v>
      </c>
      <c r="W209" s="11">
        <v>0</v>
      </c>
      <c r="X209" s="4">
        <v>19.811195652173915</v>
      </c>
      <c r="Y209" s="4">
        <v>0.95478260869565224</v>
      </c>
      <c r="Z209" s="11">
        <v>4.8194093151105816E-2</v>
      </c>
      <c r="AA209" s="4">
        <v>0</v>
      </c>
      <c r="AB209" s="4">
        <v>0</v>
      </c>
      <c r="AC209" s="11" t="s">
        <v>713</v>
      </c>
      <c r="AD209" s="4">
        <v>65.909021739130438</v>
      </c>
      <c r="AE209" s="4">
        <v>8.7606521739130443</v>
      </c>
      <c r="AF209" s="11">
        <v>0.13292037937671</v>
      </c>
      <c r="AG209" s="4">
        <v>0</v>
      </c>
      <c r="AH209" s="4">
        <v>0</v>
      </c>
      <c r="AI209" s="11" t="s">
        <v>713</v>
      </c>
      <c r="AJ209" s="4">
        <v>9.6505434782608752</v>
      </c>
      <c r="AK209" s="4">
        <v>0.28032608695652173</v>
      </c>
      <c r="AL209" s="11">
        <v>34.426134160527361</v>
      </c>
      <c r="AM209" t="s">
        <v>22</v>
      </c>
      <c r="AN209" s="1">
        <v>7</v>
      </c>
      <c r="AX209"/>
      <c r="AY209"/>
    </row>
    <row r="210" spans="1:51" x14ac:dyDescent="0.25">
      <c r="A210" t="s">
        <v>346</v>
      </c>
      <c r="B210" t="s">
        <v>193</v>
      </c>
      <c r="C210" t="s">
        <v>608</v>
      </c>
      <c r="D210" t="s">
        <v>454</v>
      </c>
      <c r="E210" s="4">
        <v>68.239130434782609</v>
      </c>
      <c r="F210" s="4">
        <v>321.85673913043479</v>
      </c>
      <c r="G210" s="4">
        <v>10.87</v>
      </c>
      <c r="H210" s="11">
        <v>3.3772789811291948E-2</v>
      </c>
      <c r="I210" s="4">
        <v>290.23347826086956</v>
      </c>
      <c r="J210" s="4">
        <v>10.87</v>
      </c>
      <c r="K210" s="11">
        <v>3.7452605623358705E-2</v>
      </c>
      <c r="L210" s="4">
        <v>33.96239130434784</v>
      </c>
      <c r="M210" s="4">
        <v>0</v>
      </c>
      <c r="N210" s="11">
        <v>0</v>
      </c>
      <c r="O210" s="4">
        <v>8.6886956521739105</v>
      </c>
      <c r="P210" s="4">
        <v>0</v>
      </c>
      <c r="Q210" s="9">
        <v>0</v>
      </c>
      <c r="R210" s="4">
        <v>20.31717391304349</v>
      </c>
      <c r="S210" s="4">
        <v>0</v>
      </c>
      <c r="T210" s="11">
        <v>0</v>
      </c>
      <c r="U210" s="4">
        <v>4.9565217391304346</v>
      </c>
      <c r="V210" s="4">
        <v>0</v>
      </c>
      <c r="W210" s="11">
        <v>0</v>
      </c>
      <c r="X210" s="4">
        <v>55.972826086956523</v>
      </c>
      <c r="Y210" s="4">
        <v>0</v>
      </c>
      <c r="Z210" s="11">
        <v>0</v>
      </c>
      <c r="AA210" s="4">
        <v>6.3495652173913051</v>
      </c>
      <c r="AB210" s="4">
        <v>0</v>
      </c>
      <c r="AC210" s="11">
        <v>0</v>
      </c>
      <c r="AD210" s="4">
        <v>119.94380434782609</v>
      </c>
      <c r="AE210" s="4">
        <v>10.87</v>
      </c>
      <c r="AF210" s="11">
        <v>9.0625773120202119E-2</v>
      </c>
      <c r="AG210" s="4">
        <v>0</v>
      </c>
      <c r="AH210" s="4">
        <v>0</v>
      </c>
      <c r="AI210" s="11" t="s">
        <v>713</v>
      </c>
      <c r="AJ210" s="4">
        <v>105.62815217391305</v>
      </c>
      <c r="AK210" s="4">
        <v>0</v>
      </c>
      <c r="AL210" s="11" t="s">
        <v>713</v>
      </c>
      <c r="AM210" s="1">
        <v>175414</v>
      </c>
      <c r="AN210" s="1">
        <v>7</v>
      </c>
      <c r="AX210"/>
      <c r="AY210"/>
    </row>
    <row r="211" spans="1:51" x14ac:dyDescent="0.25">
      <c r="A211" t="s">
        <v>346</v>
      </c>
      <c r="B211" t="s">
        <v>68</v>
      </c>
      <c r="C211" t="s">
        <v>529</v>
      </c>
      <c r="D211" t="s">
        <v>395</v>
      </c>
      <c r="E211" s="4">
        <v>54.152173913043477</v>
      </c>
      <c r="F211" s="4">
        <v>161.74597826086955</v>
      </c>
      <c r="G211" s="4">
        <v>3.324782608695652</v>
      </c>
      <c r="H211" s="11">
        <v>2.0555581316113632E-2</v>
      </c>
      <c r="I211" s="4">
        <v>151.18619565217389</v>
      </c>
      <c r="J211" s="4">
        <v>3.324782608695652</v>
      </c>
      <c r="K211" s="11">
        <v>2.1991310743375035E-2</v>
      </c>
      <c r="L211" s="4">
        <v>36.523152173913047</v>
      </c>
      <c r="M211" s="4">
        <v>2.156304347826087</v>
      </c>
      <c r="N211" s="11">
        <v>5.9039382404847428E-2</v>
      </c>
      <c r="O211" s="4">
        <v>25.963369565217391</v>
      </c>
      <c r="P211" s="4">
        <v>2.156304347826087</v>
      </c>
      <c r="Q211" s="9">
        <v>8.305179119411546E-2</v>
      </c>
      <c r="R211" s="4">
        <v>4.4836956521739131</v>
      </c>
      <c r="S211" s="4">
        <v>0</v>
      </c>
      <c r="T211" s="11">
        <v>0</v>
      </c>
      <c r="U211" s="4">
        <v>6.0760869565217392</v>
      </c>
      <c r="V211" s="4">
        <v>0</v>
      </c>
      <c r="W211" s="11">
        <v>0</v>
      </c>
      <c r="X211" s="4">
        <v>29.880434782608695</v>
      </c>
      <c r="Y211" s="4">
        <v>0.61956521739130432</v>
      </c>
      <c r="Z211" s="11">
        <v>2.0734812659148782E-2</v>
      </c>
      <c r="AA211" s="4">
        <v>0</v>
      </c>
      <c r="AB211" s="4">
        <v>0</v>
      </c>
      <c r="AC211" s="11" t="s">
        <v>713</v>
      </c>
      <c r="AD211" s="4">
        <v>65.024456521739125</v>
      </c>
      <c r="AE211" s="4">
        <v>0.54891304347826086</v>
      </c>
      <c r="AF211" s="11">
        <v>8.4416398512265466E-3</v>
      </c>
      <c r="AG211" s="4">
        <v>0</v>
      </c>
      <c r="AH211" s="4">
        <v>0</v>
      </c>
      <c r="AI211" s="11" t="s">
        <v>713</v>
      </c>
      <c r="AJ211" s="4">
        <v>30.317934782608695</v>
      </c>
      <c r="AK211" s="4">
        <v>0</v>
      </c>
      <c r="AL211" s="11" t="s">
        <v>713</v>
      </c>
      <c r="AM211" s="1">
        <v>175184</v>
      </c>
      <c r="AN211" s="1">
        <v>7</v>
      </c>
      <c r="AX211"/>
      <c r="AY211"/>
    </row>
    <row r="212" spans="1:51" x14ac:dyDescent="0.25">
      <c r="A212" t="s">
        <v>346</v>
      </c>
      <c r="B212" t="s">
        <v>321</v>
      </c>
      <c r="C212" t="s">
        <v>659</v>
      </c>
      <c r="D212" t="s">
        <v>464</v>
      </c>
      <c r="E212" s="4">
        <v>22.706521739130434</v>
      </c>
      <c r="F212" s="4">
        <v>68.918260869565216</v>
      </c>
      <c r="G212" s="4">
        <v>21.191956521739129</v>
      </c>
      <c r="H212" s="11">
        <v>0.30749406984960126</v>
      </c>
      <c r="I212" s="4">
        <v>64.244347826086951</v>
      </c>
      <c r="J212" s="4">
        <v>21.191956521739129</v>
      </c>
      <c r="K212" s="11">
        <v>0.32986491790852857</v>
      </c>
      <c r="L212" s="4">
        <v>12.081521739130434</v>
      </c>
      <c r="M212" s="4">
        <v>4.7219565217391306</v>
      </c>
      <c r="N212" s="11">
        <v>0.39084120557804775</v>
      </c>
      <c r="O212" s="4">
        <v>7.4076086956521729</v>
      </c>
      <c r="P212" s="4">
        <v>4.7219565217391306</v>
      </c>
      <c r="Q212" s="9">
        <v>0.6374468085106384</v>
      </c>
      <c r="R212" s="4">
        <v>0</v>
      </c>
      <c r="S212" s="4">
        <v>0</v>
      </c>
      <c r="T212" s="11" t="s">
        <v>713</v>
      </c>
      <c r="U212" s="4">
        <v>4.6739130434782608</v>
      </c>
      <c r="V212" s="4">
        <v>0</v>
      </c>
      <c r="W212" s="11">
        <v>0</v>
      </c>
      <c r="X212" s="4">
        <v>17.133260869565216</v>
      </c>
      <c r="Y212" s="4">
        <v>11.133913043478261</v>
      </c>
      <c r="Z212" s="11">
        <v>0.64984203113699524</v>
      </c>
      <c r="AA212" s="4">
        <v>0</v>
      </c>
      <c r="AB212" s="4">
        <v>0</v>
      </c>
      <c r="AC212" s="11" t="s">
        <v>713</v>
      </c>
      <c r="AD212" s="4">
        <v>30.144782608695653</v>
      </c>
      <c r="AE212" s="4">
        <v>5.336086956521739</v>
      </c>
      <c r="AF212" s="11">
        <v>0.17701527411189477</v>
      </c>
      <c r="AG212" s="4">
        <v>3.3460869565217384</v>
      </c>
      <c r="AH212" s="4">
        <v>0</v>
      </c>
      <c r="AI212" s="11">
        <v>0</v>
      </c>
      <c r="AJ212" s="4">
        <v>6.2126086956521744</v>
      </c>
      <c r="AK212" s="4">
        <v>0</v>
      </c>
      <c r="AL212" s="11" t="s">
        <v>713</v>
      </c>
      <c r="AM212" t="s">
        <v>14</v>
      </c>
      <c r="AN212" s="1">
        <v>7</v>
      </c>
      <c r="AX212"/>
      <c r="AY212"/>
    </row>
    <row r="213" spans="1:51" x14ac:dyDescent="0.25">
      <c r="A213" t="s">
        <v>346</v>
      </c>
      <c r="B213" t="s">
        <v>211</v>
      </c>
      <c r="C213" t="s">
        <v>535</v>
      </c>
      <c r="D213" t="s">
        <v>401</v>
      </c>
      <c r="E213" s="4">
        <v>53.943661971830984</v>
      </c>
      <c r="F213" s="4">
        <v>160.05309859154926</v>
      </c>
      <c r="G213" s="4">
        <v>0</v>
      </c>
      <c r="H213" s="11">
        <v>0</v>
      </c>
      <c r="I213" s="4">
        <v>142.86352112676053</v>
      </c>
      <c r="J213" s="4">
        <v>0</v>
      </c>
      <c r="K213" s="11">
        <v>0</v>
      </c>
      <c r="L213" s="4">
        <v>33.909295774647887</v>
      </c>
      <c r="M213" s="4">
        <v>0</v>
      </c>
      <c r="N213" s="11">
        <v>0</v>
      </c>
      <c r="O213" s="4">
        <v>23.383098591549299</v>
      </c>
      <c r="P213" s="4">
        <v>0</v>
      </c>
      <c r="Q213" s="9">
        <v>0</v>
      </c>
      <c r="R213" s="4">
        <v>6.2445070422535212</v>
      </c>
      <c r="S213" s="4">
        <v>0</v>
      </c>
      <c r="T213" s="11">
        <v>0</v>
      </c>
      <c r="U213" s="4">
        <v>4.28169014084507</v>
      </c>
      <c r="V213" s="4">
        <v>0</v>
      </c>
      <c r="W213" s="11">
        <v>0</v>
      </c>
      <c r="X213" s="4">
        <v>38.646478873239438</v>
      </c>
      <c r="Y213" s="4">
        <v>0</v>
      </c>
      <c r="Z213" s="11">
        <v>0</v>
      </c>
      <c r="AA213" s="4">
        <v>6.6633802816901415</v>
      </c>
      <c r="AB213" s="4">
        <v>0</v>
      </c>
      <c r="AC213" s="11">
        <v>0</v>
      </c>
      <c r="AD213" s="4">
        <v>73.439577464788684</v>
      </c>
      <c r="AE213" s="4">
        <v>0</v>
      </c>
      <c r="AF213" s="11">
        <v>0</v>
      </c>
      <c r="AG213" s="4">
        <v>0</v>
      </c>
      <c r="AH213" s="4">
        <v>0</v>
      </c>
      <c r="AI213" s="11" t="s">
        <v>713</v>
      </c>
      <c r="AJ213" s="4">
        <v>7.394366197183099</v>
      </c>
      <c r="AK213" s="4">
        <v>0</v>
      </c>
      <c r="AL213" s="11" t="s">
        <v>713</v>
      </c>
      <c r="AM213" s="1">
        <v>175445</v>
      </c>
      <c r="AN213" s="1">
        <v>7</v>
      </c>
      <c r="AX213"/>
      <c r="AY213"/>
    </row>
    <row r="214" spans="1:51" x14ac:dyDescent="0.25">
      <c r="A214" t="s">
        <v>346</v>
      </c>
      <c r="B214" t="s">
        <v>77</v>
      </c>
      <c r="C214" t="s">
        <v>488</v>
      </c>
      <c r="D214" t="s">
        <v>393</v>
      </c>
      <c r="E214" s="4">
        <v>66.75</v>
      </c>
      <c r="F214" s="4">
        <v>218.43130434782609</v>
      </c>
      <c r="G214" s="4">
        <v>0</v>
      </c>
      <c r="H214" s="11">
        <v>0</v>
      </c>
      <c r="I214" s="4">
        <v>206.64891304347825</v>
      </c>
      <c r="J214" s="4">
        <v>0</v>
      </c>
      <c r="K214" s="11">
        <v>0</v>
      </c>
      <c r="L214" s="4">
        <v>40.575326086956522</v>
      </c>
      <c r="M214" s="4">
        <v>0</v>
      </c>
      <c r="N214" s="11">
        <v>0</v>
      </c>
      <c r="O214" s="4">
        <v>28.7929347826087</v>
      </c>
      <c r="P214" s="4">
        <v>0</v>
      </c>
      <c r="Q214" s="9">
        <v>0</v>
      </c>
      <c r="R214" s="4">
        <v>6.2171739130434771</v>
      </c>
      <c r="S214" s="4">
        <v>0</v>
      </c>
      <c r="T214" s="11">
        <v>0</v>
      </c>
      <c r="U214" s="4">
        <v>5.5652173913043477</v>
      </c>
      <c r="V214" s="4">
        <v>0</v>
      </c>
      <c r="W214" s="11">
        <v>0</v>
      </c>
      <c r="X214" s="4">
        <v>21.216739130434775</v>
      </c>
      <c r="Y214" s="4">
        <v>0</v>
      </c>
      <c r="Z214" s="11">
        <v>0</v>
      </c>
      <c r="AA214" s="4">
        <v>0</v>
      </c>
      <c r="AB214" s="4">
        <v>0</v>
      </c>
      <c r="AC214" s="11" t="s">
        <v>713</v>
      </c>
      <c r="AD214" s="4">
        <v>118.60010869565218</v>
      </c>
      <c r="AE214" s="4">
        <v>0</v>
      </c>
      <c r="AF214" s="11">
        <v>0</v>
      </c>
      <c r="AG214" s="4">
        <v>0</v>
      </c>
      <c r="AH214" s="4">
        <v>0</v>
      </c>
      <c r="AI214" s="11" t="s">
        <v>713</v>
      </c>
      <c r="AJ214" s="4">
        <v>38.039130434782599</v>
      </c>
      <c r="AK214" s="4">
        <v>0</v>
      </c>
      <c r="AL214" s="11" t="s">
        <v>713</v>
      </c>
      <c r="AM214" s="1">
        <v>175208</v>
      </c>
      <c r="AN214" s="1">
        <v>7</v>
      </c>
      <c r="AX214"/>
      <c r="AY214"/>
    </row>
    <row r="215" spans="1:51" x14ac:dyDescent="0.25">
      <c r="A215" t="s">
        <v>346</v>
      </c>
      <c r="B215" t="s">
        <v>108</v>
      </c>
      <c r="C215" t="s">
        <v>522</v>
      </c>
      <c r="D215" t="s">
        <v>415</v>
      </c>
      <c r="E215" s="4">
        <v>127.6304347826087</v>
      </c>
      <c r="F215" s="4">
        <v>455.30902173913034</v>
      </c>
      <c r="G215" s="4">
        <v>0</v>
      </c>
      <c r="H215" s="11">
        <v>0</v>
      </c>
      <c r="I215" s="4">
        <v>428.45347826086947</v>
      </c>
      <c r="J215" s="4">
        <v>0</v>
      </c>
      <c r="K215" s="11">
        <v>0</v>
      </c>
      <c r="L215" s="4">
        <v>86.246521739130429</v>
      </c>
      <c r="M215" s="4">
        <v>0</v>
      </c>
      <c r="N215" s="11">
        <v>0</v>
      </c>
      <c r="O215" s="4">
        <v>63.255108695652169</v>
      </c>
      <c r="P215" s="4">
        <v>0</v>
      </c>
      <c r="Q215" s="9">
        <v>0</v>
      </c>
      <c r="R215" s="4">
        <v>17.653586956521739</v>
      </c>
      <c r="S215" s="4">
        <v>0</v>
      </c>
      <c r="T215" s="11">
        <v>0</v>
      </c>
      <c r="U215" s="4">
        <v>5.3378260869565217</v>
      </c>
      <c r="V215" s="4">
        <v>0</v>
      </c>
      <c r="W215" s="11">
        <v>0</v>
      </c>
      <c r="X215" s="4">
        <v>53.384239130434786</v>
      </c>
      <c r="Y215" s="4">
        <v>0</v>
      </c>
      <c r="Z215" s="11">
        <v>0</v>
      </c>
      <c r="AA215" s="4">
        <v>3.8641304347826089</v>
      </c>
      <c r="AB215" s="4">
        <v>0</v>
      </c>
      <c r="AC215" s="11">
        <v>0</v>
      </c>
      <c r="AD215" s="4">
        <v>226.35543478260865</v>
      </c>
      <c r="AE215" s="4">
        <v>0</v>
      </c>
      <c r="AF215" s="11">
        <v>0</v>
      </c>
      <c r="AG215" s="4">
        <v>5.1168478260869561</v>
      </c>
      <c r="AH215" s="4">
        <v>0</v>
      </c>
      <c r="AI215" s="11">
        <v>0</v>
      </c>
      <c r="AJ215" s="4">
        <v>80.341847826086948</v>
      </c>
      <c r="AK215" s="4">
        <v>0</v>
      </c>
      <c r="AL215" s="11" t="s">
        <v>713</v>
      </c>
      <c r="AM215" s="1">
        <v>175255</v>
      </c>
      <c r="AN215" s="1">
        <v>7</v>
      </c>
      <c r="AX215"/>
      <c r="AY215"/>
    </row>
    <row r="216" spans="1:51" x14ac:dyDescent="0.25">
      <c r="A216" t="s">
        <v>346</v>
      </c>
      <c r="B216" t="s">
        <v>91</v>
      </c>
      <c r="C216" t="s">
        <v>554</v>
      </c>
      <c r="D216" t="s">
        <v>431</v>
      </c>
      <c r="E216" s="4">
        <v>42.836956521739133</v>
      </c>
      <c r="F216" s="4">
        <v>131.00489130434784</v>
      </c>
      <c r="G216" s="4">
        <v>0</v>
      </c>
      <c r="H216" s="11">
        <v>0</v>
      </c>
      <c r="I216" s="4">
        <v>121.75489130434785</v>
      </c>
      <c r="J216" s="4">
        <v>0</v>
      </c>
      <c r="K216" s="11">
        <v>0</v>
      </c>
      <c r="L216" s="4">
        <v>19.640217391304354</v>
      </c>
      <c r="M216" s="4">
        <v>0</v>
      </c>
      <c r="N216" s="11">
        <v>0</v>
      </c>
      <c r="O216" s="4">
        <v>14.509782608695659</v>
      </c>
      <c r="P216" s="4">
        <v>0</v>
      </c>
      <c r="Q216" s="9">
        <v>0</v>
      </c>
      <c r="R216" s="4">
        <v>0</v>
      </c>
      <c r="S216" s="4">
        <v>0</v>
      </c>
      <c r="T216" s="11" t="s">
        <v>713</v>
      </c>
      <c r="U216" s="4">
        <v>5.1304347826086953</v>
      </c>
      <c r="V216" s="4">
        <v>0</v>
      </c>
      <c r="W216" s="11">
        <v>0</v>
      </c>
      <c r="X216" s="4">
        <v>32.541304347826078</v>
      </c>
      <c r="Y216" s="4">
        <v>0</v>
      </c>
      <c r="Z216" s="11">
        <v>0</v>
      </c>
      <c r="AA216" s="4">
        <v>4.1195652173913047</v>
      </c>
      <c r="AB216" s="4">
        <v>0</v>
      </c>
      <c r="AC216" s="11">
        <v>0</v>
      </c>
      <c r="AD216" s="4">
        <v>66.710326086956542</v>
      </c>
      <c r="AE216" s="4">
        <v>0</v>
      </c>
      <c r="AF216" s="11">
        <v>0</v>
      </c>
      <c r="AG216" s="4">
        <v>0</v>
      </c>
      <c r="AH216" s="4">
        <v>0</v>
      </c>
      <c r="AI216" s="11" t="s">
        <v>713</v>
      </c>
      <c r="AJ216" s="4">
        <v>7.9934782608695611</v>
      </c>
      <c r="AK216" s="4">
        <v>0</v>
      </c>
      <c r="AL216" s="11" t="s">
        <v>713</v>
      </c>
      <c r="AM216" s="1">
        <v>175232</v>
      </c>
      <c r="AN216" s="1">
        <v>7</v>
      </c>
      <c r="AX216"/>
      <c r="AY216"/>
    </row>
    <row r="217" spans="1:51" x14ac:dyDescent="0.25">
      <c r="A217" t="s">
        <v>346</v>
      </c>
      <c r="B217" t="s">
        <v>30</v>
      </c>
      <c r="C217" t="s">
        <v>604</v>
      </c>
      <c r="D217" t="s">
        <v>454</v>
      </c>
      <c r="E217" s="4">
        <v>84.760869565217391</v>
      </c>
      <c r="F217" s="4">
        <v>376.52271739130447</v>
      </c>
      <c r="G217" s="4">
        <v>99.191195652173917</v>
      </c>
      <c r="H217" s="11">
        <v>0.26344013540380518</v>
      </c>
      <c r="I217" s="4">
        <v>371.38684782608703</v>
      </c>
      <c r="J217" s="4">
        <v>99.191195652173917</v>
      </c>
      <c r="K217" s="11">
        <v>0.26708322126319117</v>
      </c>
      <c r="L217" s="4">
        <v>53.880869565217402</v>
      </c>
      <c r="M217" s="4">
        <v>10.234130434782609</v>
      </c>
      <c r="N217" s="11">
        <v>0.18993996417216721</v>
      </c>
      <c r="O217" s="4">
        <v>48.745000000000012</v>
      </c>
      <c r="P217" s="4">
        <v>10.234130434782609</v>
      </c>
      <c r="Q217" s="9">
        <v>0.20995241429444264</v>
      </c>
      <c r="R217" s="4">
        <v>0</v>
      </c>
      <c r="S217" s="4">
        <v>0</v>
      </c>
      <c r="T217" s="11" t="s">
        <v>713</v>
      </c>
      <c r="U217" s="4">
        <v>5.1358695652173916</v>
      </c>
      <c r="V217" s="4">
        <v>0</v>
      </c>
      <c r="W217" s="11">
        <v>0</v>
      </c>
      <c r="X217" s="4">
        <v>79.369673913043499</v>
      </c>
      <c r="Y217" s="4">
        <v>25.323478260869564</v>
      </c>
      <c r="Z217" s="11">
        <v>0.31905735544048819</v>
      </c>
      <c r="AA217" s="4">
        <v>0</v>
      </c>
      <c r="AB217" s="4">
        <v>0</v>
      </c>
      <c r="AC217" s="11" t="s">
        <v>713</v>
      </c>
      <c r="AD217" s="4">
        <v>231.86532608695657</v>
      </c>
      <c r="AE217" s="4">
        <v>52.22673913043478</v>
      </c>
      <c r="AF217" s="11">
        <v>0.22524600815409615</v>
      </c>
      <c r="AG217" s="4">
        <v>0</v>
      </c>
      <c r="AH217" s="4">
        <v>0</v>
      </c>
      <c r="AI217" s="11" t="s">
        <v>713</v>
      </c>
      <c r="AJ217" s="4">
        <v>11.406847826086954</v>
      </c>
      <c r="AK217" s="4">
        <v>11.406847826086954</v>
      </c>
      <c r="AL217" s="11">
        <v>1</v>
      </c>
      <c r="AM217" s="1">
        <v>175406</v>
      </c>
      <c r="AN217" s="1">
        <v>7</v>
      </c>
      <c r="AX217"/>
      <c r="AY217"/>
    </row>
    <row r="218" spans="1:51" x14ac:dyDescent="0.25">
      <c r="A218" t="s">
        <v>346</v>
      </c>
      <c r="B218" t="s">
        <v>227</v>
      </c>
      <c r="C218" t="s">
        <v>618</v>
      </c>
      <c r="D218" t="s">
        <v>427</v>
      </c>
      <c r="E218" s="4">
        <v>34.880434782608695</v>
      </c>
      <c r="F218" s="4">
        <v>132.82739130434783</v>
      </c>
      <c r="G218" s="4">
        <v>0</v>
      </c>
      <c r="H218" s="11">
        <v>0</v>
      </c>
      <c r="I218" s="4">
        <v>128.4975</v>
      </c>
      <c r="J218" s="4">
        <v>0</v>
      </c>
      <c r="K218" s="11">
        <v>0</v>
      </c>
      <c r="L218" s="4">
        <v>17.970326086956522</v>
      </c>
      <c r="M218" s="4">
        <v>0</v>
      </c>
      <c r="N218" s="11">
        <v>0</v>
      </c>
      <c r="O218" s="4">
        <v>15.89858695652174</v>
      </c>
      <c r="P218" s="4">
        <v>0</v>
      </c>
      <c r="Q218" s="9">
        <v>0</v>
      </c>
      <c r="R218" s="4">
        <v>0</v>
      </c>
      <c r="S218" s="4">
        <v>0</v>
      </c>
      <c r="T218" s="11" t="s">
        <v>713</v>
      </c>
      <c r="U218" s="4">
        <v>2.071739130434783</v>
      </c>
      <c r="V218" s="4">
        <v>0</v>
      </c>
      <c r="W218" s="11">
        <v>0</v>
      </c>
      <c r="X218" s="4">
        <v>13.204565217391306</v>
      </c>
      <c r="Y218" s="4">
        <v>0</v>
      </c>
      <c r="Z218" s="11">
        <v>0</v>
      </c>
      <c r="AA218" s="4">
        <v>2.2581521739130435</v>
      </c>
      <c r="AB218" s="4">
        <v>0</v>
      </c>
      <c r="AC218" s="11">
        <v>0</v>
      </c>
      <c r="AD218" s="4">
        <v>74.247391304347815</v>
      </c>
      <c r="AE218" s="4">
        <v>0</v>
      </c>
      <c r="AF218" s="11">
        <v>0</v>
      </c>
      <c r="AG218" s="4">
        <v>5.5479347826086967</v>
      </c>
      <c r="AH218" s="4">
        <v>0</v>
      </c>
      <c r="AI218" s="11">
        <v>0</v>
      </c>
      <c r="AJ218" s="4">
        <v>19.599021739130436</v>
      </c>
      <c r="AK218" s="4">
        <v>0</v>
      </c>
      <c r="AL218" s="11" t="s">
        <v>713</v>
      </c>
      <c r="AM218" s="1">
        <v>175468</v>
      </c>
      <c r="AN218" s="1">
        <v>7</v>
      </c>
      <c r="AX218"/>
      <c r="AY218"/>
    </row>
    <row r="219" spans="1:51" x14ac:dyDescent="0.25">
      <c r="A219" t="s">
        <v>346</v>
      </c>
      <c r="B219" t="s">
        <v>239</v>
      </c>
      <c r="C219" t="s">
        <v>625</v>
      </c>
      <c r="D219" t="s">
        <v>417</v>
      </c>
      <c r="E219" s="4">
        <v>35.673913043478258</v>
      </c>
      <c r="F219" s="4">
        <v>180.55391304347825</v>
      </c>
      <c r="G219" s="4">
        <v>0</v>
      </c>
      <c r="H219" s="11">
        <v>0</v>
      </c>
      <c r="I219" s="4">
        <v>170.45097826086953</v>
      </c>
      <c r="J219" s="4">
        <v>0</v>
      </c>
      <c r="K219" s="11">
        <v>0</v>
      </c>
      <c r="L219" s="4">
        <v>30.755652173913049</v>
      </c>
      <c r="M219" s="4">
        <v>0</v>
      </c>
      <c r="N219" s="11">
        <v>0</v>
      </c>
      <c r="O219" s="4">
        <v>20.652717391304353</v>
      </c>
      <c r="P219" s="4">
        <v>0</v>
      </c>
      <c r="Q219" s="9">
        <v>0</v>
      </c>
      <c r="R219" s="4">
        <v>4.7279347826086946</v>
      </c>
      <c r="S219" s="4">
        <v>0</v>
      </c>
      <c r="T219" s="11">
        <v>0</v>
      </c>
      <c r="U219" s="4">
        <v>5.375</v>
      </c>
      <c r="V219" s="4">
        <v>0</v>
      </c>
      <c r="W219" s="11">
        <v>0</v>
      </c>
      <c r="X219" s="4">
        <v>23.547826086956519</v>
      </c>
      <c r="Y219" s="4">
        <v>0</v>
      </c>
      <c r="Z219" s="11">
        <v>0</v>
      </c>
      <c r="AA219" s="4">
        <v>0</v>
      </c>
      <c r="AB219" s="4">
        <v>0</v>
      </c>
      <c r="AC219" s="11" t="s">
        <v>713</v>
      </c>
      <c r="AD219" s="4">
        <v>33.757717391304347</v>
      </c>
      <c r="AE219" s="4">
        <v>0</v>
      </c>
      <c r="AF219" s="11">
        <v>0</v>
      </c>
      <c r="AG219" s="4">
        <v>0</v>
      </c>
      <c r="AH219" s="4">
        <v>0</v>
      </c>
      <c r="AI219" s="11" t="s">
        <v>713</v>
      </c>
      <c r="AJ219" s="4">
        <v>92.492717391304325</v>
      </c>
      <c r="AK219" s="4">
        <v>0</v>
      </c>
      <c r="AL219" s="11" t="s">
        <v>713</v>
      </c>
      <c r="AM219" s="1">
        <v>175489</v>
      </c>
      <c r="AN219" s="1">
        <v>7</v>
      </c>
      <c r="AX219"/>
      <c r="AY219"/>
    </row>
    <row r="220" spans="1:51" x14ac:dyDescent="0.25">
      <c r="A220" t="s">
        <v>346</v>
      </c>
      <c r="B220" t="s">
        <v>142</v>
      </c>
      <c r="C220" t="s">
        <v>576</v>
      </c>
      <c r="D220" t="s">
        <v>445</v>
      </c>
      <c r="E220" s="4">
        <v>39.576086956521742</v>
      </c>
      <c r="F220" s="4">
        <v>107.60315217391305</v>
      </c>
      <c r="G220" s="4">
        <v>0</v>
      </c>
      <c r="H220" s="11">
        <v>0</v>
      </c>
      <c r="I220" s="4">
        <v>96.385760869565217</v>
      </c>
      <c r="J220" s="4">
        <v>0</v>
      </c>
      <c r="K220" s="11">
        <v>0</v>
      </c>
      <c r="L220" s="4">
        <v>24.825217391304342</v>
      </c>
      <c r="M220" s="4">
        <v>0</v>
      </c>
      <c r="N220" s="11">
        <v>0</v>
      </c>
      <c r="O220" s="4">
        <v>13.60782608695652</v>
      </c>
      <c r="P220" s="4">
        <v>0</v>
      </c>
      <c r="Q220" s="9">
        <v>0</v>
      </c>
      <c r="R220" s="4">
        <v>5.5652173913043477</v>
      </c>
      <c r="S220" s="4">
        <v>0</v>
      </c>
      <c r="T220" s="11">
        <v>0</v>
      </c>
      <c r="U220" s="4">
        <v>5.6521739130434785</v>
      </c>
      <c r="V220" s="4">
        <v>0</v>
      </c>
      <c r="W220" s="11">
        <v>0</v>
      </c>
      <c r="X220" s="4">
        <v>15.630434782608694</v>
      </c>
      <c r="Y220" s="4">
        <v>0</v>
      </c>
      <c r="Z220" s="11">
        <v>0</v>
      </c>
      <c r="AA220" s="4">
        <v>0</v>
      </c>
      <c r="AB220" s="4">
        <v>0</v>
      </c>
      <c r="AC220" s="11" t="s">
        <v>713</v>
      </c>
      <c r="AD220" s="4">
        <v>50.191739130434776</v>
      </c>
      <c r="AE220" s="4">
        <v>0</v>
      </c>
      <c r="AF220" s="11">
        <v>0</v>
      </c>
      <c r="AG220" s="4">
        <v>0</v>
      </c>
      <c r="AH220" s="4">
        <v>0</v>
      </c>
      <c r="AI220" s="11" t="s">
        <v>713</v>
      </c>
      <c r="AJ220" s="4">
        <v>16.955760869565221</v>
      </c>
      <c r="AK220" s="4">
        <v>0</v>
      </c>
      <c r="AL220" s="11" t="s">
        <v>713</v>
      </c>
      <c r="AM220" s="1">
        <v>175315</v>
      </c>
      <c r="AN220" s="1">
        <v>7</v>
      </c>
      <c r="AX220"/>
      <c r="AY220"/>
    </row>
    <row r="221" spans="1:51" x14ac:dyDescent="0.25">
      <c r="A221" t="s">
        <v>346</v>
      </c>
      <c r="B221" t="s">
        <v>303</v>
      </c>
      <c r="C221" t="s">
        <v>645</v>
      </c>
      <c r="D221" t="s">
        <v>464</v>
      </c>
      <c r="E221" s="4">
        <v>41.195652173913047</v>
      </c>
      <c r="F221" s="4">
        <v>120.72586956521741</v>
      </c>
      <c r="G221" s="4">
        <v>0</v>
      </c>
      <c r="H221" s="11">
        <v>0</v>
      </c>
      <c r="I221" s="4">
        <v>109.39880434782609</v>
      </c>
      <c r="J221" s="4">
        <v>0</v>
      </c>
      <c r="K221" s="11">
        <v>0</v>
      </c>
      <c r="L221" s="4">
        <v>14.016413043478261</v>
      </c>
      <c r="M221" s="4">
        <v>0</v>
      </c>
      <c r="N221" s="11">
        <v>0</v>
      </c>
      <c r="O221" s="4">
        <v>2.6893478260869568</v>
      </c>
      <c r="P221" s="4">
        <v>0</v>
      </c>
      <c r="Q221" s="9">
        <v>0</v>
      </c>
      <c r="R221" s="4">
        <v>6.7401086956521743</v>
      </c>
      <c r="S221" s="4">
        <v>0</v>
      </c>
      <c r="T221" s="11">
        <v>0</v>
      </c>
      <c r="U221" s="4">
        <v>4.5869565217391308</v>
      </c>
      <c r="V221" s="4">
        <v>0</v>
      </c>
      <c r="W221" s="11">
        <v>0</v>
      </c>
      <c r="X221" s="4">
        <v>23.208913043478258</v>
      </c>
      <c r="Y221" s="4">
        <v>0</v>
      </c>
      <c r="Z221" s="11">
        <v>0</v>
      </c>
      <c r="AA221" s="4">
        <v>0</v>
      </c>
      <c r="AB221" s="4">
        <v>0</v>
      </c>
      <c r="AC221" s="11" t="s">
        <v>713</v>
      </c>
      <c r="AD221" s="4">
        <v>61.255326086956529</v>
      </c>
      <c r="AE221" s="4">
        <v>0</v>
      </c>
      <c r="AF221" s="11">
        <v>0</v>
      </c>
      <c r="AG221" s="4">
        <v>0</v>
      </c>
      <c r="AH221" s="4">
        <v>0</v>
      </c>
      <c r="AI221" s="11" t="s">
        <v>713</v>
      </c>
      <c r="AJ221" s="4">
        <v>22.245217391304351</v>
      </c>
      <c r="AK221" s="4">
        <v>0</v>
      </c>
      <c r="AL221" s="11" t="s">
        <v>713</v>
      </c>
      <c r="AM221" s="7">
        <v>1.7000000000000001E+35</v>
      </c>
      <c r="AN221" s="1">
        <v>7</v>
      </c>
      <c r="AX221"/>
      <c r="AY221"/>
    </row>
    <row r="222" spans="1:51" x14ac:dyDescent="0.25">
      <c r="A222" t="s">
        <v>346</v>
      </c>
      <c r="B222" t="s">
        <v>196</v>
      </c>
      <c r="C222" t="s">
        <v>522</v>
      </c>
      <c r="D222" t="s">
        <v>415</v>
      </c>
      <c r="E222" s="4">
        <v>67.565217391304344</v>
      </c>
      <c r="F222" s="4">
        <v>164.54065217391303</v>
      </c>
      <c r="G222" s="4">
        <v>9.6331521739130466</v>
      </c>
      <c r="H222" s="11">
        <v>5.8545727433553511E-2</v>
      </c>
      <c r="I222" s="4">
        <v>147.58413043478262</v>
      </c>
      <c r="J222" s="4">
        <v>9.6331521739130466</v>
      </c>
      <c r="K222" s="11">
        <v>6.5272276534975637E-2</v>
      </c>
      <c r="L222" s="4">
        <v>37.916521739130438</v>
      </c>
      <c r="M222" s="4">
        <v>5.6565217391304374</v>
      </c>
      <c r="N222" s="11">
        <v>0.14918356114117975</v>
      </c>
      <c r="O222" s="4">
        <v>26.612173913043485</v>
      </c>
      <c r="P222" s="4">
        <v>5.6565217391304374</v>
      </c>
      <c r="Q222" s="9">
        <v>0.21255391452097769</v>
      </c>
      <c r="R222" s="4">
        <v>5.6521739130434785</v>
      </c>
      <c r="S222" s="4">
        <v>0</v>
      </c>
      <c r="T222" s="11">
        <v>0</v>
      </c>
      <c r="U222" s="4">
        <v>5.6521739130434785</v>
      </c>
      <c r="V222" s="4">
        <v>0</v>
      </c>
      <c r="W222" s="11">
        <v>0</v>
      </c>
      <c r="X222" s="4">
        <v>15.963913043478257</v>
      </c>
      <c r="Y222" s="4">
        <v>0.45760869565217382</v>
      </c>
      <c r="Z222" s="11">
        <v>2.866519595827546E-2</v>
      </c>
      <c r="AA222" s="4">
        <v>5.6521739130434785</v>
      </c>
      <c r="AB222" s="4">
        <v>0</v>
      </c>
      <c r="AC222" s="11">
        <v>0</v>
      </c>
      <c r="AD222" s="4">
        <v>75.917065217391297</v>
      </c>
      <c r="AE222" s="4">
        <v>3.5190217391304346</v>
      </c>
      <c r="AF222" s="11">
        <v>4.6353500745235435E-2</v>
      </c>
      <c r="AG222" s="4">
        <v>0</v>
      </c>
      <c r="AH222" s="4">
        <v>0</v>
      </c>
      <c r="AI222" s="11" t="s">
        <v>713</v>
      </c>
      <c r="AJ222" s="4">
        <v>29.090978260869573</v>
      </c>
      <c r="AK222" s="4">
        <v>0</v>
      </c>
      <c r="AL222" s="11" t="s">
        <v>713</v>
      </c>
      <c r="AM222" s="1">
        <v>175418</v>
      </c>
      <c r="AN222" s="1">
        <v>7</v>
      </c>
      <c r="AX222"/>
      <c r="AY222"/>
    </row>
    <row r="223" spans="1:51" x14ac:dyDescent="0.25">
      <c r="A223" t="s">
        <v>346</v>
      </c>
      <c r="B223" t="s">
        <v>54</v>
      </c>
      <c r="C223" t="s">
        <v>532</v>
      </c>
      <c r="D223" t="s">
        <v>419</v>
      </c>
      <c r="E223" s="4">
        <v>34.804347826086953</v>
      </c>
      <c r="F223" s="4">
        <v>147.39673913043478</v>
      </c>
      <c r="G223" s="4">
        <v>0</v>
      </c>
      <c r="H223" s="11">
        <v>0</v>
      </c>
      <c r="I223" s="4">
        <v>131.91086956521741</v>
      </c>
      <c r="J223" s="4">
        <v>0</v>
      </c>
      <c r="K223" s="11">
        <v>0</v>
      </c>
      <c r="L223" s="4">
        <v>53.231521739130415</v>
      </c>
      <c r="M223" s="4">
        <v>0</v>
      </c>
      <c r="N223" s="11">
        <v>0</v>
      </c>
      <c r="O223" s="4">
        <v>37.74565217391303</v>
      </c>
      <c r="P223" s="4">
        <v>0</v>
      </c>
      <c r="Q223" s="9">
        <v>0</v>
      </c>
      <c r="R223" s="4">
        <v>9.9532608695652147</v>
      </c>
      <c r="S223" s="4">
        <v>0</v>
      </c>
      <c r="T223" s="11">
        <v>0</v>
      </c>
      <c r="U223" s="4">
        <v>5.5326086956521738</v>
      </c>
      <c r="V223" s="4">
        <v>0</v>
      </c>
      <c r="W223" s="11">
        <v>0</v>
      </c>
      <c r="X223" s="4">
        <v>20.971739130434784</v>
      </c>
      <c r="Y223" s="4">
        <v>0</v>
      </c>
      <c r="Z223" s="11">
        <v>0</v>
      </c>
      <c r="AA223" s="4">
        <v>0</v>
      </c>
      <c r="AB223" s="4">
        <v>0</v>
      </c>
      <c r="AC223" s="11" t="s">
        <v>713</v>
      </c>
      <c r="AD223" s="4">
        <v>73.193478260869583</v>
      </c>
      <c r="AE223" s="4">
        <v>0</v>
      </c>
      <c r="AF223" s="11">
        <v>0</v>
      </c>
      <c r="AG223" s="4">
        <v>0</v>
      </c>
      <c r="AH223" s="4">
        <v>0</v>
      </c>
      <c r="AI223" s="11" t="s">
        <v>713</v>
      </c>
      <c r="AJ223" s="4">
        <v>0</v>
      </c>
      <c r="AK223" s="4">
        <v>0</v>
      </c>
      <c r="AL223" s="11" t="s">
        <v>713</v>
      </c>
      <c r="AM223" s="1">
        <v>175159</v>
      </c>
      <c r="AN223" s="1">
        <v>7</v>
      </c>
      <c r="AX223"/>
      <c r="AY223"/>
    </row>
    <row r="224" spans="1:51" x14ac:dyDescent="0.25">
      <c r="A224" t="s">
        <v>346</v>
      </c>
      <c r="B224" t="s">
        <v>228</v>
      </c>
      <c r="C224" t="s">
        <v>619</v>
      </c>
      <c r="D224" t="s">
        <v>391</v>
      </c>
      <c r="E224" s="4">
        <v>42.891304347826086</v>
      </c>
      <c r="F224" s="4">
        <v>133.98804347826089</v>
      </c>
      <c r="G224" s="4">
        <v>0.2543478260869565</v>
      </c>
      <c r="H224" s="11">
        <v>1.8982874850935754E-3</v>
      </c>
      <c r="I224" s="4">
        <v>112.42934782608697</v>
      </c>
      <c r="J224" s="4">
        <v>0.2543478260869565</v>
      </c>
      <c r="K224" s="11">
        <v>2.2622903272586643E-3</v>
      </c>
      <c r="L224" s="4">
        <v>17.383695652173909</v>
      </c>
      <c r="M224" s="4">
        <v>0</v>
      </c>
      <c r="N224" s="11">
        <v>0</v>
      </c>
      <c r="O224" s="4">
        <v>0.25543478260869568</v>
      </c>
      <c r="P224" s="4">
        <v>0</v>
      </c>
      <c r="Q224" s="9">
        <v>0</v>
      </c>
      <c r="R224" s="4">
        <v>0</v>
      </c>
      <c r="S224" s="4">
        <v>0</v>
      </c>
      <c r="T224" s="11" t="s">
        <v>713</v>
      </c>
      <c r="U224" s="4">
        <v>17.128260869565214</v>
      </c>
      <c r="V224" s="4">
        <v>0</v>
      </c>
      <c r="W224" s="11">
        <v>0</v>
      </c>
      <c r="X224" s="4">
        <v>22.09728260869565</v>
      </c>
      <c r="Y224" s="4">
        <v>0</v>
      </c>
      <c r="Z224" s="11">
        <v>0</v>
      </c>
      <c r="AA224" s="4">
        <v>4.4304347826086943</v>
      </c>
      <c r="AB224" s="4">
        <v>0</v>
      </c>
      <c r="AC224" s="11">
        <v>0</v>
      </c>
      <c r="AD224" s="4">
        <v>75.995108695652192</v>
      </c>
      <c r="AE224" s="4">
        <v>0.2543478260869565</v>
      </c>
      <c r="AF224" s="11">
        <v>3.3468973260578831E-3</v>
      </c>
      <c r="AG224" s="4">
        <v>0</v>
      </c>
      <c r="AH224" s="4">
        <v>0</v>
      </c>
      <c r="AI224" s="11" t="s">
        <v>713</v>
      </c>
      <c r="AJ224" s="4">
        <v>14.08152173913043</v>
      </c>
      <c r="AK224" s="4">
        <v>0</v>
      </c>
      <c r="AL224" s="11" t="s">
        <v>713</v>
      </c>
      <c r="AM224" s="1">
        <v>175470</v>
      </c>
      <c r="AN224" s="1">
        <v>7</v>
      </c>
      <c r="AX224"/>
      <c r="AY224"/>
    </row>
    <row r="225" spans="1:51" x14ac:dyDescent="0.25">
      <c r="A225" t="s">
        <v>346</v>
      </c>
      <c r="B225" t="s">
        <v>294</v>
      </c>
      <c r="C225" t="s">
        <v>539</v>
      </c>
      <c r="D225" t="s">
        <v>423</v>
      </c>
      <c r="E225" s="4">
        <v>42.380281690140848</v>
      </c>
      <c r="F225" s="4">
        <v>200.37028169014081</v>
      </c>
      <c r="G225" s="4">
        <v>0</v>
      </c>
      <c r="H225" s="11">
        <v>0</v>
      </c>
      <c r="I225" s="4">
        <v>185.60183098591548</v>
      </c>
      <c r="J225" s="4">
        <v>0</v>
      </c>
      <c r="K225" s="11">
        <v>0</v>
      </c>
      <c r="L225" s="4">
        <v>47.357183098591548</v>
      </c>
      <c r="M225" s="4">
        <v>0</v>
      </c>
      <c r="N225" s="11">
        <v>0</v>
      </c>
      <c r="O225" s="4">
        <v>33.845070422535208</v>
      </c>
      <c r="P225" s="4">
        <v>0</v>
      </c>
      <c r="Q225" s="9">
        <v>0</v>
      </c>
      <c r="R225" s="4">
        <v>7.8656338028168999</v>
      </c>
      <c r="S225" s="4">
        <v>0</v>
      </c>
      <c r="T225" s="11">
        <v>0</v>
      </c>
      <c r="U225" s="4">
        <v>5.6464788732394364</v>
      </c>
      <c r="V225" s="4">
        <v>0</v>
      </c>
      <c r="W225" s="11">
        <v>0</v>
      </c>
      <c r="X225" s="4">
        <v>16.856338028169013</v>
      </c>
      <c r="Y225" s="4">
        <v>0</v>
      </c>
      <c r="Z225" s="11">
        <v>0</v>
      </c>
      <c r="AA225" s="4">
        <v>1.256338028169014</v>
      </c>
      <c r="AB225" s="4">
        <v>0</v>
      </c>
      <c r="AC225" s="11">
        <v>0</v>
      </c>
      <c r="AD225" s="4">
        <v>63.759577464788748</v>
      </c>
      <c r="AE225" s="4">
        <v>0</v>
      </c>
      <c r="AF225" s="11">
        <v>0</v>
      </c>
      <c r="AG225" s="4">
        <v>5.8676056338028184</v>
      </c>
      <c r="AH225" s="4">
        <v>0</v>
      </c>
      <c r="AI225" s="11">
        <v>0</v>
      </c>
      <c r="AJ225" s="4">
        <v>65.27323943661969</v>
      </c>
      <c r="AK225" s="4">
        <v>0</v>
      </c>
      <c r="AL225" s="11" t="s">
        <v>713</v>
      </c>
      <c r="AM225" s="1">
        <v>175562</v>
      </c>
      <c r="AN225" s="1">
        <v>7</v>
      </c>
      <c r="AX225"/>
      <c r="AY225"/>
    </row>
    <row r="226" spans="1:51" x14ac:dyDescent="0.25">
      <c r="A226" t="s">
        <v>346</v>
      </c>
      <c r="B226" t="s">
        <v>266</v>
      </c>
      <c r="C226" t="s">
        <v>521</v>
      </c>
      <c r="D226" t="s">
        <v>402</v>
      </c>
      <c r="E226" s="4">
        <v>70.336956521739125</v>
      </c>
      <c r="F226" s="4">
        <v>339.50554347826085</v>
      </c>
      <c r="G226" s="4">
        <v>58.3754347826087</v>
      </c>
      <c r="H226" s="11">
        <v>0.17194250846259476</v>
      </c>
      <c r="I226" s="4">
        <v>296.85880434782604</v>
      </c>
      <c r="J226" s="4">
        <v>58.3754347826087</v>
      </c>
      <c r="K226" s="11">
        <v>0.19664377113845299</v>
      </c>
      <c r="L226" s="4">
        <v>51.617608695652173</v>
      </c>
      <c r="M226" s="4">
        <v>5.4607608695652177</v>
      </c>
      <c r="N226" s="11">
        <v>0.10579259689775566</v>
      </c>
      <c r="O226" s="4">
        <v>27.508913043478259</v>
      </c>
      <c r="P226" s="4">
        <v>5.4607608695652177</v>
      </c>
      <c r="Q226" s="9">
        <v>0.19850878371436928</v>
      </c>
      <c r="R226" s="4">
        <v>18.369565217391305</v>
      </c>
      <c r="S226" s="4">
        <v>0</v>
      </c>
      <c r="T226" s="11">
        <v>0</v>
      </c>
      <c r="U226" s="4">
        <v>5.7391304347826084</v>
      </c>
      <c r="V226" s="4">
        <v>0</v>
      </c>
      <c r="W226" s="11">
        <v>0</v>
      </c>
      <c r="X226" s="4">
        <v>71.780543478260853</v>
      </c>
      <c r="Y226" s="4">
        <v>9.9789130434782631</v>
      </c>
      <c r="Z226" s="11">
        <v>0.13901974769110564</v>
      </c>
      <c r="AA226" s="4">
        <v>18.538043478260871</v>
      </c>
      <c r="AB226" s="4">
        <v>0</v>
      </c>
      <c r="AC226" s="11">
        <v>0</v>
      </c>
      <c r="AD226" s="4">
        <v>174.34163043478262</v>
      </c>
      <c r="AE226" s="4">
        <v>39.898260869565213</v>
      </c>
      <c r="AF226" s="11">
        <v>0.22885102525463807</v>
      </c>
      <c r="AG226" s="4">
        <v>0</v>
      </c>
      <c r="AH226" s="4">
        <v>0</v>
      </c>
      <c r="AI226" s="11" t="s">
        <v>713</v>
      </c>
      <c r="AJ226" s="4">
        <v>23.227717391304346</v>
      </c>
      <c r="AK226" s="4">
        <v>3.0375000000000005</v>
      </c>
      <c r="AL226" s="11">
        <v>7.6469851494006065</v>
      </c>
      <c r="AM226" s="1">
        <v>175527</v>
      </c>
      <c r="AN226" s="1">
        <v>7</v>
      </c>
      <c r="AX226"/>
      <c r="AY226"/>
    </row>
    <row r="227" spans="1:51" x14ac:dyDescent="0.25">
      <c r="A227" t="s">
        <v>346</v>
      </c>
      <c r="B227" t="s">
        <v>210</v>
      </c>
      <c r="C227" t="s">
        <v>486</v>
      </c>
      <c r="D227" t="s">
        <v>381</v>
      </c>
      <c r="E227" s="4">
        <v>44.576086956521742</v>
      </c>
      <c r="F227" s="4">
        <v>175.31793478260869</v>
      </c>
      <c r="G227" s="4">
        <v>0</v>
      </c>
      <c r="H227" s="11">
        <v>0</v>
      </c>
      <c r="I227" s="4">
        <v>159.92663043478262</v>
      </c>
      <c r="J227" s="4">
        <v>0</v>
      </c>
      <c r="K227" s="11">
        <v>0</v>
      </c>
      <c r="L227" s="4">
        <v>23.04619565217391</v>
      </c>
      <c r="M227" s="4">
        <v>0</v>
      </c>
      <c r="N227" s="11">
        <v>0</v>
      </c>
      <c r="O227" s="4">
        <v>12.279891304347826</v>
      </c>
      <c r="P227" s="4">
        <v>0</v>
      </c>
      <c r="Q227" s="9">
        <v>0</v>
      </c>
      <c r="R227" s="4">
        <v>9.8097826086956523</v>
      </c>
      <c r="S227" s="4">
        <v>0</v>
      </c>
      <c r="T227" s="11">
        <v>0</v>
      </c>
      <c r="U227" s="4">
        <v>0.95652173913043481</v>
      </c>
      <c r="V227" s="4">
        <v>0</v>
      </c>
      <c r="W227" s="11">
        <v>0</v>
      </c>
      <c r="X227" s="4">
        <v>17.752717391304348</v>
      </c>
      <c r="Y227" s="4">
        <v>0</v>
      </c>
      <c r="Z227" s="11">
        <v>0</v>
      </c>
      <c r="AA227" s="4">
        <v>4.625</v>
      </c>
      <c r="AB227" s="4">
        <v>0</v>
      </c>
      <c r="AC227" s="11">
        <v>0</v>
      </c>
      <c r="AD227" s="4">
        <v>107.88315217391305</v>
      </c>
      <c r="AE227" s="4">
        <v>0</v>
      </c>
      <c r="AF227" s="11">
        <v>0</v>
      </c>
      <c r="AG227" s="4">
        <v>0</v>
      </c>
      <c r="AH227" s="4">
        <v>0</v>
      </c>
      <c r="AI227" s="11" t="s">
        <v>713</v>
      </c>
      <c r="AJ227" s="4">
        <v>22.010869565217391</v>
      </c>
      <c r="AK227" s="4">
        <v>0</v>
      </c>
      <c r="AL227" s="11" t="s">
        <v>713</v>
      </c>
      <c r="AM227" s="1">
        <v>175444</v>
      </c>
      <c r="AN227" s="1">
        <v>7</v>
      </c>
      <c r="AX227"/>
      <c r="AY227"/>
    </row>
    <row r="228" spans="1:51" x14ac:dyDescent="0.25">
      <c r="A228" t="s">
        <v>346</v>
      </c>
      <c r="B228" t="s">
        <v>130</v>
      </c>
      <c r="C228" t="s">
        <v>532</v>
      </c>
      <c r="D228" t="s">
        <v>419</v>
      </c>
      <c r="E228" s="4">
        <v>86.043478260869563</v>
      </c>
      <c r="F228" s="4">
        <v>307.17652173913041</v>
      </c>
      <c r="G228" s="4">
        <v>8.0333695652173915</v>
      </c>
      <c r="H228" s="11">
        <v>2.6152290284866656E-2</v>
      </c>
      <c r="I228" s="4">
        <v>283.32869565217391</v>
      </c>
      <c r="J228" s="4">
        <v>8.0333695652173915</v>
      </c>
      <c r="K228" s="11">
        <v>2.8353533152460808E-2</v>
      </c>
      <c r="L228" s="4">
        <v>18.274673913043479</v>
      </c>
      <c r="M228" s="4">
        <v>1.4516304347826088</v>
      </c>
      <c r="N228" s="11">
        <v>7.9433999298149621E-2</v>
      </c>
      <c r="O228" s="4">
        <v>5.6442391304347836</v>
      </c>
      <c r="P228" s="4">
        <v>1.4516304347826088</v>
      </c>
      <c r="Q228" s="9">
        <v>0.2571879754270418</v>
      </c>
      <c r="R228" s="4">
        <v>7.0652173913043477</v>
      </c>
      <c r="S228" s="4">
        <v>0</v>
      </c>
      <c r="T228" s="11">
        <v>0</v>
      </c>
      <c r="U228" s="4">
        <v>5.5652173913043477</v>
      </c>
      <c r="V228" s="4">
        <v>0</v>
      </c>
      <c r="W228" s="11">
        <v>0</v>
      </c>
      <c r="X228" s="4">
        <v>53.015543478260859</v>
      </c>
      <c r="Y228" s="4">
        <v>2.8444565217391302</v>
      </c>
      <c r="Z228" s="11">
        <v>5.3653255915512892E-2</v>
      </c>
      <c r="AA228" s="4">
        <v>11.217391304347826</v>
      </c>
      <c r="AB228" s="4">
        <v>0</v>
      </c>
      <c r="AC228" s="11">
        <v>0</v>
      </c>
      <c r="AD228" s="4">
        <v>140.65630434782611</v>
      </c>
      <c r="AE228" s="4">
        <v>3.5823913043478259</v>
      </c>
      <c r="AF228" s="11">
        <v>2.5469112962679608E-2</v>
      </c>
      <c r="AG228" s="4">
        <v>0</v>
      </c>
      <c r="AH228" s="4">
        <v>0</v>
      </c>
      <c r="AI228" s="11" t="s">
        <v>713</v>
      </c>
      <c r="AJ228" s="4">
        <v>84.012608695652176</v>
      </c>
      <c r="AK228" s="4">
        <v>0.15489130434782608</v>
      </c>
      <c r="AL228" s="11">
        <v>542.3971929824562</v>
      </c>
      <c r="AM228" s="1">
        <v>175298</v>
      </c>
      <c r="AN228" s="1">
        <v>7</v>
      </c>
      <c r="AX228"/>
      <c r="AY228"/>
    </row>
    <row r="229" spans="1:51" x14ac:dyDescent="0.25">
      <c r="A229" t="s">
        <v>346</v>
      </c>
      <c r="B229" t="s">
        <v>244</v>
      </c>
      <c r="C229" t="s">
        <v>29</v>
      </c>
      <c r="D229" t="s">
        <v>454</v>
      </c>
      <c r="E229" s="4">
        <v>31.380434782608695</v>
      </c>
      <c r="F229" s="4">
        <v>119.44021739130437</v>
      </c>
      <c r="G229" s="4">
        <v>19.596304347826084</v>
      </c>
      <c r="H229" s="11">
        <v>0.16406788915684573</v>
      </c>
      <c r="I229" s="4">
        <v>108.00010869565219</v>
      </c>
      <c r="J229" s="4">
        <v>19.596304347826084</v>
      </c>
      <c r="K229" s="11">
        <v>0.18144707986405001</v>
      </c>
      <c r="L229" s="4">
        <v>37.530326086956535</v>
      </c>
      <c r="M229" s="4">
        <v>0.26032608695652176</v>
      </c>
      <c r="N229" s="11">
        <v>6.9364195331891006E-3</v>
      </c>
      <c r="O229" s="4">
        <v>26.09021739130436</v>
      </c>
      <c r="P229" s="4">
        <v>0.26032608695652176</v>
      </c>
      <c r="Q229" s="9">
        <v>9.9779194267383201E-3</v>
      </c>
      <c r="R229" s="4">
        <v>5.1459782608695637</v>
      </c>
      <c r="S229" s="4">
        <v>0</v>
      </c>
      <c r="T229" s="11">
        <v>0</v>
      </c>
      <c r="U229" s="4">
        <v>6.2941304347826108</v>
      </c>
      <c r="V229" s="4">
        <v>0</v>
      </c>
      <c r="W229" s="11">
        <v>0</v>
      </c>
      <c r="X229" s="4">
        <v>18.983586956521744</v>
      </c>
      <c r="Y229" s="4">
        <v>1.3030434782608697</v>
      </c>
      <c r="Z229" s="11">
        <v>6.8640530435330277E-2</v>
      </c>
      <c r="AA229" s="4">
        <v>0</v>
      </c>
      <c r="AB229" s="4">
        <v>0</v>
      </c>
      <c r="AC229" s="11" t="s">
        <v>713</v>
      </c>
      <c r="AD229" s="4">
        <v>52.243913043478265</v>
      </c>
      <c r="AE229" s="4">
        <v>11.071521739130432</v>
      </c>
      <c r="AF229" s="11">
        <v>0.21191984088015239</v>
      </c>
      <c r="AG229" s="4">
        <v>3.5247826086956517</v>
      </c>
      <c r="AH229" s="4">
        <v>0</v>
      </c>
      <c r="AI229" s="11">
        <v>0</v>
      </c>
      <c r="AJ229" s="4">
        <v>7.1576086956521712</v>
      </c>
      <c r="AK229" s="4">
        <v>6.9614130434782604</v>
      </c>
      <c r="AL229" s="11">
        <v>1.0281833086111325</v>
      </c>
      <c r="AM229" s="1">
        <v>175497</v>
      </c>
      <c r="AN229" s="1">
        <v>7</v>
      </c>
      <c r="AX229"/>
      <c r="AY229"/>
    </row>
    <row r="230" spans="1:51" x14ac:dyDescent="0.25">
      <c r="A230" t="s">
        <v>346</v>
      </c>
      <c r="B230" t="s">
        <v>149</v>
      </c>
      <c r="C230" t="s">
        <v>513</v>
      </c>
      <c r="D230" t="s">
        <v>381</v>
      </c>
      <c r="E230" s="4">
        <v>61.195652173913047</v>
      </c>
      <c r="F230" s="4">
        <v>211.61413043478265</v>
      </c>
      <c r="G230" s="4">
        <v>0</v>
      </c>
      <c r="H230" s="11">
        <v>0</v>
      </c>
      <c r="I230" s="4">
        <v>194.41195652173914</v>
      </c>
      <c r="J230" s="4">
        <v>0</v>
      </c>
      <c r="K230" s="11">
        <v>0</v>
      </c>
      <c r="L230" s="4">
        <v>37.841847826086948</v>
      </c>
      <c r="M230" s="4">
        <v>0</v>
      </c>
      <c r="N230" s="11">
        <v>0</v>
      </c>
      <c r="O230" s="4">
        <v>20.639673913043474</v>
      </c>
      <c r="P230" s="4">
        <v>0</v>
      </c>
      <c r="Q230" s="9">
        <v>0</v>
      </c>
      <c r="R230" s="4">
        <v>6.2771739130434785</v>
      </c>
      <c r="S230" s="4">
        <v>0</v>
      </c>
      <c r="T230" s="11">
        <v>0</v>
      </c>
      <c r="U230" s="4">
        <v>10.925000000000001</v>
      </c>
      <c r="V230" s="4">
        <v>0</v>
      </c>
      <c r="W230" s="11">
        <v>0</v>
      </c>
      <c r="X230" s="4">
        <v>40.194891304347813</v>
      </c>
      <c r="Y230" s="4">
        <v>0</v>
      </c>
      <c r="Z230" s="11">
        <v>0</v>
      </c>
      <c r="AA230" s="4">
        <v>0</v>
      </c>
      <c r="AB230" s="4">
        <v>0</v>
      </c>
      <c r="AC230" s="11" t="s">
        <v>713</v>
      </c>
      <c r="AD230" s="4">
        <v>98.195326086956541</v>
      </c>
      <c r="AE230" s="4">
        <v>0</v>
      </c>
      <c r="AF230" s="11">
        <v>0</v>
      </c>
      <c r="AG230" s="4">
        <v>1.9142391304347828</v>
      </c>
      <c r="AH230" s="4">
        <v>0</v>
      </c>
      <c r="AI230" s="11">
        <v>0</v>
      </c>
      <c r="AJ230" s="4">
        <v>33.467826086956528</v>
      </c>
      <c r="AK230" s="4">
        <v>0</v>
      </c>
      <c r="AL230" s="11" t="s">
        <v>713</v>
      </c>
      <c r="AM230" s="1">
        <v>175332</v>
      </c>
      <c r="AN230" s="1">
        <v>7</v>
      </c>
      <c r="AX230"/>
      <c r="AY230"/>
    </row>
    <row r="231" spans="1:51" x14ac:dyDescent="0.25">
      <c r="A231" t="s">
        <v>346</v>
      </c>
      <c r="B231" t="s">
        <v>106</v>
      </c>
      <c r="C231" t="s">
        <v>521</v>
      </c>
      <c r="D231" t="s">
        <v>402</v>
      </c>
      <c r="E231" s="4">
        <v>62.467391304347828</v>
      </c>
      <c r="F231" s="4">
        <v>248.79097826086962</v>
      </c>
      <c r="G231" s="4">
        <v>57.183043478260863</v>
      </c>
      <c r="H231" s="11">
        <v>0.22984371812028337</v>
      </c>
      <c r="I231" s="4">
        <v>232.87793478260875</v>
      </c>
      <c r="J231" s="4">
        <v>57.183043478260863</v>
      </c>
      <c r="K231" s="11">
        <v>0.24554942713504035</v>
      </c>
      <c r="L231" s="4">
        <v>23.107499999999998</v>
      </c>
      <c r="M231" s="4">
        <v>5.9288043478260875</v>
      </c>
      <c r="N231" s="11">
        <v>0.25657489333878991</v>
      </c>
      <c r="O231" s="4">
        <v>18.064021739130432</v>
      </c>
      <c r="P231" s="4">
        <v>5.9288043478260875</v>
      </c>
      <c r="Q231" s="9">
        <v>0.32821065172785213</v>
      </c>
      <c r="R231" s="4">
        <v>0</v>
      </c>
      <c r="S231" s="4">
        <v>0</v>
      </c>
      <c r="T231" s="11" t="s">
        <v>713</v>
      </c>
      <c r="U231" s="4">
        <v>5.0434782608695654</v>
      </c>
      <c r="V231" s="4">
        <v>0</v>
      </c>
      <c r="W231" s="11">
        <v>0</v>
      </c>
      <c r="X231" s="4">
        <v>41.018152173913052</v>
      </c>
      <c r="Y231" s="4">
        <v>7.4364130434782609</v>
      </c>
      <c r="Z231" s="11">
        <v>0.18129566178282677</v>
      </c>
      <c r="AA231" s="4">
        <v>10.869565217391305</v>
      </c>
      <c r="AB231" s="4">
        <v>0</v>
      </c>
      <c r="AC231" s="11">
        <v>0</v>
      </c>
      <c r="AD231" s="4">
        <v>90.153695652173965</v>
      </c>
      <c r="AE231" s="4">
        <v>33.810108695652168</v>
      </c>
      <c r="AF231" s="11">
        <v>0.37502742900409175</v>
      </c>
      <c r="AG231" s="4">
        <v>14.251847826086953</v>
      </c>
      <c r="AH231" s="4">
        <v>0</v>
      </c>
      <c r="AI231" s="11">
        <v>0</v>
      </c>
      <c r="AJ231" s="4">
        <v>69.390217391304333</v>
      </c>
      <c r="AK231" s="4">
        <v>10.007717391304348</v>
      </c>
      <c r="AL231" s="11">
        <v>6.9336707540919491</v>
      </c>
      <c r="AM231" s="1">
        <v>175253</v>
      </c>
      <c r="AN231" s="1">
        <v>7</v>
      </c>
      <c r="AX231"/>
      <c r="AY231"/>
    </row>
    <row r="232" spans="1:51" x14ac:dyDescent="0.25">
      <c r="A232" t="s">
        <v>346</v>
      </c>
      <c r="B232" t="s">
        <v>56</v>
      </c>
      <c r="C232" t="s">
        <v>522</v>
      </c>
      <c r="D232" t="s">
        <v>415</v>
      </c>
      <c r="E232" s="4">
        <v>43.436619718309856</v>
      </c>
      <c r="F232" s="4">
        <v>179.49239436619717</v>
      </c>
      <c r="G232" s="4">
        <v>0</v>
      </c>
      <c r="H232" s="11">
        <v>0</v>
      </c>
      <c r="I232" s="4">
        <v>151.54788732394366</v>
      </c>
      <c r="J232" s="4">
        <v>0</v>
      </c>
      <c r="K232" s="11">
        <v>0</v>
      </c>
      <c r="L232" s="4">
        <v>19.451549295774647</v>
      </c>
      <c r="M232" s="4">
        <v>0</v>
      </c>
      <c r="N232" s="11">
        <v>0</v>
      </c>
      <c r="O232" s="4">
        <v>2.1169014084507034</v>
      </c>
      <c r="P232" s="4">
        <v>0</v>
      </c>
      <c r="Q232" s="9">
        <v>0</v>
      </c>
      <c r="R232" s="4">
        <v>12.827605633802817</v>
      </c>
      <c r="S232" s="4">
        <v>0</v>
      </c>
      <c r="T232" s="11">
        <v>0</v>
      </c>
      <c r="U232" s="4">
        <v>4.507042253521127</v>
      </c>
      <c r="V232" s="4">
        <v>0</v>
      </c>
      <c r="W232" s="11">
        <v>0</v>
      </c>
      <c r="X232" s="4">
        <v>27.96197183098591</v>
      </c>
      <c r="Y232" s="4">
        <v>0</v>
      </c>
      <c r="Z232" s="11">
        <v>0</v>
      </c>
      <c r="AA232" s="4">
        <v>10.609859154929577</v>
      </c>
      <c r="AB232" s="4">
        <v>0</v>
      </c>
      <c r="AC232" s="11">
        <v>0</v>
      </c>
      <c r="AD232" s="4">
        <v>85.3</v>
      </c>
      <c r="AE232" s="4">
        <v>0</v>
      </c>
      <c r="AF232" s="11">
        <v>0</v>
      </c>
      <c r="AG232" s="4">
        <v>0</v>
      </c>
      <c r="AH232" s="4">
        <v>0</v>
      </c>
      <c r="AI232" s="11" t="s">
        <v>713</v>
      </c>
      <c r="AJ232" s="4">
        <v>36.169014084507054</v>
      </c>
      <c r="AK232" s="4">
        <v>0</v>
      </c>
      <c r="AL232" s="11" t="s">
        <v>713</v>
      </c>
      <c r="AM232" s="1">
        <v>175165</v>
      </c>
      <c r="AN232" s="1">
        <v>7</v>
      </c>
      <c r="AX232"/>
      <c r="AY232"/>
    </row>
    <row r="233" spans="1:51" x14ac:dyDescent="0.25">
      <c r="A233" t="s">
        <v>346</v>
      </c>
      <c r="B233" t="s">
        <v>307</v>
      </c>
      <c r="C233" t="s">
        <v>495</v>
      </c>
      <c r="D233" t="s">
        <v>468</v>
      </c>
      <c r="E233" s="4">
        <v>24.608695652173914</v>
      </c>
      <c r="F233" s="4">
        <v>107.03467391304349</v>
      </c>
      <c r="G233" s="4">
        <v>37.547934782608699</v>
      </c>
      <c r="H233" s="11">
        <v>0.35080159923795518</v>
      </c>
      <c r="I233" s="4">
        <v>97.767282608695666</v>
      </c>
      <c r="J233" s="4">
        <v>37.547934782608699</v>
      </c>
      <c r="K233" s="11">
        <v>0.3840541925757594</v>
      </c>
      <c r="L233" s="4">
        <v>20.864347826086956</v>
      </c>
      <c r="M233" s="4">
        <v>2.5813043478260864</v>
      </c>
      <c r="N233" s="11">
        <v>0.12371842960740183</v>
      </c>
      <c r="O233" s="4">
        <v>11.596956521739129</v>
      </c>
      <c r="P233" s="4">
        <v>2.5813043478260864</v>
      </c>
      <c r="Q233" s="9">
        <v>0.22258463614891461</v>
      </c>
      <c r="R233" s="4">
        <v>5.1152173913043475</v>
      </c>
      <c r="S233" s="4">
        <v>0</v>
      </c>
      <c r="T233" s="11">
        <v>0</v>
      </c>
      <c r="U233" s="4">
        <v>4.1521739130434785</v>
      </c>
      <c r="V233" s="4">
        <v>0</v>
      </c>
      <c r="W233" s="11">
        <v>0</v>
      </c>
      <c r="X233" s="4">
        <v>16.964347826086954</v>
      </c>
      <c r="Y233" s="4">
        <v>6.6143478260869566</v>
      </c>
      <c r="Z233" s="11">
        <v>0.38989697062894058</v>
      </c>
      <c r="AA233" s="4">
        <v>0</v>
      </c>
      <c r="AB233" s="4">
        <v>0</v>
      </c>
      <c r="AC233" s="11" t="s">
        <v>713</v>
      </c>
      <c r="AD233" s="4">
        <v>55.941739130434797</v>
      </c>
      <c r="AE233" s="4">
        <v>24.737282608695658</v>
      </c>
      <c r="AF233" s="11">
        <v>0.44219723936393451</v>
      </c>
      <c r="AG233" s="4">
        <v>0</v>
      </c>
      <c r="AH233" s="4">
        <v>0</v>
      </c>
      <c r="AI233" s="11" t="s">
        <v>713</v>
      </c>
      <c r="AJ233" s="4">
        <v>13.264239130434786</v>
      </c>
      <c r="AK233" s="4">
        <v>3.6149999999999998</v>
      </c>
      <c r="AL233" s="11">
        <v>3.6692224427205495</v>
      </c>
      <c r="AM233" s="7">
        <v>1.7E+198</v>
      </c>
      <c r="AN233" s="1">
        <v>7</v>
      </c>
      <c r="AX233"/>
      <c r="AY233"/>
    </row>
    <row r="234" spans="1:51" x14ac:dyDescent="0.25">
      <c r="A234" t="s">
        <v>346</v>
      </c>
      <c r="B234" t="s">
        <v>184</v>
      </c>
      <c r="C234" t="s">
        <v>499</v>
      </c>
      <c r="D234" t="s">
        <v>415</v>
      </c>
      <c r="E234" s="4">
        <v>65.619565217391298</v>
      </c>
      <c r="F234" s="4">
        <v>188.83315217391302</v>
      </c>
      <c r="G234" s="4">
        <v>80.483695652173907</v>
      </c>
      <c r="H234" s="11">
        <v>0.42621591985103024</v>
      </c>
      <c r="I234" s="4">
        <v>183.98695652173913</v>
      </c>
      <c r="J234" s="4">
        <v>80.483695652173907</v>
      </c>
      <c r="K234" s="11">
        <v>0.43744239903584842</v>
      </c>
      <c r="L234" s="4">
        <v>27.757391304347824</v>
      </c>
      <c r="M234" s="4">
        <v>10.349239130434782</v>
      </c>
      <c r="N234" s="11">
        <v>0.37284624541837663</v>
      </c>
      <c r="O234" s="4">
        <v>23.564456521739128</v>
      </c>
      <c r="P234" s="4">
        <v>10.349239130434782</v>
      </c>
      <c r="Q234" s="9">
        <v>0.4391885346851605</v>
      </c>
      <c r="R234" s="4">
        <v>2.0190217391304346</v>
      </c>
      <c r="S234" s="4">
        <v>0</v>
      </c>
      <c r="T234" s="11">
        <v>0</v>
      </c>
      <c r="U234" s="4">
        <v>2.1739130434782608</v>
      </c>
      <c r="V234" s="4">
        <v>0</v>
      </c>
      <c r="W234" s="11">
        <v>0</v>
      </c>
      <c r="X234" s="4">
        <v>40.451739130434788</v>
      </c>
      <c r="Y234" s="4">
        <v>11.569673913043477</v>
      </c>
      <c r="Z234" s="11">
        <v>0.2860117800062339</v>
      </c>
      <c r="AA234" s="4">
        <v>0.65326086956521745</v>
      </c>
      <c r="AB234" s="4">
        <v>0</v>
      </c>
      <c r="AC234" s="11">
        <v>0</v>
      </c>
      <c r="AD234" s="4">
        <v>105.74445652173912</v>
      </c>
      <c r="AE234" s="4">
        <v>57.628695652173917</v>
      </c>
      <c r="AF234" s="11">
        <v>0.54498077296682224</v>
      </c>
      <c r="AG234" s="4">
        <v>3.2961956521739131</v>
      </c>
      <c r="AH234" s="4">
        <v>0</v>
      </c>
      <c r="AI234" s="11">
        <v>0</v>
      </c>
      <c r="AJ234" s="4">
        <v>10.930108695652173</v>
      </c>
      <c r="AK234" s="4">
        <v>0.93608695652173923</v>
      </c>
      <c r="AL234" s="11">
        <v>11.676381792847188</v>
      </c>
      <c r="AM234" s="1">
        <v>175397</v>
      </c>
      <c r="AN234" s="1">
        <v>7</v>
      </c>
      <c r="AX234"/>
      <c r="AY234"/>
    </row>
    <row r="235" spans="1:51" x14ac:dyDescent="0.25">
      <c r="A235" t="s">
        <v>346</v>
      </c>
      <c r="B235" t="s">
        <v>99</v>
      </c>
      <c r="C235" t="s">
        <v>559</v>
      </c>
      <c r="D235" t="s">
        <v>434</v>
      </c>
      <c r="E235" s="4">
        <v>24</v>
      </c>
      <c r="F235" s="4">
        <v>81.715217391304336</v>
      </c>
      <c r="G235" s="4">
        <v>0.66956521739130437</v>
      </c>
      <c r="H235" s="11">
        <v>8.193886509351142E-3</v>
      </c>
      <c r="I235" s="4">
        <v>79.160869565217382</v>
      </c>
      <c r="J235" s="4">
        <v>0.66956521739130437</v>
      </c>
      <c r="K235" s="11">
        <v>8.4582852748942734E-3</v>
      </c>
      <c r="L235" s="4">
        <v>12.876086956521737</v>
      </c>
      <c r="M235" s="4">
        <v>0</v>
      </c>
      <c r="N235" s="11">
        <v>0</v>
      </c>
      <c r="O235" s="4">
        <v>10.32173913043478</v>
      </c>
      <c r="P235" s="4">
        <v>0</v>
      </c>
      <c r="Q235" s="9">
        <v>0</v>
      </c>
      <c r="R235" s="4">
        <v>0</v>
      </c>
      <c r="S235" s="4">
        <v>0</v>
      </c>
      <c r="T235" s="11" t="s">
        <v>713</v>
      </c>
      <c r="U235" s="4">
        <v>2.554347826086957</v>
      </c>
      <c r="V235" s="4">
        <v>0</v>
      </c>
      <c r="W235" s="11">
        <v>0</v>
      </c>
      <c r="X235" s="4">
        <v>22.995652173913047</v>
      </c>
      <c r="Y235" s="4">
        <v>0</v>
      </c>
      <c r="Z235" s="11">
        <v>0</v>
      </c>
      <c r="AA235" s="4">
        <v>0</v>
      </c>
      <c r="AB235" s="4">
        <v>0</v>
      </c>
      <c r="AC235" s="11" t="s">
        <v>713</v>
      </c>
      <c r="AD235" s="4">
        <v>41.999999999999993</v>
      </c>
      <c r="AE235" s="4">
        <v>0.66956521739130437</v>
      </c>
      <c r="AF235" s="11">
        <v>1.5942028985507249E-2</v>
      </c>
      <c r="AG235" s="4">
        <v>0</v>
      </c>
      <c r="AH235" s="4">
        <v>0</v>
      </c>
      <c r="AI235" s="11" t="s">
        <v>713</v>
      </c>
      <c r="AJ235" s="4">
        <v>3.8434782608695648</v>
      </c>
      <c r="AK235" s="4">
        <v>0</v>
      </c>
      <c r="AL235" s="11" t="s">
        <v>713</v>
      </c>
      <c r="AM235" s="1">
        <v>175241</v>
      </c>
      <c r="AN235" s="1">
        <v>7</v>
      </c>
      <c r="AX235"/>
      <c r="AY235"/>
    </row>
    <row r="236" spans="1:51" x14ac:dyDescent="0.25">
      <c r="A236" t="s">
        <v>346</v>
      </c>
      <c r="B236" t="s">
        <v>237</v>
      </c>
      <c r="C236" t="s">
        <v>514</v>
      </c>
      <c r="D236" t="s">
        <v>387</v>
      </c>
      <c r="E236" s="4">
        <v>38.782608695652172</v>
      </c>
      <c r="F236" s="4">
        <v>171.3778260869565</v>
      </c>
      <c r="G236" s="4">
        <v>12.730434782608695</v>
      </c>
      <c r="H236" s="11">
        <v>7.4282858367857446E-2</v>
      </c>
      <c r="I236" s="4">
        <v>160.75586956521738</v>
      </c>
      <c r="J236" s="4">
        <v>12.730434782608695</v>
      </c>
      <c r="K236" s="11">
        <v>7.9191103982950109E-2</v>
      </c>
      <c r="L236" s="4">
        <v>31.959021739130428</v>
      </c>
      <c r="M236" s="4">
        <v>0.20108695652173914</v>
      </c>
      <c r="N236" s="11">
        <v>6.2920247735721371E-3</v>
      </c>
      <c r="O236" s="4">
        <v>21.337065217391295</v>
      </c>
      <c r="P236" s="4">
        <v>0.20108695652173914</v>
      </c>
      <c r="Q236" s="9">
        <v>9.4243024742614694E-3</v>
      </c>
      <c r="R236" s="4">
        <v>5.4860869565217403</v>
      </c>
      <c r="S236" s="4">
        <v>0</v>
      </c>
      <c r="T236" s="11">
        <v>0</v>
      </c>
      <c r="U236" s="4">
        <v>5.1358695652173916</v>
      </c>
      <c r="V236" s="4">
        <v>0</v>
      </c>
      <c r="W236" s="11">
        <v>0</v>
      </c>
      <c r="X236" s="4">
        <v>8.8234782608695657</v>
      </c>
      <c r="Y236" s="4">
        <v>0.30054347826086952</v>
      </c>
      <c r="Z236" s="11">
        <v>3.4061791662560355E-2</v>
      </c>
      <c r="AA236" s="4">
        <v>0</v>
      </c>
      <c r="AB236" s="4">
        <v>0</v>
      </c>
      <c r="AC236" s="11" t="s">
        <v>713</v>
      </c>
      <c r="AD236" s="4">
        <v>101.45347826086955</v>
      </c>
      <c r="AE236" s="4">
        <v>9.1832608695652169</v>
      </c>
      <c r="AF236" s="11">
        <v>9.0516964297193414E-2</v>
      </c>
      <c r="AG236" s="4">
        <v>0.27869565217391307</v>
      </c>
      <c r="AH236" s="4">
        <v>0</v>
      </c>
      <c r="AI236" s="11">
        <v>0</v>
      </c>
      <c r="AJ236" s="4">
        <v>28.863152173913051</v>
      </c>
      <c r="AK236" s="4">
        <v>3.0455434782608695</v>
      </c>
      <c r="AL236" s="11">
        <v>9.4771762018630241</v>
      </c>
      <c r="AM236" s="1">
        <v>175484</v>
      </c>
      <c r="AN236" s="1">
        <v>7</v>
      </c>
      <c r="AX236"/>
      <c r="AY236"/>
    </row>
    <row r="237" spans="1:51" x14ac:dyDescent="0.25">
      <c r="A237" t="s">
        <v>346</v>
      </c>
      <c r="B237" t="s">
        <v>132</v>
      </c>
      <c r="C237" t="s">
        <v>529</v>
      </c>
      <c r="D237" t="s">
        <v>395</v>
      </c>
      <c r="E237" s="4">
        <v>57.423913043478258</v>
      </c>
      <c r="F237" s="4">
        <v>222.67543478260876</v>
      </c>
      <c r="G237" s="4">
        <v>30.014347826086951</v>
      </c>
      <c r="H237" s="11">
        <v>0.13478966755084162</v>
      </c>
      <c r="I237" s="4">
        <v>206.75010869565222</v>
      </c>
      <c r="J237" s="4">
        <v>30.014347826086951</v>
      </c>
      <c r="K237" s="11">
        <v>0.14517210179690768</v>
      </c>
      <c r="L237" s="4">
        <v>35.78163043478262</v>
      </c>
      <c r="M237" s="4">
        <v>0.43804347826086953</v>
      </c>
      <c r="N237" s="11">
        <v>1.2242132986624781E-2</v>
      </c>
      <c r="O237" s="4">
        <v>19.856304347826093</v>
      </c>
      <c r="P237" s="4">
        <v>0.43804347826086953</v>
      </c>
      <c r="Q237" s="9">
        <v>2.2060675067605288E-2</v>
      </c>
      <c r="R237" s="4">
        <v>10.707934782608698</v>
      </c>
      <c r="S237" s="4">
        <v>0</v>
      </c>
      <c r="T237" s="11">
        <v>0</v>
      </c>
      <c r="U237" s="4">
        <v>5.2173913043478262</v>
      </c>
      <c r="V237" s="4">
        <v>0</v>
      </c>
      <c r="W237" s="11">
        <v>0</v>
      </c>
      <c r="X237" s="4">
        <v>37.410000000000011</v>
      </c>
      <c r="Y237" s="4">
        <v>0.33967391304347827</v>
      </c>
      <c r="Z237" s="11">
        <v>9.0797624443592125E-3</v>
      </c>
      <c r="AA237" s="4">
        <v>0</v>
      </c>
      <c r="AB237" s="4">
        <v>0</v>
      </c>
      <c r="AC237" s="11" t="s">
        <v>713</v>
      </c>
      <c r="AD237" s="4">
        <v>113.28684782608698</v>
      </c>
      <c r="AE237" s="4">
        <v>21.096956521739127</v>
      </c>
      <c r="AF237" s="11">
        <v>0.1862259999865673</v>
      </c>
      <c r="AG237" s="4">
        <v>2.7513043478260872</v>
      </c>
      <c r="AH237" s="4">
        <v>0</v>
      </c>
      <c r="AI237" s="11">
        <v>0</v>
      </c>
      <c r="AJ237" s="4">
        <v>33.445652173913047</v>
      </c>
      <c r="AK237" s="4">
        <v>8.1396739130434774</v>
      </c>
      <c r="AL237" s="11">
        <v>4.1089670828603868</v>
      </c>
      <c r="AM237" s="1">
        <v>175300</v>
      </c>
      <c r="AN237" s="1">
        <v>7</v>
      </c>
      <c r="AX237"/>
      <c r="AY237"/>
    </row>
    <row r="238" spans="1:51" x14ac:dyDescent="0.25">
      <c r="A238" t="s">
        <v>346</v>
      </c>
      <c r="B238" t="s">
        <v>158</v>
      </c>
      <c r="C238" t="s">
        <v>521</v>
      </c>
      <c r="D238" t="s">
        <v>402</v>
      </c>
      <c r="E238" s="4">
        <v>91.586956521739125</v>
      </c>
      <c r="F238" s="4">
        <v>284.59967391304349</v>
      </c>
      <c r="G238" s="4">
        <v>0</v>
      </c>
      <c r="H238" s="11">
        <v>0</v>
      </c>
      <c r="I238" s="4">
        <v>263.17195652173916</v>
      </c>
      <c r="J238" s="4">
        <v>0</v>
      </c>
      <c r="K238" s="11">
        <v>0</v>
      </c>
      <c r="L238" s="4">
        <v>37.657282608695652</v>
      </c>
      <c r="M238" s="4">
        <v>0</v>
      </c>
      <c r="N238" s="11">
        <v>0</v>
      </c>
      <c r="O238" s="4">
        <v>16.229565217391304</v>
      </c>
      <c r="P238" s="4">
        <v>0</v>
      </c>
      <c r="Q238" s="9">
        <v>0</v>
      </c>
      <c r="R238" s="4">
        <v>15.742934782608693</v>
      </c>
      <c r="S238" s="4">
        <v>0</v>
      </c>
      <c r="T238" s="11">
        <v>0</v>
      </c>
      <c r="U238" s="4">
        <v>5.6847826086956523</v>
      </c>
      <c r="V238" s="4">
        <v>0</v>
      </c>
      <c r="W238" s="11">
        <v>0</v>
      </c>
      <c r="X238" s="4">
        <v>60.858695652173921</v>
      </c>
      <c r="Y238" s="4">
        <v>0</v>
      </c>
      <c r="Z238" s="11">
        <v>0</v>
      </c>
      <c r="AA238" s="4">
        <v>0</v>
      </c>
      <c r="AB238" s="4">
        <v>0</v>
      </c>
      <c r="AC238" s="11" t="s">
        <v>713</v>
      </c>
      <c r="AD238" s="4">
        <v>147.16793478260868</v>
      </c>
      <c r="AE238" s="4">
        <v>0</v>
      </c>
      <c r="AF238" s="11">
        <v>0</v>
      </c>
      <c r="AG238" s="4">
        <v>0.19891304347826083</v>
      </c>
      <c r="AH238" s="4">
        <v>0</v>
      </c>
      <c r="AI238" s="11">
        <v>0</v>
      </c>
      <c r="AJ238" s="4">
        <v>38.716847826086962</v>
      </c>
      <c r="AK238" s="4">
        <v>0</v>
      </c>
      <c r="AL238" s="11" t="s">
        <v>713</v>
      </c>
      <c r="AM238" s="1">
        <v>175344</v>
      </c>
      <c r="AN238" s="1">
        <v>7</v>
      </c>
      <c r="AX238"/>
      <c r="AY238"/>
    </row>
    <row r="239" spans="1:51" x14ac:dyDescent="0.25">
      <c r="A239" t="s">
        <v>346</v>
      </c>
      <c r="B239" t="s">
        <v>255</v>
      </c>
      <c r="C239" t="s">
        <v>634</v>
      </c>
      <c r="D239" t="s">
        <v>443</v>
      </c>
      <c r="E239" s="4">
        <v>23.989130434782609</v>
      </c>
      <c r="F239" s="4">
        <v>109.97695652173911</v>
      </c>
      <c r="G239" s="4">
        <v>22.299673913043478</v>
      </c>
      <c r="H239" s="11">
        <v>0.20276678513680735</v>
      </c>
      <c r="I239" s="4">
        <v>96.911086956521729</v>
      </c>
      <c r="J239" s="4">
        <v>22.299673913043478</v>
      </c>
      <c r="K239" s="11">
        <v>0.23010446599415424</v>
      </c>
      <c r="L239" s="4">
        <v>34.010869565217398</v>
      </c>
      <c r="M239" s="4">
        <v>7.7778260869565203</v>
      </c>
      <c r="N239" s="11">
        <v>0.22868648130393088</v>
      </c>
      <c r="O239" s="4">
        <v>20.945000000000004</v>
      </c>
      <c r="P239" s="4">
        <v>7.7778260869565203</v>
      </c>
      <c r="Q239" s="9">
        <v>0.37134524167851607</v>
      </c>
      <c r="R239" s="4">
        <v>5.9608695652173909</v>
      </c>
      <c r="S239" s="4">
        <v>0</v>
      </c>
      <c r="T239" s="11">
        <v>0</v>
      </c>
      <c r="U239" s="4">
        <v>7.1050000000000031</v>
      </c>
      <c r="V239" s="4">
        <v>0</v>
      </c>
      <c r="W239" s="11">
        <v>0</v>
      </c>
      <c r="X239" s="4">
        <v>6.5351086956521725</v>
      </c>
      <c r="Y239" s="4">
        <v>5.0476086956521735</v>
      </c>
      <c r="Z239" s="11">
        <v>0.77238328094073827</v>
      </c>
      <c r="AA239" s="4">
        <v>0</v>
      </c>
      <c r="AB239" s="4">
        <v>0</v>
      </c>
      <c r="AC239" s="11" t="s">
        <v>713</v>
      </c>
      <c r="AD239" s="4">
        <v>47.546847826086939</v>
      </c>
      <c r="AE239" s="4">
        <v>6.7985869565217385</v>
      </c>
      <c r="AF239" s="11">
        <v>0.14298712254046927</v>
      </c>
      <c r="AG239" s="4">
        <v>0</v>
      </c>
      <c r="AH239" s="4">
        <v>0</v>
      </c>
      <c r="AI239" s="11" t="s">
        <v>713</v>
      </c>
      <c r="AJ239" s="4">
        <v>21.884130434782602</v>
      </c>
      <c r="AK239" s="4">
        <v>2.6756521739130434</v>
      </c>
      <c r="AL239" s="11">
        <v>8.1789892752681155</v>
      </c>
      <c r="AM239" s="1">
        <v>175509</v>
      </c>
      <c r="AN239" s="1">
        <v>7</v>
      </c>
      <c r="AX239"/>
      <c r="AY239"/>
    </row>
    <row r="240" spans="1:51" x14ac:dyDescent="0.25">
      <c r="A240" t="s">
        <v>346</v>
      </c>
      <c r="B240" t="s">
        <v>310</v>
      </c>
      <c r="C240" t="s">
        <v>650</v>
      </c>
      <c r="D240" t="s">
        <v>469</v>
      </c>
      <c r="E240" s="4">
        <v>35.989130434782609</v>
      </c>
      <c r="F240" s="4">
        <v>182.06152173913046</v>
      </c>
      <c r="G240" s="4">
        <v>63.771739130434781</v>
      </c>
      <c r="H240" s="11">
        <v>0.3502757667916841</v>
      </c>
      <c r="I240" s="4">
        <v>174.53836956521741</v>
      </c>
      <c r="J240" s="4">
        <v>63.771739130434781</v>
      </c>
      <c r="K240" s="11">
        <v>0.36537375299937158</v>
      </c>
      <c r="L240" s="4">
        <v>31.819673913043481</v>
      </c>
      <c r="M240" s="4">
        <v>15.923913043478262</v>
      </c>
      <c r="N240" s="11">
        <v>0.50044237055964147</v>
      </c>
      <c r="O240" s="4">
        <v>24.296521739130437</v>
      </c>
      <c r="P240" s="4">
        <v>15.923913043478262</v>
      </c>
      <c r="Q240" s="9">
        <v>0.65539887620342863</v>
      </c>
      <c r="R240" s="4">
        <v>4.2873913043478264</v>
      </c>
      <c r="S240" s="4">
        <v>0</v>
      </c>
      <c r="T240" s="11">
        <v>0</v>
      </c>
      <c r="U240" s="4">
        <v>3.235760869565218</v>
      </c>
      <c r="V240" s="4">
        <v>0</v>
      </c>
      <c r="W240" s="11">
        <v>0</v>
      </c>
      <c r="X240" s="4">
        <v>8.2989130434782616</v>
      </c>
      <c r="Y240" s="4">
        <v>8.2989130434782616</v>
      </c>
      <c r="Z240" s="11">
        <v>1</v>
      </c>
      <c r="AA240" s="4">
        <v>0</v>
      </c>
      <c r="AB240" s="4">
        <v>0</v>
      </c>
      <c r="AC240" s="11" t="s">
        <v>713</v>
      </c>
      <c r="AD240" s="4">
        <v>100.90271739130436</v>
      </c>
      <c r="AE240" s="4">
        <v>39.548913043478258</v>
      </c>
      <c r="AF240" s="11">
        <v>0.39195092130280446</v>
      </c>
      <c r="AG240" s="4">
        <v>0</v>
      </c>
      <c r="AH240" s="4">
        <v>0</v>
      </c>
      <c r="AI240" s="11" t="s">
        <v>713</v>
      </c>
      <c r="AJ240" s="4">
        <v>41.040217391304353</v>
      </c>
      <c r="AK240" s="4">
        <v>0</v>
      </c>
      <c r="AL240" s="11" t="s">
        <v>713</v>
      </c>
      <c r="AM240" t="s">
        <v>2</v>
      </c>
      <c r="AN240" s="1">
        <v>7</v>
      </c>
      <c r="AX240"/>
      <c r="AY240"/>
    </row>
    <row r="241" spans="1:51" x14ac:dyDescent="0.25">
      <c r="A241" t="s">
        <v>346</v>
      </c>
      <c r="B241" t="s">
        <v>181</v>
      </c>
      <c r="C241" t="s">
        <v>597</v>
      </c>
      <c r="D241" t="s">
        <v>436</v>
      </c>
      <c r="E241" s="4">
        <v>92.369565217391298</v>
      </c>
      <c r="F241" s="4">
        <v>446.91923913043468</v>
      </c>
      <c r="G241" s="4">
        <v>0</v>
      </c>
      <c r="H241" s="11">
        <v>0</v>
      </c>
      <c r="I241" s="4">
        <v>419.68010869565211</v>
      </c>
      <c r="J241" s="4">
        <v>0</v>
      </c>
      <c r="K241" s="11">
        <v>0</v>
      </c>
      <c r="L241" s="4">
        <v>90.978369565217378</v>
      </c>
      <c r="M241" s="4">
        <v>0</v>
      </c>
      <c r="N241" s="11">
        <v>0</v>
      </c>
      <c r="O241" s="4">
        <v>63.739239130434754</v>
      </c>
      <c r="P241" s="4">
        <v>0</v>
      </c>
      <c r="Q241" s="9">
        <v>0</v>
      </c>
      <c r="R241" s="4">
        <v>22.369565217391305</v>
      </c>
      <c r="S241" s="4">
        <v>0</v>
      </c>
      <c r="T241" s="11">
        <v>0</v>
      </c>
      <c r="U241" s="4">
        <v>4.8695652173913047</v>
      </c>
      <c r="V241" s="4">
        <v>0</v>
      </c>
      <c r="W241" s="11">
        <v>0</v>
      </c>
      <c r="X241" s="4">
        <v>46.582391304347816</v>
      </c>
      <c r="Y241" s="4">
        <v>0</v>
      </c>
      <c r="Z241" s="11">
        <v>0</v>
      </c>
      <c r="AA241" s="4">
        <v>0</v>
      </c>
      <c r="AB241" s="4">
        <v>0</v>
      </c>
      <c r="AC241" s="11" t="s">
        <v>713</v>
      </c>
      <c r="AD241" s="4">
        <v>141.35663043478263</v>
      </c>
      <c r="AE241" s="4">
        <v>0</v>
      </c>
      <c r="AF241" s="11">
        <v>0</v>
      </c>
      <c r="AG241" s="4">
        <v>0</v>
      </c>
      <c r="AH241" s="4">
        <v>0</v>
      </c>
      <c r="AI241" s="11" t="s">
        <v>713</v>
      </c>
      <c r="AJ241" s="4">
        <v>168.0018478260869</v>
      </c>
      <c r="AK241" s="4">
        <v>0</v>
      </c>
      <c r="AL241" s="11" t="s">
        <v>713</v>
      </c>
      <c r="AM241" s="1">
        <v>175386</v>
      </c>
      <c r="AN241" s="1">
        <v>7</v>
      </c>
      <c r="AX241"/>
      <c r="AY241"/>
    </row>
    <row r="242" spans="1:51" x14ac:dyDescent="0.25">
      <c r="A242" t="s">
        <v>346</v>
      </c>
      <c r="B242" t="s">
        <v>110</v>
      </c>
      <c r="C242" t="s">
        <v>564</v>
      </c>
      <c r="D242" t="s">
        <v>394</v>
      </c>
      <c r="E242" s="4">
        <v>55.076086956521742</v>
      </c>
      <c r="F242" s="4">
        <v>192.89760869565217</v>
      </c>
      <c r="G242" s="4">
        <v>5.9423913043478267</v>
      </c>
      <c r="H242" s="11">
        <v>3.0805935566176699E-2</v>
      </c>
      <c r="I242" s="4">
        <v>171.2454347826087</v>
      </c>
      <c r="J242" s="4">
        <v>5.9423913043478267</v>
      </c>
      <c r="K242" s="11">
        <v>3.4701020274739161E-2</v>
      </c>
      <c r="L242" s="4">
        <v>28.692934782608695</v>
      </c>
      <c r="M242" s="4">
        <v>0</v>
      </c>
      <c r="N242" s="11">
        <v>0</v>
      </c>
      <c r="O242" s="4">
        <v>17.127717391304348</v>
      </c>
      <c r="P242" s="4">
        <v>0</v>
      </c>
      <c r="Q242" s="9">
        <v>0</v>
      </c>
      <c r="R242" s="4">
        <v>5.8260869565217392</v>
      </c>
      <c r="S242" s="4">
        <v>0</v>
      </c>
      <c r="T242" s="11">
        <v>0</v>
      </c>
      <c r="U242" s="4">
        <v>5.7391304347826084</v>
      </c>
      <c r="V242" s="4">
        <v>0</v>
      </c>
      <c r="W242" s="11">
        <v>0</v>
      </c>
      <c r="X242" s="4">
        <v>47.307065217391305</v>
      </c>
      <c r="Y242" s="4">
        <v>0.27445652173913043</v>
      </c>
      <c r="Z242" s="11">
        <v>5.8015968751795044E-3</v>
      </c>
      <c r="AA242" s="4">
        <v>10.086956521739131</v>
      </c>
      <c r="AB242" s="4">
        <v>0</v>
      </c>
      <c r="AC242" s="11">
        <v>0</v>
      </c>
      <c r="AD242" s="4">
        <v>100.50086956521739</v>
      </c>
      <c r="AE242" s="4">
        <v>5.6679347826086959</v>
      </c>
      <c r="AF242" s="11">
        <v>5.6396873053229046E-2</v>
      </c>
      <c r="AG242" s="4">
        <v>0</v>
      </c>
      <c r="AH242" s="4">
        <v>0</v>
      </c>
      <c r="AI242" s="11" t="s">
        <v>713</v>
      </c>
      <c r="AJ242" s="4">
        <v>6.3097826086956523</v>
      </c>
      <c r="AK242" s="4">
        <v>0</v>
      </c>
      <c r="AL242" s="11" t="s">
        <v>713</v>
      </c>
      <c r="AM242" s="1">
        <v>175257</v>
      </c>
      <c r="AN242" s="1">
        <v>7</v>
      </c>
      <c r="AX242"/>
      <c r="AY242"/>
    </row>
    <row r="243" spans="1:51" x14ac:dyDescent="0.25">
      <c r="A243" t="s">
        <v>346</v>
      </c>
      <c r="B243" t="s">
        <v>115</v>
      </c>
      <c r="C243" t="s">
        <v>564</v>
      </c>
      <c r="D243" t="s">
        <v>394</v>
      </c>
      <c r="E243" s="4">
        <v>111.79347826086956</v>
      </c>
      <c r="F243" s="4">
        <v>410.35695652173916</v>
      </c>
      <c r="G243" s="4">
        <v>89.879239130434797</v>
      </c>
      <c r="H243" s="11">
        <v>0.21902696591832563</v>
      </c>
      <c r="I243" s="4">
        <v>378.91510869565218</v>
      </c>
      <c r="J243" s="4">
        <v>89.879239130434797</v>
      </c>
      <c r="K243" s="11">
        <v>0.23720151840824738</v>
      </c>
      <c r="L243" s="4">
        <v>60.636521739130423</v>
      </c>
      <c r="M243" s="4">
        <v>11.062608695652175</v>
      </c>
      <c r="N243" s="11">
        <v>0.18244134687087712</v>
      </c>
      <c r="O243" s="4">
        <v>41.959891304347821</v>
      </c>
      <c r="P243" s="4">
        <v>11.062608695652175</v>
      </c>
      <c r="Q243" s="9">
        <v>0.26364722004191377</v>
      </c>
      <c r="R243" s="4">
        <v>13.144021739130432</v>
      </c>
      <c r="S243" s="4">
        <v>0</v>
      </c>
      <c r="T243" s="11">
        <v>0</v>
      </c>
      <c r="U243" s="4">
        <v>5.5326086956521738</v>
      </c>
      <c r="V243" s="4">
        <v>0</v>
      </c>
      <c r="W243" s="11">
        <v>0</v>
      </c>
      <c r="X243" s="4">
        <v>73.495434782608712</v>
      </c>
      <c r="Y243" s="4">
        <v>23.48456521739131</v>
      </c>
      <c r="Z243" s="11">
        <v>0.31953774117883693</v>
      </c>
      <c r="AA243" s="4">
        <v>12.765217391304349</v>
      </c>
      <c r="AB243" s="4">
        <v>0</v>
      </c>
      <c r="AC243" s="11">
        <v>0</v>
      </c>
      <c r="AD243" s="4">
        <v>219.505</v>
      </c>
      <c r="AE243" s="4">
        <v>46.960978260869574</v>
      </c>
      <c r="AF243" s="11">
        <v>0.21394035790013702</v>
      </c>
      <c r="AG243" s="4">
        <v>0</v>
      </c>
      <c r="AH243" s="4">
        <v>0</v>
      </c>
      <c r="AI243" s="11" t="s">
        <v>713</v>
      </c>
      <c r="AJ243" s="4">
        <v>43.954782608695666</v>
      </c>
      <c r="AK243" s="4">
        <v>8.3710869565217383</v>
      </c>
      <c r="AL243" s="11">
        <v>5.2507855714545428</v>
      </c>
      <c r="AM243" s="1">
        <v>175267</v>
      </c>
      <c r="AN243" s="1">
        <v>7</v>
      </c>
      <c r="AX243"/>
      <c r="AY243"/>
    </row>
    <row r="244" spans="1:51" x14ac:dyDescent="0.25">
      <c r="A244" t="s">
        <v>346</v>
      </c>
      <c r="B244" t="s">
        <v>284</v>
      </c>
      <c r="C244" t="s">
        <v>537</v>
      </c>
      <c r="D244" t="s">
        <v>394</v>
      </c>
      <c r="E244" s="4">
        <v>82.108695652173907</v>
      </c>
      <c r="F244" s="4">
        <v>369.58880434782611</v>
      </c>
      <c r="G244" s="4">
        <v>34.986195652173912</v>
      </c>
      <c r="H244" s="11">
        <v>9.4662487717695656E-2</v>
      </c>
      <c r="I244" s="4">
        <v>345.58065217391305</v>
      </c>
      <c r="J244" s="4">
        <v>34.986195652173912</v>
      </c>
      <c r="K244" s="11">
        <v>0.10123887269755817</v>
      </c>
      <c r="L244" s="4">
        <v>50.301521739130436</v>
      </c>
      <c r="M244" s="4">
        <v>5.0434782608695654</v>
      </c>
      <c r="N244" s="11">
        <v>0.10026492413143348</v>
      </c>
      <c r="O244" s="4">
        <v>26.293369565217393</v>
      </c>
      <c r="P244" s="4">
        <v>5.0434782608695654</v>
      </c>
      <c r="Q244" s="9">
        <v>0.19181559245800933</v>
      </c>
      <c r="R244" s="4">
        <v>18.442934782608695</v>
      </c>
      <c r="S244" s="4">
        <v>0</v>
      </c>
      <c r="T244" s="11">
        <v>0</v>
      </c>
      <c r="U244" s="4">
        <v>5.5652173913043477</v>
      </c>
      <c r="V244" s="4">
        <v>0</v>
      </c>
      <c r="W244" s="11">
        <v>0</v>
      </c>
      <c r="X244" s="4">
        <v>109.37836956521743</v>
      </c>
      <c r="Y244" s="4">
        <v>8.6084782608695658</v>
      </c>
      <c r="Z244" s="11">
        <v>7.8703662297111815E-2</v>
      </c>
      <c r="AA244" s="4">
        <v>0</v>
      </c>
      <c r="AB244" s="4">
        <v>0</v>
      </c>
      <c r="AC244" s="11" t="s">
        <v>713</v>
      </c>
      <c r="AD244" s="4">
        <v>147.71499999999997</v>
      </c>
      <c r="AE244" s="4">
        <v>21.334239130434781</v>
      </c>
      <c r="AF244" s="11">
        <v>0.14442838662583207</v>
      </c>
      <c r="AG244" s="4">
        <v>0</v>
      </c>
      <c r="AH244" s="4">
        <v>0</v>
      </c>
      <c r="AI244" s="11" t="s">
        <v>713</v>
      </c>
      <c r="AJ244" s="4">
        <v>62.19391304347829</v>
      </c>
      <c r="AK244" s="4">
        <v>0</v>
      </c>
      <c r="AL244" s="11" t="s">
        <v>713</v>
      </c>
      <c r="AM244" s="1">
        <v>175550</v>
      </c>
      <c r="AN244" s="1">
        <v>7</v>
      </c>
      <c r="AX244"/>
      <c r="AY244"/>
    </row>
    <row r="245" spans="1:51" x14ac:dyDescent="0.25">
      <c r="A245" t="s">
        <v>346</v>
      </c>
      <c r="B245" t="s">
        <v>311</v>
      </c>
      <c r="C245" t="s">
        <v>651</v>
      </c>
      <c r="D245" t="s">
        <v>470</v>
      </c>
      <c r="E245" s="4">
        <v>29.380434782608695</v>
      </c>
      <c r="F245" s="4">
        <v>151.2104347826087</v>
      </c>
      <c r="G245" s="4">
        <v>8.726739130434785</v>
      </c>
      <c r="H245" s="11">
        <v>5.7712545718031895E-2</v>
      </c>
      <c r="I245" s="4">
        <v>138.54195652173914</v>
      </c>
      <c r="J245" s="4">
        <v>8.726739130434785</v>
      </c>
      <c r="K245" s="11">
        <v>6.2989864944381954E-2</v>
      </c>
      <c r="L245" s="4">
        <v>31.470108695652176</v>
      </c>
      <c r="M245" s="4">
        <v>0</v>
      </c>
      <c r="N245" s="11">
        <v>0</v>
      </c>
      <c r="O245" s="4">
        <v>22.75</v>
      </c>
      <c r="P245" s="4">
        <v>0</v>
      </c>
      <c r="Q245" s="9">
        <v>0</v>
      </c>
      <c r="R245" s="4">
        <v>2.9809782608695654</v>
      </c>
      <c r="S245" s="4">
        <v>0</v>
      </c>
      <c r="T245" s="11">
        <v>0</v>
      </c>
      <c r="U245" s="4">
        <v>5.7391304347826084</v>
      </c>
      <c r="V245" s="4">
        <v>0</v>
      </c>
      <c r="W245" s="11">
        <v>0</v>
      </c>
      <c r="X245" s="4">
        <v>20.108695652173914</v>
      </c>
      <c r="Y245" s="4">
        <v>0</v>
      </c>
      <c r="Z245" s="11">
        <v>0</v>
      </c>
      <c r="AA245" s="4">
        <v>3.9483695652173911</v>
      </c>
      <c r="AB245" s="4">
        <v>0</v>
      </c>
      <c r="AC245" s="11">
        <v>0</v>
      </c>
      <c r="AD245" s="4">
        <v>71.889782608695654</v>
      </c>
      <c r="AE245" s="4">
        <v>8.726739130434785</v>
      </c>
      <c r="AF245" s="11">
        <v>0.12139053442316593</v>
      </c>
      <c r="AG245" s="4">
        <v>0.59782608695652173</v>
      </c>
      <c r="AH245" s="4">
        <v>0</v>
      </c>
      <c r="AI245" s="11">
        <v>0</v>
      </c>
      <c r="AJ245" s="4">
        <v>23.195652173913043</v>
      </c>
      <c r="AK245" s="4">
        <v>0</v>
      </c>
      <c r="AL245" s="11" t="s">
        <v>713</v>
      </c>
      <c r="AM245" t="s">
        <v>3</v>
      </c>
      <c r="AN245" s="1">
        <v>7</v>
      </c>
      <c r="AX245"/>
      <c r="AY245"/>
    </row>
    <row r="246" spans="1:51" x14ac:dyDescent="0.25">
      <c r="A246" t="s">
        <v>346</v>
      </c>
      <c r="B246" t="s">
        <v>128</v>
      </c>
      <c r="C246" t="s">
        <v>573</v>
      </c>
      <c r="D246" t="s">
        <v>442</v>
      </c>
      <c r="E246" s="4">
        <v>43.869565217391305</v>
      </c>
      <c r="F246" s="4">
        <v>144.26184782608695</v>
      </c>
      <c r="G246" s="4">
        <v>32.092391304347828</v>
      </c>
      <c r="H246" s="11">
        <v>0.22245931123131327</v>
      </c>
      <c r="I246" s="4">
        <v>133.74010869565217</v>
      </c>
      <c r="J246" s="4">
        <v>32.092391304347828</v>
      </c>
      <c r="K246" s="11">
        <v>0.23996085854378507</v>
      </c>
      <c r="L246" s="4">
        <v>27.948478260869557</v>
      </c>
      <c r="M246" s="4">
        <v>1.0978260869565217</v>
      </c>
      <c r="N246" s="11">
        <v>3.9280352823129527E-2</v>
      </c>
      <c r="O246" s="4">
        <v>23.165869565217385</v>
      </c>
      <c r="P246" s="4">
        <v>1.0978260869565217</v>
      </c>
      <c r="Q246" s="9">
        <v>4.7389806968647669E-2</v>
      </c>
      <c r="R246" s="4">
        <v>0</v>
      </c>
      <c r="S246" s="4">
        <v>0</v>
      </c>
      <c r="T246" s="11" t="s">
        <v>713</v>
      </c>
      <c r="U246" s="4">
        <v>4.7826086956521738</v>
      </c>
      <c r="V246" s="4">
        <v>0</v>
      </c>
      <c r="W246" s="11">
        <v>0</v>
      </c>
      <c r="X246" s="4">
        <v>12.938260869565209</v>
      </c>
      <c r="Y246" s="4">
        <v>3.2608695652173912E-2</v>
      </c>
      <c r="Z246" s="11">
        <v>2.5203306673835624E-3</v>
      </c>
      <c r="AA246" s="4">
        <v>5.7391304347826084</v>
      </c>
      <c r="AB246" s="4">
        <v>0</v>
      </c>
      <c r="AC246" s="11">
        <v>0</v>
      </c>
      <c r="AD246" s="4">
        <v>71.994565217391326</v>
      </c>
      <c r="AE246" s="4">
        <v>30.961956521739129</v>
      </c>
      <c r="AF246" s="11">
        <v>0.43005963614403248</v>
      </c>
      <c r="AG246" s="4">
        <v>0</v>
      </c>
      <c r="AH246" s="4">
        <v>0</v>
      </c>
      <c r="AI246" s="11" t="s">
        <v>713</v>
      </c>
      <c r="AJ246" s="4">
        <v>25.641413043478263</v>
      </c>
      <c r="AK246" s="4">
        <v>0</v>
      </c>
      <c r="AL246" s="11" t="s">
        <v>713</v>
      </c>
      <c r="AM246" s="1">
        <v>175295</v>
      </c>
      <c r="AN246" s="1">
        <v>7</v>
      </c>
      <c r="AX246"/>
      <c r="AY246"/>
    </row>
    <row r="247" spans="1:51" x14ac:dyDescent="0.25">
      <c r="A247" t="s">
        <v>346</v>
      </c>
      <c r="B247" t="s">
        <v>69</v>
      </c>
      <c r="C247" t="s">
        <v>529</v>
      </c>
      <c r="D247" t="s">
        <v>395</v>
      </c>
      <c r="E247" s="4">
        <v>61.619565217391305</v>
      </c>
      <c r="F247" s="4">
        <v>165.70652173913044</v>
      </c>
      <c r="G247" s="4">
        <v>6.6717391304347835</v>
      </c>
      <c r="H247" s="11">
        <v>4.0262381108560188E-2</v>
      </c>
      <c r="I247" s="4">
        <v>159.35869565217391</v>
      </c>
      <c r="J247" s="4">
        <v>6.6717391304347835</v>
      </c>
      <c r="K247" s="11">
        <v>4.1866175567833036E-2</v>
      </c>
      <c r="L247" s="4">
        <v>30.059239130434783</v>
      </c>
      <c r="M247" s="4">
        <v>4.4402173913043486</v>
      </c>
      <c r="N247" s="11">
        <v>0.1477155616626589</v>
      </c>
      <c r="O247" s="4">
        <v>23.711413043478263</v>
      </c>
      <c r="P247" s="4">
        <v>4.4402173913043486</v>
      </c>
      <c r="Q247" s="9">
        <v>0.18726076692108462</v>
      </c>
      <c r="R247" s="4">
        <v>0</v>
      </c>
      <c r="S247" s="4">
        <v>0</v>
      </c>
      <c r="T247" s="11" t="s">
        <v>713</v>
      </c>
      <c r="U247" s="4">
        <v>6.3478260869565215</v>
      </c>
      <c r="V247" s="4">
        <v>0</v>
      </c>
      <c r="W247" s="11">
        <v>0</v>
      </c>
      <c r="X247" s="4">
        <v>27.06358695652175</v>
      </c>
      <c r="Y247" s="4">
        <v>0.7</v>
      </c>
      <c r="Z247" s="11">
        <v>2.5865011948510944E-2</v>
      </c>
      <c r="AA247" s="4">
        <v>0</v>
      </c>
      <c r="AB247" s="4">
        <v>0</v>
      </c>
      <c r="AC247" s="11" t="s">
        <v>713</v>
      </c>
      <c r="AD247" s="4">
        <v>94.809239130434776</v>
      </c>
      <c r="AE247" s="4">
        <v>1.5315217391304348</v>
      </c>
      <c r="AF247" s="11">
        <v>1.6153718278694634E-2</v>
      </c>
      <c r="AG247" s="4">
        <v>0</v>
      </c>
      <c r="AH247" s="4">
        <v>0</v>
      </c>
      <c r="AI247" s="11" t="s">
        <v>713</v>
      </c>
      <c r="AJ247" s="4">
        <v>13.774456521739133</v>
      </c>
      <c r="AK247" s="4">
        <v>0</v>
      </c>
      <c r="AL247" s="11" t="s">
        <v>713</v>
      </c>
      <c r="AM247" s="1">
        <v>175185</v>
      </c>
      <c r="AN247" s="1">
        <v>7</v>
      </c>
      <c r="AX247"/>
      <c r="AY247"/>
    </row>
    <row r="248" spans="1:51" x14ac:dyDescent="0.25">
      <c r="A248" t="s">
        <v>346</v>
      </c>
      <c r="B248" t="s">
        <v>328</v>
      </c>
      <c r="C248" t="s">
        <v>485</v>
      </c>
      <c r="D248" t="s">
        <v>468</v>
      </c>
      <c r="E248" s="4">
        <v>27.760869565217391</v>
      </c>
      <c r="F248" s="4">
        <v>106.56586956521741</v>
      </c>
      <c r="G248" s="4">
        <v>0</v>
      </c>
      <c r="H248" s="11">
        <v>0</v>
      </c>
      <c r="I248" s="4">
        <v>101.78217391304351</v>
      </c>
      <c r="J248" s="4">
        <v>0</v>
      </c>
      <c r="K248" s="11">
        <v>0</v>
      </c>
      <c r="L248" s="4">
        <v>25.909782608695657</v>
      </c>
      <c r="M248" s="4">
        <v>0</v>
      </c>
      <c r="N248" s="11">
        <v>0</v>
      </c>
      <c r="O248" s="4">
        <v>21.126086956521746</v>
      </c>
      <c r="P248" s="4">
        <v>0</v>
      </c>
      <c r="Q248" s="9">
        <v>0</v>
      </c>
      <c r="R248" s="4">
        <v>0</v>
      </c>
      <c r="S248" s="4">
        <v>0</v>
      </c>
      <c r="T248" s="11" t="s">
        <v>713</v>
      </c>
      <c r="U248" s="4">
        <v>4.7836956521739129</v>
      </c>
      <c r="V248" s="4">
        <v>0</v>
      </c>
      <c r="W248" s="11">
        <v>0</v>
      </c>
      <c r="X248" s="4">
        <v>9.7630434782608706</v>
      </c>
      <c r="Y248" s="4">
        <v>0</v>
      </c>
      <c r="Z248" s="11">
        <v>0</v>
      </c>
      <c r="AA248" s="4">
        <v>0</v>
      </c>
      <c r="AB248" s="4">
        <v>0</v>
      </c>
      <c r="AC248" s="11" t="s">
        <v>713</v>
      </c>
      <c r="AD248" s="4">
        <v>64.889782608695668</v>
      </c>
      <c r="AE248" s="4">
        <v>0</v>
      </c>
      <c r="AF248" s="11">
        <v>0</v>
      </c>
      <c r="AG248" s="4">
        <v>0</v>
      </c>
      <c r="AH248" s="4">
        <v>0</v>
      </c>
      <c r="AI248" s="11" t="s">
        <v>713</v>
      </c>
      <c r="AJ248" s="4">
        <v>6.0032608695652181</v>
      </c>
      <c r="AK248" s="4">
        <v>0</v>
      </c>
      <c r="AL248" s="11" t="s">
        <v>713</v>
      </c>
      <c r="AM248" t="s">
        <v>21</v>
      </c>
      <c r="AN248" s="1">
        <v>7</v>
      </c>
      <c r="AX248"/>
      <c r="AY248"/>
    </row>
    <row r="249" spans="1:51" x14ac:dyDescent="0.25">
      <c r="A249" t="s">
        <v>346</v>
      </c>
      <c r="B249" t="s">
        <v>202</v>
      </c>
      <c r="C249" t="s">
        <v>497</v>
      </c>
      <c r="D249" t="s">
        <v>394</v>
      </c>
      <c r="E249" s="4">
        <v>39.913043478260867</v>
      </c>
      <c r="F249" s="4">
        <v>123.56391304347832</v>
      </c>
      <c r="G249" s="4">
        <v>12.45</v>
      </c>
      <c r="H249" s="11">
        <v>0.1007575730919045</v>
      </c>
      <c r="I249" s="4">
        <v>117.91173913043485</v>
      </c>
      <c r="J249" s="4">
        <v>12.45</v>
      </c>
      <c r="K249" s="11">
        <v>0.10558745118861927</v>
      </c>
      <c r="L249" s="4">
        <v>17.197500000000002</v>
      </c>
      <c r="M249" s="4">
        <v>2.4701086956521738</v>
      </c>
      <c r="N249" s="11">
        <v>0.1436318473994577</v>
      </c>
      <c r="O249" s="4">
        <v>11.545326086956523</v>
      </c>
      <c r="P249" s="4">
        <v>2.4701086956521738</v>
      </c>
      <c r="Q249" s="9">
        <v>0.21394880292231938</v>
      </c>
      <c r="R249" s="4">
        <v>0.56521739130434778</v>
      </c>
      <c r="S249" s="4">
        <v>0</v>
      </c>
      <c r="T249" s="11">
        <v>0</v>
      </c>
      <c r="U249" s="4">
        <v>5.0869565217391308</v>
      </c>
      <c r="V249" s="4">
        <v>0</v>
      </c>
      <c r="W249" s="11">
        <v>0</v>
      </c>
      <c r="X249" s="4">
        <v>27.781304347826097</v>
      </c>
      <c r="Y249" s="4">
        <v>5.678260869565217</v>
      </c>
      <c r="Z249" s="11">
        <v>0.20439144247773752</v>
      </c>
      <c r="AA249" s="4">
        <v>0</v>
      </c>
      <c r="AB249" s="4">
        <v>0</v>
      </c>
      <c r="AC249" s="11" t="s">
        <v>713</v>
      </c>
      <c r="AD249" s="4">
        <v>78.585108695652224</v>
      </c>
      <c r="AE249" s="4">
        <v>4.3016304347826084</v>
      </c>
      <c r="AF249" s="11">
        <v>5.473849315959016E-2</v>
      </c>
      <c r="AG249" s="4">
        <v>0</v>
      </c>
      <c r="AH249" s="4">
        <v>0</v>
      </c>
      <c r="AI249" s="11" t="s">
        <v>713</v>
      </c>
      <c r="AJ249" s="4">
        <v>0</v>
      </c>
      <c r="AK249" s="4">
        <v>0</v>
      </c>
      <c r="AL249" s="11" t="s">
        <v>713</v>
      </c>
      <c r="AM249" s="1">
        <v>175425</v>
      </c>
      <c r="AN249" s="1">
        <v>7</v>
      </c>
      <c r="AX249"/>
      <c r="AY249"/>
    </row>
    <row r="250" spans="1:51" x14ac:dyDescent="0.25">
      <c r="A250" t="s">
        <v>346</v>
      </c>
      <c r="B250" t="s">
        <v>250</v>
      </c>
      <c r="C250" t="s">
        <v>631</v>
      </c>
      <c r="D250" t="s">
        <v>449</v>
      </c>
      <c r="E250" s="4">
        <v>26.760869565217391</v>
      </c>
      <c r="F250" s="4">
        <v>86.28532608695653</v>
      </c>
      <c r="G250" s="4">
        <v>7.7119565217391299</v>
      </c>
      <c r="H250" s="11">
        <v>8.9377381664724573E-2</v>
      </c>
      <c r="I250" s="4">
        <v>76.130434782608702</v>
      </c>
      <c r="J250" s="4">
        <v>7.7119565217391299</v>
      </c>
      <c r="K250" s="11">
        <v>0.10129925756710449</v>
      </c>
      <c r="L250" s="4">
        <v>26.032608695652176</v>
      </c>
      <c r="M250" s="4">
        <v>0.45108695652173914</v>
      </c>
      <c r="N250" s="11">
        <v>1.732776617954071E-2</v>
      </c>
      <c r="O250" s="4">
        <v>15.877717391304349</v>
      </c>
      <c r="P250" s="4">
        <v>0.45108695652173914</v>
      </c>
      <c r="Q250" s="9">
        <v>2.8410063323635118E-2</v>
      </c>
      <c r="R250" s="4">
        <v>6.6086956521739131</v>
      </c>
      <c r="S250" s="4">
        <v>0</v>
      </c>
      <c r="T250" s="11">
        <v>0</v>
      </c>
      <c r="U250" s="4">
        <v>3.5461956521739131</v>
      </c>
      <c r="V250" s="4">
        <v>0</v>
      </c>
      <c r="W250" s="11">
        <v>0</v>
      </c>
      <c r="X250" s="4">
        <v>1.4081521739130436</v>
      </c>
      <c r="Y250" s="4">
        <v>0.66358695652173905</v>
      </c>
      <c r="Z250" s="11">
        <v>0.47124662292551128</v>
      </c>
      <c r="AA250" s="4">
        <v>0</v>
      </c>
      <c r="AB250" s="4">
        <v>0</v>
      </c>
      <c r="AC250" s="11" t="s">
        <v>713</v>
      </c>
      <c r="AD250" s="4">
        <v>47.728260869565219</v>
      </c>
      <c r="AE250" s="4">
        <v>6.4048913043478262</v>
      </c>
      <c r="AF250" s="11">
        <v>0.13419494420405376</v>
      </c>
      <c r="AG250" s="4">
        <v>0</v>
      </c>
      <c r="AH250" s="4">
        <v>0</v>
      </c>
      <c r="AI250" s="11" t="s">
        <v>713</v>
      </c>
      <c r="AJ250" s="4">
        <v>11.116304347826087</v>
      </c>
      <c r="AK250" s="4">
        <v>0.19239130434782609</v>
      </c>
      <c r="AL250" s="11">
        <v>57.779661016949156</v>
      </c>
      <c r="AM250" s="1">
        <v>175504</v>
      </c>
      <c r="AN250" s="1">
        <v>7</v>
      </c>
      <c r="AX250"/>
      <c r="AY250"/>
    </row>
    <row r="251" spans="1:51" x14ac:dyDescent="0.25">
      <c r="A251" t="s">
        <v>346</v>
      </c>
      <c r="B251" t="s">
        <v>301</v>
      </c>
      <c r="C251" t="s">
        <v>477</v>
      </c>
      <c r="D251" t="s">
        <v>387</v>
      </c>
      <c r="E251" s="4">
        <v>22.619565217391305</v>
      </c>
      <c r="F251" s="4">
        <v>107.65543478260871</v>
      </c>
      <c r="G251" s="4">
        <v>7.5793478260869565</v>
      </c>
      <c r="H251" s="11">
        <v>7.0403764021687534E-2</v>
      </c>
      <c r="I251" s="4">
        <v>94.495108695652178</v>
      </c>
      <c r="J251" s="4">
        <v>7.5793478260869565</v>
      </c>
      <c r="K251" s="11">
        <v>8.0208890499278193E-2</v>
      </c>
      <c r="L251" s="4">
        <v>22.154891304347828</v>
      </c>
      <c r="M251" s="4">
        <v>3.3722826086956523</v>
      </c>
      <c r="N251" s="11">
        <v>0.15221390899055562</v>
      </c>
      <c r="O251" s="4">
        <v>12.880434782608695</v>
      </c>
      <c r="P251" s="4">
        <v>3.3722826086956523</v>
      </c>
      <c r="Q251" s="9">
        <v>0.26181434599156123</v>
      </c>
      <c r="R251" s="4">
        <v>4.8125</v>
      </c>
      <c r="S251" s="4">
        <v>0</v>
      </c>
      <c r="T251" s="11">
        <v>0</v>
      </c>
      <c r="U251" s="4">
        <v>4.4619565217391308</v>
      </c>
      <c r="V251" s="4">
        <v>0</v>
      </c>
      <c r="W251" s="11">
        <v>0</v>
      </c>
      <c r="X251" s="4">
        <v>11.970652173913043</v>
      </c>
      <c r="Y251" s="4">
        <v>3.7967391304347826</v>
      </c>
      <c r="Z251" s="11">
        <v>0.31717061654408429</v>
      </c>
      <c r="AA251" s="4">
        <v>3.8858695652173911</v>
      </c>
      <c r="AB251" s="4">
        <v>0</v>
      </c>
      <c r="AC251" s="11">
        <v>0</v>
      </c>
      <c r="AD251" s="4">
        <v>38.470108695652172</v>
      </c>
      <c r="AE251" s="4">
        <v>0.32880434782608697</v>
      </c>
      <c r="AF251" s="11">
        <v>8.5470085470085479E-3</v>
      </c>
      <c r="AG251" s="4">
        <v>0</v>
      </c>
      <c r="AH251" s="4">
        <v>0</v>
      </c>
      <c r="AI251" s="11" t="s">
        <v>713</v>
      </c>
      <c r="AJ251" s="4">
        <v>31.173913043478262</v>
      </c>
      <c r="AK251" s="4">
        <v>8.1521739130434784E-2</v>
      </c>
      <c r="AL251" s="11">
        <v>382.4</v>
      </c>
      <c r="AM251" t="s">
        <v>1</v>
      </c>
      <c r="AN251" s="1">
        <v>7</v>
      </c>
      <c r="AX251"/>
      <c r="AY251"/>
    </row>
    <row r="252" spans="1:51" x14ac:dyDescent="0.25">
      <c r="A252" t="s">
        <v>346</v>
      </c>
      <c r="B252" t="s">
        <v>312</v>
      </c>
      <c r="C252" t="s">
        <v>652</v>
      </c>
      <c r="D252" t="s">
        <v>471</v>
      </c>
      <c r="E252" s="4">
        <v>23.043478260869566</v>
      </c>
      <c r="F252" s="4">
        <v>111.18097826086955</v>
      </c>
      <c r="G252" s="4">
        <v>0</v>
      </c>
      <c r="H252" s="11">
        <v>0</v>
      </c>
      <c r="I252" s="4">
        <v>107.50195652173912</v>
      </c>
      <c r="J252" s="4">
        <v>0</v>
      </c>
      <c r="K252" s="11">
        <v>0</v>
      </c>
      <c r="L252" s="4">
        <v>18.778804347826089</v>
      </c>
      <c r="M252" s="4">
        <v>0</v>
      </c>
      <c r="N252" s="11">
        <v>0</v>
      </c>
      <c r="O252" s="4">
        <v>15.099782608695659</v>
      </c>
      <c r="P252" s="4">
        <v>0</v>
      </c>
      <c r="Q252" s="9">
        <v>0</v>
      </c>
      <c r="R252" s="4">
        <v>3.6790217391304321</v>
      </c>
      <c r="S252" s="4">
        <v>0</v>
      </c>
      <c r="T252" s="11">
        <v>0</v>
      </c>
      <c r="U252" s="4">
        <v>0</v>
      </c>
      <c r="V252" s="4">
        <v>0</v>
      </c>
      <c r="W252" s="11" t="s">
        <v>713</v>
      </c>
      <c r="X252" s="4">
        <v>15.061304347826086</v>
      </c>
      <c r="Y252" s="4">
        <v>0</v>
      </c>
      <c r="Z252" s="11">
        <v>0</v>
      </c>
      <c r="AA252" s="4">
        <v>0</v>
      </c>
      <c r="AB252" s="4">
        <v>0</v>
      </c>
      <c r="AC252" s="11" t="s">
        <v>713</v>
      </c>
      <c r="AD252" s="4">
        <v>63.829999999999984</v>
      </c>
      <c r="AE252" s="4">
        <v>0</v>
      </c>
      <c r="AF252" s="11">
        <v>0</v>
      </c>
      <c r="AG252" s="4">
        <v>0</v>
      </c>
      <c r="AH252" s="4">
        <v>0</v>
      </c>
      <c r="AI252" s="11" t="s">
        <v>713</v>
      </c>
      <c r="AJ252" s="4">
        <v>13.510869565217387</v>
      </c>
      <c r="AK252" s="4">
        <v>0</v>
      </c>
      <c r="AL252" s="11" t="s">
        <v>713</v>
      </c>
      <c r="AM252" t="s">
        <v>4</v>
      </c>
      <c r="AN252" s="1">
        <v>7</v>
      </c>
      <c r="AX252"/>
      <c r="AY252"/>
    </row>
    <row r="253" spans="1:51" x14ac:dyDescent="0.25">
      <c r="A253" t="s">
        <v>346</v>
      </c>
      <c r="B253" t="s">
        <v>131</v>
      </c>
      <c r="C253" t="s">
        <v>492</v>
      </c>
      <c r="D253" t="s">
        <v>443</v>
      </c>
      <c r="E253" s="4">
        <v>35</v>
      </c>
      <c r="F253" s="4">
        <v>144.98554347826087</v>
      </c>
      <c r="G253" s="4">
        <v>20.125760869565219</v>
      </c>
      <c r="H253" s="11">
        <v>0.1388121904207841</v>
      </c>
      <c r="I253" s="4">
        <v>139.6811956521739</v>
      </c>
      <c r="J253" s="4">
        <v>20.125760869565219</v>
      </c>
      <c r="K253" s="11">
        <v>0.1440835380567706</v>
      </c>
      <c r="L253" s="4">
        <v>21.365869565217391</v>
      </c>
      <c r="M253" s="4">
        <v>1.1728260869565217</v>
      </c>
      <c r="N253" s="11">
        <v>5.4892504298810575E-2</v>
      </c>
      <c r="O253" s="4">
        <v>16.061521739130434</v>
      </c>
      <c r="P253" s="4">
        <v>1.1728260869565217</v>
      </c>
      <c r="Q253" s="9">
        <v>7.302085730140899E-2</v>
      </c>
      <c r="R253" s="4">
        <v>0</v>
      </c>
      <c r="S253" s="4">
        <v>0</v>
      </c>
      <c r="T253" s="11" t="s">
        <v>713</v>
      </c>
      <c r="U253" s="4">
        <v>5.3043478260869561</v>
      </c>
      <c r="V253" s="4">
        <v>0</v>
      </c>
      <c r="W253" s="11">
        <v>0</v>
      </c>
      <c r="X253" s="4">
        <v>25.589130434782597</v>
      </c>
      <c r="Y253" s="4">
        <v>1.4431521739130435</v>
      </c>
      <c r="Z253" s="11">
        <v>5.6397077563503553E-2</v>
      </c>
      <c r="AA253" s="4">
        <v>0</v>
      </c>
      <c r="AB253" s="4">
        <v>0</v>
      </c>
      <c r="AC253" s="11" t="s">
        <v>713</v>
      </c>
      <c r="AD253" s="4">
        <v>73.143913043478278</v>
      </c>
      <c r="AE253" s="4">
        <v>9.2541304347826081</v>
      </c>
      <c r="AF253" s="11">
        <v>0.12651948808483571</v>
      </c>
      <c r="AG253" s="4">
        <v>0</v>
      </c>
      <c r="AH253" s="4">
        <v>0</v>
      </c>
      <c r="AI253" s="11" t="s">
        <v>713</v>
      </c>
      <c r="AJ253" s="4">
        <v>24.8866304347826</v>
      </c>
      <c r="AK253" s="4">
        <v>8.2556521739130471</v>
      </c>
      <c r="AL253" s="11">
        <v>3.0144959974720851</v>
      </c>
      <c r="AM253" s="1">
        <v>175299</v>
      </c>
      <c r="AN253" s="1">
        <v>7</v>
      </c>
      <c r="AX253"/>
      <c r="AY253"/>
    </row>
    <row r="254" spans="1:51" x14ac:dyDescent="0.25">
      <c r="A254" t="s">
        <v>346</v>
      </c>
      <c r="B254" t="s">
        <v>319</v>
      </c>
      <c r="C254" t="s">
        <v>658</v>
      </c>
      <c r="D254" t="s">
        <v>474</v>
      </c>
      <c r="E254" s="4">
        <v>71.706521739130437</v>
      </c>
      <c r="F254" s="4">
        <v>263.50815217391306</v>
      </c>
      <c r="G254" s="4">
        <v>21.173913043478262</v>
      </c>
      <c r="H254" s="11">
        <v>8.0353920244196714E-2</v>
      </c>
      <c r="I254" s="4">
        <v>257.30706521739131</v>
      </c>
      <c r="J254" s="4">
        <v>21.173913043478262</v>
      </c>
      <c r="K254" s="11">
        <v>8.2290445563898654E-2</v>
      </c>
      <c r="L254" s="4">
        <v>59.222826086956523</v>
      </c>
      <c r="M254" s="4">
        <v>0</v>
      </c>
      <c r="N254" s="11">
        <v>0</v>
      </c>
      <c r="O254" s="4">
        <v>53.021739130434781</v>
      </c>
      <c r="P254" s="4">
        <v>0</v>
      </c>
      <c r="Q254" s="9">
        <v>0</v>
      </c>
      <c r="R254" s="4">
        <v>6.2010869565217392</v>
      </c>
      <c r="S254" s="4">
        <v>0</v>
      </c>
      <c r="T254" s="11">
        <v>0</v>
      </c>
      <c r="U254" s="4">
        <v>0</v>
      </c>
      <c r="V254" s="4">
        <v>0</v>
      </c>
      <c r="W254" s="11" t="s">
        <v>713</v>
      </c>
      <c r="X254" s="4">
        <v>17.497282608695652</v>
      </c>
      <c r="Y254" s="4">
        <v>0</v>
      </c>
      <c r="Z254" s="11">
        <v>0</v>
      </c>
      <c r="AA254" s="4">
        <v>0</v>
      </c>
      <c r="AB254" s="4">
        <v>0</v>
      </c>
      <c r="AC254" s="11" t="s">
        <v>713</v>
      </c>
      <c r="AD254" s="4">
        <v>186.78804347826087</v>
      </c>
      <c r="AE254" s="4">
        <v>21.173913043478262</v>
      </c>
      <c r="AF254" s="11">
        <v>0.11335796793622159</v>
      </c>
      <c r="AG254" s="4">
        <v>0</v>
      </c>
      <c r="AH254" s="4">
        <v>0</v>
      </c>
      <c r="AI254" s="11" t="s">
        <v>713</v>
      </c>
      <c r="AJ254" s="4">
        <v>0</v>
      </c>
      <c r="AK254" s="4">
        <v>0</v>
      </c>
      <c r="AL254" s="11" t="s">
        <v>713</v>
      </c>
      <c r="AM254" t="s">
        <v>12</v>
      </c>
      <c r="AN254" s="1">
        <v>7</v>
      </c>
      <c r="AX254"/>
      <c r="AY254"/>
    </row>
    <row r="255" spans="1:51" x14ac:dyDescent="0.25">
      <c r="A255" t="s">
        <v>346</v>
      </c>
      <c r="B255" t="s">
        <v>71</v>
      </c>
      <c r="C255" t="s">
        <v>524</v>
      </c>
      <c r="D255" t="s">
        <v>416</v>
      </c>
      <c r="E255" s="4">
        <v>36.83098591549296</v>
      </c>
      <c r="F255" s="4">
        <v>131.48957746478877</v>
      </c>
      <c r="G255" s="4">
        <v>0</v>
      </c>
      <c r="H255" s="11">
        <v>0</v>
      </c>
      <c r="I255" s="4">
        <v>117.68169014084509</v>
      </c>
      <c r="J255" s="4">
        <v>0</v>
      </c>
      <c r="K255" s="11">
        <v>0</v>
      </c>
      <c r="L255" s="4">
        <v>17.63042253521127</v>
      </c>
      <c r="M255" s="4">
        <v>0</v>
      </c>
      <c r="N255" s="11">
        <v>0</v>
      </c>
      <c r="O255" s="4">
        <v>3.8225352112676054</v>
      </c>
      <c r="P255" s="4">
        <v>0</v>
      </c>
      <c r="Q255" s="9">
        <v>0</v>
      </c>
      <c r="R255" s="4">
        <v>8.1740845070422559</v>
      </c>
      <c r="S255" s="4">
        <v>0</v>
      </c>
      <c r="T255" s="11">
        <v>0</v>
      </c>
      <c r="U255" s="4">
        <v>5.6338028169014081</v>
      </c>
      <c r="V255" s="4">
        <v>0</v>
      </c>
      <c r="W255" s="11">
        <v>0</v>
      </c>
      <c r="X255" s="4">
        <v>26.671830985915495</v>
      </c>
      <c r="Y255" s="4">
        <v>0</v>
      </c>
      <c r="Z255" s="11">
        <v>0</v>
      </c>
      <c r="AA255" s="4">
        <v>0</v>
      </c>
      <c r="AB255" s="4">
        <v>0</v>
      </c>
      <c r="AC255" s="11" t="s">
        <v>713</v>
      </c>
      <c r="AD255" s="4">
        <v>67.560563380281721</v>
      </c>
      <c r="AE255" s="4">
        <v>0</v>
      </c>
      <c r="AF255" s="11">
        <v>0</v>
      </c>
      <c r="AG255" s="4">
        <v>0</v>
      </c>
      <c r="AH255" s="4">
        <v>0</v>
      </c>
      <c r="AI255" s="11" t="s">
        <v>713</v>
      </c>
      <c r="AJ255" s="4">
        <v>19.62676056338028</v>
      </c>
      <c r="AK255" s="4">
        <v>0</v>
      </c>
      <c r="AL255" s="11" t="s">
        <v>713</v>
      </c>
      <c r="AM255" s="1">
        <v>175191</v>
      </c>
      <c r="AN255" s="1">
        <v>7</v>
      </c>
      <c r="AX255"/>
      <c r="AY255"/>
    </row>
    <row r="256" spans="1:51" x14ac:dyDescent="0.25">
      <c r="A256" t="s">
        <v>346</v>
      </c>
      <c r="B256" t="s">
        <v>76</v>
      </c>
      <c r="C256" t="s">
        <v>543</v>
      </c>
      <c r="D256" t="s">
        <v>407</v>
      </c>
      <c r="E256" s="4">
        <v>35.858695652173914</v>
      </c>
      <c r="F256" s="4">
        <v>120.03858695652177</v>
      </c>
      <c r="G256" s="4">
        <v>15.830543478260861</v>
      </c>
      <c r="H256" s="11">
        <v>0.1318787889763707</v>
      </c>
      <c r="I256" s="4">
        <v>114.99510869565221</v>
      </c>
      <c r="J256" s="4">
        <v>15.830543478260861</v>
      </c>
      <c r="K256" s="11">
        <v>0.13766275503211373</v>
      </c>
      <c r="L256" s="4">
        <v>16.267391304347822</v>
      </c>
      <c r="M256" s="4">
        <v>0</v>
      </c>
      <c r="N256" s="11">
        <v>0</v>
      </c>
      <c r="O256" s="4">
        <v>11.223913043478257</v>
      </c>
      <c r="P256" s="4">
        <v>0</v>
      </c>
      <c r="Q256" s="9">
        <v>0</v>
      </c>
      <c r="R256" s="4">
        <v>0</v>
      </c>
      <c r="S256" s="4">
        <v>0</v>
      </c>
      <c r="T256" s="11" t="s">
        <v>713</v>
      </c>
      <c r="U256" s="4">
        <v>5.0434782608695654</v>
      </c>
      <c r="V256" s="4">
        <v>0</v>
      </c>
      <c r="W256" s="11">
        <v>0</v>
      </c>
      <c r="X256" s="4">
        <v>21.487391304347831</v>
      </c>
      <c r="Y256" s="4">
        <v>0.67967391304347824</v>
      </c>
      <c r="Z256" s="11">
        <v>3.1631290342162229E-2</v>
      </c>
      <c r="AA256" s="4">
        <v>0</v>
      </c>
      <c r="AB256" s="4">
        <v>0</v>
      </c>
      <c r="AC256" s="11" t="s">
        <v>713</v>
      </c>
      <c r="AD256" s="4">
        <v>57.220000000000027</v>
      </c>
      <c r="AE256" s="4">
        <v>15.06554347826086</v>
      </c>
      <c r="AF256" s="11">
        <v>0.26329156725377234</v>
      </c>
      <c r="AG256" s="4">
        <v>0</v>
      </c>
      <c r="AH256" s="4">
        <v>0</v>
      </c>
      <c r="AI256" s="11" t="s">
        <v>713</v>
      </c>
      <c r="AJ256" s="4">
        <v>25.063804347826096</v>
      </c>
      <c r="AK256" s="4">
        <v>8.5326086956521732E-2</v>
      </c>
      <c r="AL256" s="11">
        <v>293.74140127388546</v>
      </c>
      <c r="AM256" s="1">
        <v>175207</v>
      </c>
      <c r="AN256" s="1">
        <v>7</v>
      </c>
      <c r="AX256"/>
      <c r="AY256"/>
    </row>
    <row r="257" spans="1:51" x14ac:dyDescent="0.25">
      <c r="A257" t="s">
        <v>346</v>
      </c>
      <c r="B257" t="s">
        <v>297</v>
      </c>
      <c r="C257" t="s">
        <v>573</v>
      </c>
      <c r="D257" t="s">
        <v>442</v>
      </c>
      <c r="E257" s="4">
        <v>21.586956521739129</v>
      </c>
      <c r="F257" s="4">
        <v>96.251956521739146</v>
      </c>
      <c r="G257" s="4">
        <v>1.2073913043478262</v>
      </c>
      <c r="H257" s="11">
        <v>1.2544070250407106E-2</v>
      </c>
      <c r="I257" s="4">
        <v>94.16500000000002</v>
      </c>
      <c r="J257" s="4">
        <v>1.2073913043478262</v>
      </c>
      <c r="K257" s="11">
        <v>1.2822081498941495E-2</v>
      </c>
      <c r="L257" s="4">
        <v>11.458043478260871</v>
      </c>
      <c r="M257" s="4">
        <v>0.55434782608695654</v>
      </c>
      <c r="N257" s="11">
        <v>4.8380670499174681E-2</v>
      </c>
      <c r="O257" s="4">
        <v>9.3710869565217401</v>
      </c>
      <c r="P257" s="4">
        <v>0.55434782608695654</v>
      </c>
      <c r="Q257" s="9">
        <v>5.9155125617649101E-2</v>
      </c>
      <c r="R257" s="4">
        <v>0</v>
      </c>
      <c r="S257" s="4">
        <v>0</v>
      </c>
      <c r="T257" s="11" t="s">
        <v>713</v>
      </c>
      <c r="U257" s="4">
        <v>2.0869565217391304</v>
      </c>
      <c r="V257" s="4">
        <v>0</v>
      </c>
      <c r="W257" s="11">
        <v>0</v>
      </c>
      <c r="X257" s="4">
        <v>21.062608695652184</v>
      </c>
      <c r="Y257" s="4">
        <v>0</v>
      </c>
      <c r="Z257" s="11">
        <v>0</v>
      </c>
      <c r="AA257" s="4">
        <v>0</v>
      </c>
      <c r="AB257" s="4">
        <v>0</v>
      </c>
      <c r="AC257" s="11" t="s">
        <v>713</v>
      </c>
      <c r="AD257" s="4">
        <v>61.694021739130449</v>
      </c>
      <c r="AE257" s="4">
        <v>0.65304347826086961</v>
      </c>
      <c r="AF257" s="11">
        <v>1.0585198692706818E-2</v>
      </c>
      <c r="AG257" s="4">
        <v>2.0372826086956519</v>
      </c>
      <c r="AH257" s="4">
        <v>0</v>
      </c>
      <c r="AI257" s="11">
        <v>0</v>
      </c>
      <c r="AJ257" s="4">
        <v>0</v>
      </c>
      <c r="AK257" s="4">
        <v>0</v>
      </c>
      <c r="AL257" s="11" t="s">
        <v>713</v>
      </c>
      <c r="AM257" s="1">
        <v>175565</v>
      </c>
      <c r="AN257" s="1">
        <v>7</v>
      </c>
      <c r="AX257"/>
      <c r="AY257"/>
    </row>
    <row r="258" spans="1:51" x14ac:dyDescent="0.25">
      <c r="A258" t="s">
        <v>346</v>
      </c>
      <c r="B258" t="s">
        <v>199</v>
      </c>
      <c r="C258" t="s">
        <v>609</v>
      </c>
      <c r="D258" t="s">
        <v>456</v>
      </c>
      <c r="E258" s="4">
        <v>28.423913043478262</v>
      </c>
      <c r="F258" s="4">
        <v>91.460434782608701</v>
      </c>
      <c r="G258" s="4">
        <v>15.408913043478261</v>
      </c>
      <c r="H258" s="11">
        <v>0.16847627151678796</v>
      </c>
      <c r="I258" s="4">
        <v>91.460434782608701</v>
      </c>
      <c r="J258" s="4">
        <v>15.408913043478261</v>
      </c>
      <c r="K258" s="11">
        <v>0.16847627151678796</v>
      </c>
      <c r="L258" s="4">
        <v>18.104673913043474</v>
      </c>
      <c r="M258" s="4">
        <v>0.73184782608695653</v>
      </c>
      <c r="N258" s="11">
        <v>4.0423143195067346E-2</v>
      </c>
      <c r="O258" s="4">
        <v>18.104673913043474</v>
      </c>
      <c r="P258" s="4">
        <v>0.73184782608695653</v>
      </c>
      <c r="Q258" s="9">
        <v>4.0423143195067346E-2</v>
      </c>
      <c r="R258" s="4">
        <v>0</v>
      </c>
      <c r="S258" s="4">
        <v>0</v>
      </c>
      <c r="T258" s="11" t="s">
        <v>713</v>
      </c>
      <c r="U258" s="4">
        <v>0</v>
      </c>
      <c r="V258" s="4">
        <v>0</v>
      </c>
      <c r="W258" s="11" t="s">
        <v>713</v>
      </c>
      <c r="X258" s="4">
        <v>10.943260869565217</v>
      </c>
      <c r="Y258" s="4">
        <v>10.943260869565217</v>
      </c>
      <c r="Z258" s="11">
        <v>1</v>
      </c>
      <c r="AA258" s="4">
        <v>0</v>
      </c>
      <c r="AB258" s="4">
        <v>0</v>
      </c>
      <c r="AC258" s="11" t="s">
        <v>713</v>
      </c>
      <c r="AD258" s="4">
        <v>59.373804347826088</v>
      </c>
      <c r="AE258" s="4">
        <v>3.2202173913043479</v>
      </c>
      <c r="AF258" s="11">
        <v>5.4236332447884533E-2</v>
      </c>
      <c r="AG258" s="4">
        <v>0</v>
      </c>
      <c r="AH258" s="4">
        <v>0</v>
      </c>
      <c r="AI258" s="11" t="s">
        <v>713</v>
      </c>
      <c r="AJ258" s="4">
        <v>3.0386956521739132</v>
      </c>
      <c r="AK258" s="4">
        <v>0.51358695652173914</v>
      </c>
      <c r="AL258" s="11">
        <v>5.9166137566137573</v>
      </c>
      <c r="AM258" s="1">
        <v>175422</v>
      </c>
      <c r="AN258" s="1">
        <v>7</v>
      </c>
      <c r="AX258"/>
      <c r="AY258"/>
    </row>
    <row r="259" spans="1:51" x14ac:dyDescent="0.25">
      <c r="A259" t="s">
        <v>346</v>
      </c>
      <c r="B259" t="s">
        <v>277</v>
      </c>
      <c r="C259" t="s">
        <v>537</v>
      </c>
      <c r="D259" t="s">
        <v>394</v>
      </c>
      <c r="E259" s="4">
        <v>40.774647887323944</v>
      </c>
      <c r="F259" s="4">
        <v>182.77112676056339</v>
      </c>
      <c r="G259" s="4">
        <v>0</v>
      </c>
      <c r="H259" s="11">
        <v>0</v>
      </c>
      <c r="I259" s="4">
        <v>163.78521126760563</v>
      </c>
      <c r="J259" s="4">
        <v>0</v>
      </c>
      <c r="K259" s="11">
        <v>0</v>
      </c>
      <c r="L259" s="4">
        <v>65.866197183098592</v>
      </c>
      <c r="M259" s="4">
        <v>0</v>
      </c>
      <c r="N259" s="11">
        <v>0</v>
      </c>
      <c r="O259" s="4">
        <v>46.880281690140848</v>
      </c>
      <c r="P259" s="4">
        <v>0</v>
      </c>
      <c r="Q259" s="9">
        <v>0</v>
      </c>
      <c r="R259" s="4">
        <v>13.915492957746478</v>
      </c>
      <c r="S259" s="4">
        <v>0</v>
      </c>
      <c r="T259" s="11">
        <v>0</v>
      </c>
      <c r="U259" s="4">
        <v>5.070422535211268</v>
      </c>
      <c r="V259" s="4">
        <v>0</v>
      </c>
      <c r="W259" s="11">
        <v>0</v>
      </c>
      <c r="X259" s="4">
        <v>13.94718309859155</v>
      </c>
      <c r="Y259" s="4">
        <v>0</v>
      </c>
      <c r="Z259" s="11">
        <v>0</v>
      </c>
      <c r="AA259" s="4">
        <v>0</v>
      </c>
      <c r="AB259" s="4">
        <v>0</v>
      </c>
      <c r="AC259" s="11" t="s">
        <v>713</v>
      </c>
      <c r="AD259" s="4">
        <v>61.947183098591552</v>
      </c>
      <c r="AE259" s="4">
        <v>0</v>
      </c>
      <c r="AF259" s="11">
        <v>0</v>
      </c>
      <c r="AG259" s="4">
        <v>0</v>
      </c>
      <c r="AH259" s="4">
        <v>0</v>
      </c>
      <c r="AI259" s="11" t="s">
        <v>713</v>
      </c>
      <c r="AJ259" s="4">
        <v>41.010563380281688</v>
      </c>
      <c r="AK259" s="4">
        <v>0</v>
      </c>
      <c r="AL259" s="11" t="s">
        <v>713</v>
      </c>
      <c r="AM259" s="1">
        <v>175541</v>
      </c>
      <c r="AN259" s="1">
        <v>7</v>
      </c>
      <c r="AX259"/>
      <c r="AY259"/>
    </row>
    <row r="260" spans="1:51" x14ac:dyDescent="0.25">
      <c r="A260" t="s">
        <v>346</v>
      </c>
      <c r="B260" t="s">
        <v>222</v>
      </c>
      <c r="C260" t="s">
        <v>522</v>
      </c>
      <c r="D260" t="s">
        <v>415</v>
      </c>
      <c r="E260" s="4">
        <v>44.880434782608695</v>
      </c>
      <c r="F260" s="4">
        <v>130.99130434782606</v>
      </c>
      <c r="G260" s="4">
        <v>0.26902173913043476</v>
      </c>
      <c r="H260" s="11">
        <v>2.053737387148168E-3</v>
      </c>
      <c r="I260" s="4">
        <v>124.83913043478259</v>
      </c>
      <c r="J260" s="4">
        <v>0.26902173913043476</v>
      </c>
      <c r="K260" s="11">
        <v>2.1549472364434229E-3</v>
      </c>
      <c r="L260" s="4">
        <v>15.820108695652175</v>
      </c>
      <c r="M260" s="4">
        <v>0</v>
      </c>
      <c r="N260" s="11">
        <v>0</v>
      </c>
      <c r="O260" s="4">
        <v>9.6679347826086968</v>
      </c>
      <c r="P260" s="4">
        <v>0</v>
      </c>
      <c r="Q260" s="9">
        <v>0</v>
      </c>
      <c r="R260" s="4">
        <v>0</v>
      </c>
      <c r="S260" s="4">
        <v>0</v>
      </c>
      <c r="T260" s="11" t="s">
        <v>713</v>
      </c>
      <c r="U260" s="4">
        <v>6.1521739130434785</v>
      </c>
      <c r="V260" s="4">
        <v>0</v>
      </c>
      <c r="W260" s="11">
        <v>0</v>
      </c>
      <c r="X260" s="4">
        <v>36.042391304347817</v>
      </c>
      <c r="Y260" s="4">
        <v>0</v>
      </c>
      <c r="Z260" s="11">
        <v>0</v>
      </c>
      <c r="AA260" s="4">
        <v>0</v>
      </c>
      <c r="AB260" s="4">
        <v>0</v>
      </c>
      <c r="AC260" s="11" t="s">
        <v>713</v>
      </c>
      <c r="AD260" s="4">
        <v>65.009239130434764</v>
      </c>
      <c r="AE260" s="4">
        <v>0.26902173913043476</v>
      </c>
      <c r="AF260" s="11">
        <v>4.1382077798306268E-3</v>
      </c>
      <c r="AG260" s="4">
        <v>0</v>
      </c>
      <c r="AH260" s="4">
        <v>0</v>
      </c>
      <c r="AI260" s="11" t="s">
        <v>713</v>
      </c>
      <c r="AJ260" s="4">
        <v>14.119565217391305</v>
      </c>
      <c r="AK260" s="4">
        <v>0</v>
      </c>
      <c r="AL260" s="11" t="s">
        <v>713</v>
      </c>
      <c r="AM260" s="1">
        <v>175463</v>
      </c>
      <c r="AN260" s="1">
        <v>7</v>
      </c>
      <c r="AX260"/>
      <c r="AY260"/>
    </row>
    <row r="261" spans="1:51" x14ac:dyDescent="0.25">
      <c r="A261" t="s">
        <v>346</v>
      </c>
      <c r="B261" t="s">
        <v>178</v>
      </c>
      <c r="C261" t="s">
        <v>596</v>
      </c>
      <c r="D261" t="s">
        <v>454</v>
      </c>
      <c r="E261" s="4">
        <v>58.108695652173914</v>
      </c>
      <c r="F261" s="4">
        <v>254.08956521739131</v>
      </c>
      <c r="G261" s="4">
        <v>36.815000000000005</v>
      </c>
      <c r="H261" s="11">
        <v>0.14488985397138293</v>
      </c>
      <c r="I261" s="4">
        <v>249.30695652173915</v>
      </c>
      <c r="J261" s="4">
        <v>36.815000000000005</v>
      </c>
      <c r="K261" s="11">
        <v>0.14766936516185739</v>
      </c>
      <c r="L261" s="4">
        <v>15.825000000000003</v>
      </c>
      <c r="M261" s="4">
        <v>5.6369565217391298</v>
      </c>
      <c r="N261" s="11">
        <v>0.35620578336424197</v>
      </c>
      <c r="O261" s="4">
        <v>11.042391304347829</v>
      </c>
      <c r="P261" s="4">
        <v>5.6369565217391298</v>
      </c>
      <c r="Q261" s="9">
        <v>0.51048331528693747</v>
      </c>
      <c r="R261" s="4">
        <v>0</v>
      </c>
      <c r="S261" s="4">
        <v>0</v>
      </c>
      <c r="T261" s="11" t="s">
        <v>713</v>
      </c>
      <c r="U261" s="4">
        <v>4.7826086956521738</v>
      </c>
      <c r="V261" s="4">
        <v>0</v>
      </c>
      <c r="W261" s="11">
        <v>0</v>
      </c>
      <c r="X261" s="4">
        <v>57.139021739130463</v>
      </c>
      <c r="Y261" s="4">
        <v>7.0820652173913041</v>
      </c>
      <c r="Z261" s="11">
        <v>0.12394446040264109</v>
      </c>
      <c r="AA261" s="4">
        <v>0</v>
      </c>
      <c r="AB261" s="4">
        <v>0</v>
      </c>
      <c r="AC261" s="11" t="s">
        <v>713</v>
      </c>
      <c r="AD261" s="4">
        <v>102.36989130434779</v>
      </c>
      <c r="AE261" s="4">
        <v>20.259239130434782</v>
      </c>
      <c r="AF261" s="11">
        <v>0.19790232139842415</v>
      </c>
      <c r="AG261" s="4">
        <v>0</v>
      </c>
      <c r="AH261" s="4">
        <v>0</v>
      </c>
      <c r="AI261" s="11" t="s">
        <v>713</v>
      </c>
      <c r="AJ261" s="4">
        <v>78.755652173913063</v>
      </c>
      <c r="AK261" s="4">
        <v>3.8367391304347835</v>
      </c>
      <c r="AL261" s="11">
        <v>20.526715394639922</v>
      </c>
      <c r="AM261" s="1">
        <v>175380</v>
      </c>
      <c r="AN261" s="1">
        <v>7</v>
      </c>
      <c r="AX261"/>
      <c r="AY261"/>
    </row>
    <row r="262" spans="1:51" x14ac:dyDescent="0.25">
      <c r="A262" t="s">
        <v>346</v>
      </c>
      <c r="B262" t="s">
        <v>156</v>
      </c>
      <c r="C262" t="s">
        <v>522</v>
      </c>
      <c r="D262" t="s">
        <v>415</v>
      </c>
      <c r="E262" s="4">
        <v>136.88043478260869</v>
      </c>
      <c r="F262" s="4">
        <v>540.91260869565235</v>
      </c>
      <c r="G262" s="4">
        <v>64.826956521739135</v>
      </c>
      <c r="H262" s="11">
        <v>0.11984737549021417</v>
      </c>
      <c r="I262" s="4">
        <v>489.20228260869578</v>
      </c>
      <c r="J262" s="4">
        <v>64.826956521739135</v>
      </c>
      <c r="K262" s="11">
        <v>0.1325156460351046</v>
      </c>
      <c r="L262" s="4">
        <v>137.48945652173913</v>
      </c>
      <c r="M262" s="4">
        <v>1.4899999999999998</v>
      </c>
      <c r="N262" s="11">
        <v>1.0837194630734528E-2</v>
      </c>
      <c r="O262" s="4">
        <v>87.4128260869565</v>
      </c>
      <c r="P262" s="4">
        <v>1.4899999999999998</v>
      </c>
      <c r="Q262" s="9">
        <v>1.704555345822795E-2</v>
      </c>
      <c r="R262" s="4">
        <v>43.315760869565217</v>
      </c>
      <c r="S262" s="4">
        <v>0</v>
      </c>
      <c r="T262" s="11">
        <v>0</v>
      </c>
      <c r="U262" s="4">
        <v>6.7608695652173916</v>
      </c>
      <c r="V262" s="4">
        <v>0</v>
      </c>
      <c r="W262" s="11">
        <v>0</v>
      </c>
      <c r="X262" s="4">
        <v>99.344239130434843</v>
      </c>
      <c r="Y262" s="4">
        <v>3.2773913043478258</v>
      </c>
      <c r="Z262" s="11">
        <v>3.2990250195028901E-2</v>
      </c>
      <c r="AA262" s="4">
        <v>1.6336956521739128</v>
      </c>
      <c r="AB262" s="4">
        <v>0</v>
      </c>
      <c r="AC262" s="11">
        <v>0</v>
      </c>
      <c r="AD262" s="4">
        <v>235.91858695652181</v>
      </c>
      <c r="AE262" s="4">
        <v>53.353586956521738</v>
      </c>
      <c r="AF262" s="11">
        <v>0.22615253696121215</v>
      </c>
      <c r="AG262" s="4">
        <v>0.25152173913043474</v>
      </c>
      <c r="AH262" s="4">
        <v>0</v>
      </c>
      <c r="AI262" s="11">
        <v>0</v>
      </c>
      <c r="AJ262" s="4">
        <v>66.275108695652207</v>
      </c>
      <c r="AK262" s="4">
        <v>6.7059782608695659</v>
      </c>
      <c r="AL262" s="11">
        <v>9.8829888969932771</v>
      </c>
      <c r="AM262" s="1">
        <v>175340</v>
      </c>
      <c r="AN262" s="1">
        <v>7</v>
      </c>
      <c r="AX262"/>
      <c r="AY262"/>
    </row>
    <row r="263" spans="1:51" x14ac:dyDescent="0.25">
      <c r="A263" t="s">
        <v>346</v>
      </c>
      <c r="B263" t="s">
        <v>283</v>
      </c>
      <c r="C263" t="s">
        <v>532</v>
      </c>
      <c r="D263" t="s">
        <v>419</v>
      </c>
      <c r="E263" s="4">
        <v>49.684782608695649</v>
      </c>
      <c r="F263" s="4">
        <v>197.72336956521741</v>
      </c>
      <c r="G263" s="4">
        <v>37.402934782608696</v>
      </c>
      <c r="H263" s="11">
        <v>0.18916800206700729</v>
      </c>
      <c r="I263" s="4">
        <v>179.34750000000003</v>
      </c>
      <c r="J263" s="4">
        <v>37.402934782608696</v>
      </c>
      <c r="K263" s="11">
        <v>0.20855007615165358</v>
      </c>
      <c r="L263" s="4">
        <v>26.808586956521737</v>
      </c>
      <c r="M263" s="4">
        <v>0.86684782608695654</v>
      </c>
      <c r="N263" s="11">
        <v>3.2334707811822141E-2</v>
      </c>
      <c r="O263" s="4">
        <v>14.171847826086951</v>
      </c>
      <c r="P263" s="4">
        <v>0.86684782608695654</v>
      </c>
      <c r="Q263" s="9">
        <v>6.116688781340842E-2</v>
      </c>
      <c r="R263" s="4">
        <v>6.984565217391304</v>
      </c>
      <c r="S263" s="4">
        <v>0</v>
      </c>
      <c r="T263" s="11">
        <v>0</v>
      </c>
      <c r="U263" s="4">
        <v>5.6521739130434785</v>
      </c>
      <c r="V263" s="4">
        <v>0</v>
      </c>
      <c r="W263" s="11">
        <v>0</v>
      </c>
      <c r="X263" s="4">
        <v>43.392391304347832</v>
      </c>
      <c r="Y263" s="4">
        <v>12.983152173913041</v>
      </c>
      <c r="Z263" s="11">
        <v>0.29920342676786643</v>
      </c>
      <c r="AA263" s="4">
        <v>5.7391304347826084</v>
      </c>
      <c r="AB263" s="4">
        <v>0</v>
      </c>
      <c r="AC263" s="11">
        <v>0</v>
      </c>
      <c r="AD263" s="4">
        <v>91.938152173913082</v>
      </c>
      <c r="AE263" s="4">
        <v>13.200978260869567</v>
      </c>
      <c r="AF263" s="11">
        <v>0.1435854207282542</v>
      </c>
      <c r="AG263" s="4">
        <v>0</v>
      </c>
      <c r="AH263" s="4">
        <v>0</v>
      </c>
      <c r="AI263" s="11" t="s">
        <v>713</v>
      </c>
      <c r="AJ263" s="4">
        <v>29.845108695652169</v>
      </c>
      <c r="AK263" s="4">
        <v>10.35195652173913</v>
      </c>
      <c r="AL263" s="11">
        <v>2.8830403830403828</v>
      </c>
      <c r="AM263" s="1">
        <v>175548</v>
      </c>
      <c r="AN263" s="1">
        <v>7</v>
      </c>
      <c r="AX263"/>
      <c r="AY263"/>
    </row>
    <row r="264" spans="1:51" x14ac:dyDescent="0.25">
      <c r="A264" t="s">
        <v>346</v>
      </c>
      <c r="B264" t="s">
        <v>290</v>
      </c>
      <c r="C264" t="s">
        <v>640</v>
      </c>
      <c r="D264" t="s">
        <v>394</v>
      </c>
      <c r="E264" s="4">
        <v>57.130434782608695</v>
      </c>
      <c r="F264" s="4">
        <v>242.02989130434787</v>
      </c>
      <c r="G264" s="4">
        <v>95.769565217391303</v>
      </c>
      <c r="H264" s="11">
        <v>0.39569312989098088</v>
      </c>
      <c r="I264" s="4">
        <v>220.94586956521744</v>
      </c>
      <c r="J264" s="4">
        <v>95.506195652173901</v>
      </c>
      <c r="K264" s="11">
        <v>0.43226060681792006</v>
      </c>
      <c r="L264" s="4">
        <v>34.445978260869566</v>
      </c>
      <c r="M264" s="4">
        <v>0.75630434782608691</v>
      </c>
      <c r="N264" s="11">
        <v>2.195624528641256E-2</v>
      </c>
      <c r="O264" s="4">
        <v>19.364456521739136</v>
      </c>
      <c r="P264" s="4">
        <v>0.75630434782608691</v>
      </c>
      <c r="Q264" s="9">
        <v>3.9056316761435381E-2</v>
      </c>
      <c r="R264" s="4">
        <v>8.6467391304347831</v>
      </c>
      <c r="S264" s="4">
        <v>0</v>
      </c>
      <c r="T264" s="11">
        <v>0</v>
      </c>
      <c r="U264" s="4">
        <v>6.4347826086956523</v>
      </c>
      <c r="V264" s="4">
        <v>0</v>
      </c>
      <c r="W264" s="11">
        <v>0</v>
      </c>
      <c r="X264" s="4">
        <v>62.543260869565209</v>
      </c>
      <c r="Y264" s="4">
        <v>17.116521739130441</v>
      </c>
      <c r="Z264" s="11">
        <v>0.27367491718775538</v>
      </c>
      <c r="AA264" s="4">
        <v>6.0025000000000004</v>
      </c>
      <c r="AB264" s="4">
        <v>0.2633695652173913</v>
      </c>
      <c r="AC264" s="11">
        <v>4.3876645600564979E-2</v>
      </c>
      <c r="AD264" s="4">
        <v>118.27065217391308</v>
      </c>
      <c r="AE264" s="4">
        <v>77.502499999999984</v>
      </c>
      <c r="AF264" s="11">
        <v>0.65529781543806087</v>
      </c>
      <c r="AG264" s="4">
        <v>0</v>
      </c>
      <c r="AH264" s="4">
        <v>0</v>
      </c>
      <c r="AI264" s="11" t="s">
        <v>713</v>
      </c>
      <c r="AJ264" s="4">
        <v>20.767499999999998</v>
      </c>
      <c r="AK264" s="4">
        <v>0.13086956521739129</v>
      </c>
      <c r="AL264" s="11">
        <v>158.68853820598008</v>
      </c>
      <c r="AM264" s="1">
        <v>175558</v>
      </c>
      <c r="AN264" s="1">
        <v>7</v>
      </c>
      <c r="AX264"/>
      <c r="AY264"/>
    </row>
    <row r="265" spans="1:51" x14ac:dyDescent="0.25">
      <c r="A265" t="s">
        <v>346</v>
      </c>
      <c r="B265" t="s">
        <v>285</v>
      </c>
      <c r="C265" t="s">
        <v>494</v>
      </c>
      <c r="D265" t="s">
        <v>394</v>
      </c>
      <c r="E265" s="4">
        <v>63.347826086956523</v>
      </c>
      <c r="F265" s="4">
        <v>236.89206521739129</v>
      </c>
      <c r="G265" s="4">
        <v>9.054347826086957</v>
      </c>
      <c r="H265" s="11">
        <v>3.8221406098080814E-2</v>
      </c>
      <c r="I265" s="4">
        <v>217.35760869565217</v>
      </c>
      <c r="J265" s="4">
        <v>9.054347826086957</v>
      </c>
      <c r="K265" s="11">
        <v>4.1656456750796378E-2</v>
      </c>
      <c r="L265" s="4">
        <v>66.385652173913059</v>
      </c>
      <c r="M265" s="4">
        <v>1.0434782608695652</v>
      </c>
      <c r="N265" s="11">
        <v>1.5718430514713101E-2</v>
      </c>
      <c r="O265" s="4">
        <v>49.633804347826093</v>
      </c>
      <c r="P265" s="4">
        <v>1.0434782608695652</v>
      </c>
      <c r="Q265" s="9">
        <v>2.1023539794713889E-2</v>
      </c>
      <c r="R265" s="4">
        <v>11.099673913043478</v>
      </c>
      <c r="S265" s="4">
        <v>0</v>
      </c>
      <c r="T265" s="11">
        <v>0</v>
      </c>
      <c r="U265" s="4">
        <v>5.6521739130434785</v>
      </c>
      <c r="V265" s="4">
        <v>0</v>
      </c>
      <c r="W265" s="11">
        <v>0</v>
      </c>
      <c r="X265" s="4">
        <v>38.396195652173908</v>
      </c>
      <c r="Y265" s="4">
        <v>1.8804347826086956</v>
      </c>
      <c r="Z265" s="11">
        <v>4.8974507777887873E-2</v>
      </c>
      <c r="AA265" s="4">
        <v>2.7826086956521738</v>
      </c>
      <c r="AB265" s="4">
        <v>0</v>
      </c>
      <c r="AC265" s="11">
        <v>0</v>
      </c>
      <c r="AD265" s="4">
        <v>91.224456521739128</v>
      </c>
      <c r="AE265" s="4">
        <v>5.2608695652173916</v>
      </c>
      <c r="AF265" s="11">
        <v>5.7669508438931691E-2</v>
      </c>
      <c r="AG265" s="4">
        <v>0.90565217391304353</v>
      </c>
      <c r="AH265" s="4">
        <v>0</v>
      </c>
      <c r="AI265" s="11">
        <v>0</v>
      </c>
      <c r="AJ265" s="4">
        <v>37.197500000000005</v>
      </c>
      <c r="AK265" s="4">
        <v>0.86956521739130432</v>
      </c>
      <c r="AL265" s="11">
        <v>42.777125000000005</v>
      </c>
      <c r="AM265" s="1">
        <v>175551</v>
      </c>
      <c r="AN265" s="1">
        <v>7</v>
      </c>
      <c r="AX265"/>
      <c r="AY265"/>
    </row>
    <row r="266" spans="1:51" x14ac:dyDescent="0.25">
      <c r="A266" t="s">
        <v>346</v>
      </c>
      <c r="B266" t="s">
        <v>288</v>
      </c>
      <c r="C266" t="s">
        <v>522</v>
      </c>
      <c r="D266" t="s">
        <v>415</v>
      </c>
      <c r="E266" s="4">
        <v>67.086956521739125</v>
      </c>
      <c r="F266" s="4">
        <v>249.25543478260866</v>
      </c>
      <c r="G266" s="4">
        <v>0</v>
      </c>
      <c r="H266" s="11">
        <v>0</v>
      </c>
      <c r="I266" s="4">
        <v>231.88913043478257</v>
      </c>
      <c r="J266" s="4">
        <v>0</v>
      </c>
      <c r="K266" s="11">
        <v>0</v>
      </c>
      <c r="L266" s="4">
        <v>49.108804347826094</v>
      </c>
      <c r="M266" s="4">
        <v>0</v>
      </c>
      <c r="N266" s="11">
        <v>0</v>
      </c>
      <c r="O266" s="4">
        <v>31.7425</v>
      </c>
      <c r="P266" s="4">
        <v>0</v>
      </c>
      <c r="Q266" s="9">
        <v>0</v>
      </c>
      <c r="R266" s="4">
        <v>6.0619565217391314</v>
      </c>
      <c r="S266" s="4">
        <v>0</v>
      </c>
      <c r="T266" s="11">
        <v>0</v>
      </c>
      <c r="U266" s="4">
        <v>11.304347826086957</v>
      </c>
      <c r="V266" s="4">
        <v>0</v>
      </c>
      <c r="W266" s="11">
        <v>0</v>
      </c>
      <c r="X266" s="4">
        <v>45.140978260869545</v>
      </c>
      <c r="Y266" s="4">
        <v>0</v>
      </c>
      <c r="Z266" s="11">
        <v>0</v>
      </c>
      <c r="AA266" s="4">
        <v>0</v>
      </c>
      <c r="AB266" s="4">
        <v>0</v>
      </c>
      <c r="AC266" s="11" t="s">
        <v>713</v>
      </c>
      <c r="AD266" s="4">
        <v>110.45489130434781</v>
      </c>
      <c r="AE266" s="4">
        <v>0</v>
      </c>
      <c r="AF266" s="11">
        <v>0</v>
      </c>
      <c r="AG266" s="4">
        <v>6.0191304347826078</v>
      </c>
      <c r="AH266" s="4">
        <v>0</v>
      </c>
      <c r="AI266" s="11">
        <v>0</v>
      </c>
      <c r="AJ266" s="4">
        <v>38.531630434782613</v>
      </c>
      <c r="AK266" s="4">
        <v>0</v>
      </c>
      <c r="AL266" s="11" t="s">
        <v>713</v>
      </c>
      <c r="AM266" s="1">
        <v>175555</v>
      </c>
      <c r="AN266" s="1">
        <v>7</v>
      </c>
      <c r="AX266"/>
      <c r="AY266"/>
    </row>
    <row r="267" spans="1:51" x14ac:dyDescent="0.25">
      <c r="A267" t="s">
        <v>346</v>
      </c>
      <c r="B267" t="s">
        <v>231</v>
      </c>
      <c r="C267" t="s">
        <v>622</v>
      </c>
      <c r="D267" t="s">
        <v>456</v>
      </c>
      <c r="E267" s="4">
        <v>29.119565217391305</v>
      </c>
      <c r="F267" s="4">
        <v>115.17630434782609</v>
      </c>
      <c r="G267" s="4">
        <v>0</v>
      </c>
      <c r="H267" s="11">
        <v>0</v>
      </c>
      <c r="I267" s="4">
        <v>109.30130434782609</v>
      </c>
      <c r="J267" s="4">
        <v>0</v>
      </c>
      <c r="K267" s="11">
        <v>0</v>
      </c>
      <c r="L267" s="4">
        <v>11.009673913043477</v>
      </c>
      <c r="M267" s="4">
        <v>0</v>
      </c>
      <c r="N267" s="11">
        <v>0</v>
      </c>
      <c r="O267" s="4">
        <v>5.1346739130434766</v>
      </c>
      <c r="P267" s="4">
        <v>0</v>
      </c>
      <c r="Q267" s="9">
        <v>0</v>
      </c>
      <c r="R267" s="4">
        <v>0</v>
      </c>
      <c r="S267" s="4">
        <v>0</v>
      </c>
      <c r="T267" s="11" t="s">
        <v>713</v>
      </c>
      <c r="U267" s="4">
        <v>5.875</v>
      </c>
      <c r="V267" s="4">
        <v>0</v>
      </c>
      <c r="W267" s="11">
        <v>0</v>
      </c>
      <c r="X267" s="4">
        <v>22.865978260869571</v>
      </c>
      <c r="Y267" s="4">
        <v>0</v>
      </c>
      <c r="Z267" s="11">
        <v>0</v>
      </c>
      <c r="AA267" s="4">
        <v>0</v>
      </c>
      <c r="AB267" s="4">
        <v>0</v>
      </c>
      <c r="AC267" s="11" t="s">
        <v>713</v>
      </c>
      <c r="AD267" s="4">
        <v>74.903478260869562</v>
      </c>
      <c r="AE267" s="4">
        <v>0</v>
      </c>
      <c r="AF267" s="11">
        <v>0</v>
      </c>
      <c r="AG267" s="4">
        <v>0</v>
      </c>
      <c r="AH267" s="4">
        <v>0</v>
      </c>
      <c r="AI267" s="11" t="s">
        <v>713</v>
      </c>
      <c r="AJ267" s="4">
        <v>6.3971739130434777</v>
      </c>
      <c r="AK267" s="4">
        <v>0</v>
      </c>
      <c r="AL267" s="11" t="s">
        <v>713</v>
      </c>
      <c r="AM267" s="1">
        <v>175473</v>
      </c>
      <c r="AN267" s="1">
        <v>7</v>
      </c>
      <c r="AX267"/>
      <c r="AY267"/>
    </row>
    <row r="268" spans="1:51" x14ac:dyDescent="0.25">
      <c r="A268" t="s">
        <v>346</v>
      </c>
      <c r="B268" t="s">
        <v>249</v>
      </c>
      <c r="C268" t="s">
        <v>494</v>
      </c>
      <c r="D268" t="s">
        <v>394</v>
      </c>
      <c r="E268" s="4">
        <v>36.793478260869563</v>
      </c>
      <c r="F268" s="4">
        <v>214.2167391304348</v>
      </c>
      <c r="G268" s="4">
        <v>0</v>
      </c>
      <c r="H268" s="11">
        <v>0</v>
      </c>
      <c r="I268" s="4">
        <v>190.12978260869565</v>
      </c>
      <c r="J268" s="4">
        <v>0</v>
      </c>
      <c r="K268" s="11">
        <v>0</v>
      </c>
      <c r="L268" s="4">
        <v>39.17510869565217</v>
      </c>
      <c r="M268" s="4">
        <v>0</v>
      </c>
      <c r="N268" s="11">
        <v>0</v>
      </c>
      <c r="O268" s="4">
        <v>15.088152173913038</v>
      </c>
      <c r="P268" s="4">
        <v>0</v>
      </c>
      <c r="Q268" s="9">
        <v>0</v>
      </c>
      <c r="R268" s="4">
        <v>19.478260869565219</v>
      </c>
      <c r="S268" s="4">
        <v>0</v>
      </c>
      <c r="T268" s="11">
        <v>0</v>
      </c>
      <c r="U268" s="4">
        <v>4.6086956521739131</v>
      </c>
      <c r="V268" s="4">
        <v>0</v>
      </c>
      <c r="W268" s="11">
        <v>0</v>
      </c>
      <c r="X268" s="4">
        <v>53.599021739130443</v>
      </c>
      <c r="Y268" s="4">
        <v>0</v>
      </c>
      <c r="Z268" s="11">
        <v>0</v>
      </c>
      <c r="AA268" s="4">
        <v>0</v>
      </c>
      <c r="AB268" s="4">
        <v>0</v>
      </c>
      <c r="AC268" s="11" t="s">
        <v>713</v>
      </c>
      <c r="AD268" s="4">
        <v>121.44260869565217</v>
      </c>
      <c r="AE268" s="4">
        <v>0</v>
      </c>
      <c r="AF268" s="11">
        <v>0</v>
      </c>
      <c r="AG268" s="4">
        <v>0</v>
      </c>
      <c r="AH268" s="4">
        <v>0</v>
      </c>
      <c r="AI268" s="11" t="s">
        <v>713</v>
      </c>
      <c r="AJ268" s="4">
        <v>0</v>
      </c>
      <c r="AK268" s="4">
        <v>0</v>
      </c>
      <c r="AL268" s="11" t="s">
        <v>713</v>
      </c>
      <c r="AM268" s="1">
        <v>175503</v>
      </c>
      <c r="AN268" s="1">
        <v>7</v>
      </c>
      <c r="AX268"/>
      <c r="AY268"/>
    </row>
    <row r="269" spans="1:51" x14ac:dyDescent="0.25">
      <c r="A269" t="s">
        <v>346</v>
      </c>
      <c r="B269" t="s">
        <v>316</v>
      </c>
      <c r="C269" t="s">
        <v>655</v>
      </c>
      <c r="D269" t="s">
        <v>461</v>
      </c>
      <c r="E269" s="4">
        <v>24.532608695652176</v>
      </c>
      <c r="F269" s="4">
        <v>85.026956521739137</v>
      </c>
      <c r="G269" s="4">
        <v>8.6956521739130432E-2</v>
      </c>
      <c r="H269" s="11">
        <v>1.0226935703255232E-3</v>
      </c>
      <c r="I269" s="4">
        <v>82.548695652173919</v>
      </c>
      <c r="J269" s="4">
        <v>8.6956521739130432E-2</v>
      </c>
      <c r="K269" s="11">
        <v>1.0533966775868788E-3</v>
      </c>
      <c r="L269" s="4">
        <v>18.536739130434782</v>
      </c>
      <c r="M269" s="4">
        <v>8.6956521739130432E-2</v>
      </c>
      <c r="N269" s="11">
        <v>4.6910366018130855E-3</v>
      </c>
      <c r="O269" s="4">
        <v>16.058478260869563</v>
      </c>
      <c r="P269" s="4">
        <v>8.6956521739130432E-2</v>
      </c>
      <c r="Q269" s="9">
        <v>5.4149914037011472E-3</v>
      </c>
      <c r="R269" s="4">
        <v>0</v>
      </c>
      <c r="S269" s="4">
        <v>0</v>
      </c>
      <c r="T269" s="11" t="s">
        <v>713</v>
      </c>
      <c r="U269" s="4">
        <v>2.4782608695652173</v>
      </c>
      <c r="V269" s="4">
        <v>0</v>
      </c>
      <c r="W269" s="11">
        <v>0</v>
      </c>
      <c r="X269" s="4">
        <v>13.477717391304351</v>
      </c>
      <c r="Y269" s="4">
        <v>0</v>
      </c>
      <c r="Z269" s="11">
        <v>0</v>
      </c>
      <c r="AA269" s="4">
        <v>0</v>
      </c>
      <c r="AB269" s="4">
        <v>0</v>
      </c>
      <c r="AC269" s="11" t="s">
        <v>713</v>
      </c>
      <c r="AD269" s="4">
        <v>29.53978260869566</v>
      </c>
      <c r="AE269" s="4">
        <v>0</v>
      </c>
      <c r="AF269" s="11">
        <v>0</v>
      </c>
      <c r="AG269" s="4">
        <v>0</v>
      </c>
      <c r="AH269" s="4">
        <v>0</v>
      </c>
      <c r="AI269" s="11" t="s">
        <v>713</v>
      </c>
      <c r="AJ269" s="4">
        <v>23.472717391304347</v>
      </c>
      <c r="AK269" s="4">
        <v>0</v>
      </c>
      <c r="AL269" s="11" t="s">
        <v>713</v>
      </c>
      <c r="AM269" t="s">
        <v>8</v>
      </c>
      <c r="AN269" s="1">
        <v>7</v>
      </c>
      <c r="AX269"/>
      <c r="AY269"/>
    </row>
    <row r="270" spans="1:51" x14ac:dyDescent="0.25">
      <c r="A270" t="s">
        <v>346</v>
      </c>
      <c r="B270" t="s">
        <v>262</v>
      </c>
      <c r="C270" t="s">
        <v>483</v>
      </c>
      <c r="D270" t="s">
        <v>459</v>
      </c>
      <c r="E270" s="4">
        <v>48.228260869565219</v>
      </c>
      <c r="F270" s="4">
        <v>196.29782608695652</v>
      </c>
      <c r="G270" s="4">
        <v>0</v>
      </c>
      <c r="H270" s="11">
        <v>0</v>
      </c>
      <c r="I270" s="4">
        <v>185.86521739130436</v>
      </c>
      <c r="J270" s="4">
        <v>0</v>
      </c>
      <c r="K270" s="11">
        <v>0</v>
      </c>
      <c r="L270" s="4">
        <v>20.593478260869567</v>
      </c>
      <c r="M270" s="4">
        <v>0</v>
      </c>
      <c r="N270" s="11">
        <v>0</v>
      </c>
      <c r="O270" s="4">
        <v>10.160869565217393</v>
      </c>
      <c r="P270" s="4">
        <v>0</v>
      </c>
      <c r="Q270" s="9">
        <v>0</v>
      </c>
      <c r="R270" s="4">
        <v>7.1717391304347835</v>
      </c>
      <c r="S270" s="4">
        <v>0</v>
      </c>
      <c r="T270" s="11">
        <v>0</v>
      </c>
      <c r="U270" s="4">
        <v>3.2608695652173911</v>
      </c>
      <c r="V270" s="4">
        <v>0</v>
      </c>
      <c r="W270" s="11">
        <v>0</v>
      </c>
      <c r="X270" s="4">
        <v>23.00326086956521</v>
      </c>
      <c r="Y270" s="4">
        <v>0</v>
      </c>
      <c r="Z270" s="11">
        <v>0</v>
      </c>
      <c r="AA270" s="4">
        <v>0</v>
      </c>
      <c r="AB270" s="4">
        <v>0</v>
      </c>
      <c r="AC270" s="11" t="s">
        <v>713</v>
      </c>
      <c r="AD270" s="4">
        <v>87.142391304347825</v>
      </c>
      <c r="AE270" s="4">
        <v>0</v>
      </c>
      <c r="AF270" s="11">
        <v>0</v>
      </c>
      <c r="AG270" s="4">
        <v>0</v>
      </c>
      <c r="AH270" s="4">
        <v>0</v>
      </c>
      <c r="AI270" s="11" t="s">
        <v>713</v>
      </c>
      <c r="AJ270" s="4">
        <v>65.558695652173924</v>
      </c>
      <c r="AK270" s="4">
        <v>0</v>
      </c>
      <c r="AL270" s="11" t="s">
        <v>713</v>
      </c>
      <c r="AM270" s="1">
        <v>175521</v>
      </c>
      <c r="AN270" s="1">
        <v>7</v>
      </c>
      <c r="AX270"/>
      <c r="AY270"/>
    </row>
    <row r="271" spans="1:51" x14ac:dyDescent="0.25">
      <c r="A271" t="s">
        <v>346</v>
      </c>
      <c r="B271" t="s">
        <v>59</v>
      </c>
      <c r="C271" t="s">
        <v>522</v>
      </c>
      <c r="D271" t="s">
        <v>415</v>
      </c>
      <c r="E271" s="4">
        <v>78.043478260869563</v>
      </c>
      <c r="F271" s="4">
        <v>278.9435869565217</v>
      </c>
      <c r="G271" s="4">
        <v>208.63456521739127</v>
      </c>
      <c r="H271" s="11">
        <v>0.74794537309047604</v>
      </c>
      <c r="I271" s="4">
        <v>272.48434782608689</v>
      </c>
      <c r="J271" s="4">
        <v>206.80847826086955</v>
      </c>
      <c r="K271" s="11">
        <v>0.75897379027754297</v>
      </c>
      <c r="L271" s="4">
        <v>40.230434782608697</v>
      </c>
      <c r="M271" s="4">
        <v>22.211413043478263</v>
      </c>
      <c r="N271" s="11">
        <v>0.5521047227926078</v>
      </c>
      <c r="O271" s="4">
        <v>37.27391304347826</v>
      </c>
      <c r="P271" s="4">
        <v>22.211413043478263</v>
      </c>
      <c r="Q271" s="9">
        <v>0.59589700221626041</v>
      </c>
      <c r="R271" s="4">
        <v>0</v>
      </c>
      <c r="S271" s="4">
        <v>0</v>
      </c>
      <c r="T271" s="11" t="s">
        <v>713</v>
      </c>
      <c r="U271" s="4">
        <v>2.9565217391304346</v>
      </c>
      <c r="V271" s="4">
        <v>0</v>
      </c>
      <c r="W271" s="11">
        <v>0</v>
      </c>
      <c r="X271" s="4">
        <v>67.540760869565219</v>
      </c>
      <c r="Y271" s="4">
        <v>35.934782608695649</v>
      </c>
      <c r="Z271" s="11">
        <v>0.53204586602293291</v>
      </c>
      <c r="AA271" s="4">
        <v>3.5027173913043477</v>
      </c>
      <c r="AB271" s="4">
        <v>1.826086956521739</v>
      </c>
      <c r="AC271" s="11">
        <v>0.5213343677269201</v>
      </c>
      <c r="AD271" s="4">
        <v>167.66967391304343</v>
      </c>
      <c r="AE271" s="4">
        <v>148.66228260869562</v>
      </c>
      <c r="AF271" s="11">
        <v>0.88663787039864239</v>
      </c>
      <c r="AG271" s="4">
        <v>0</v>
      </c>
      <c r="AH271" s="4">
        <v>0</v>
      </c>
      <c r="AI271" s="11" t="s">
        <v>713</v>
      </c>
      <c r="AJ271" s="4">
        <v>0</v>
      </c>
      <c r="AK271" s="4">
        <v>0</v>
      </c>
      <c r="AL271" s="11" t="s">
        <v>713</v>
      </c>
      <c r="AM271" s="1">
        <v>175172</v>
      </c>
      <c r="AN271" s="1">
        <v>7</v>
      </c>
      <c r="AX271"/>
      <c r="AY271"/>
    </row>
    <row r="272" spans="1:51" x14ac:dyDescent="0.25">
      <c r="A272" t="s">
        <v>346</v>
      </c>
      <c r="B272" t="s">
        <v>129</v>
      </c>
      <c r="C272" t="s">
        <v>522</v>
      </c>
      <c r="D272" t="s">
        <v>415</v>
      </c>
      <c r="E272" s="4">
        <v>55.260869565217391</v>
      </c>
      <c r="F272" s="4">
        <v>198.2677173913043</v>
      </c>
      <c r="G272" s="4">
        <v>58.260543478260864</v>
      </c>
      <c r="H272" s="11">
        <v>0.29384785503570876</v>
      </c>
      <c r="I272" s="4">
        <v>176.73141304347823</v>
      </c>
      <c r="J272" s="4">
        <v>58.260543478260864</v>
      </c>
      <c r="K272" s="11">
        <v>0.32965584598097458</v>
      </c>
      <c r="L272" s="4">
        <v>42.10695652173915</v>
      </c>
      <c r="M272" s="4">
        <v>4.8873913043478243</v>
      </c>
      <c r="N272" s="11">
        <v>0.11607087541044535</v>
      </c>
      <c r="O272" s="4">
        <v>20.57065217391305</v>
      </c>
      <c r="P272" s="4">
        <v>4.8873913043478243</v>
      </c>
      <c r="Q272" s="9">
        <v>0.23759048877146616</v>
      </c>
      <c r="R272" s="4">
        <v>16.10152173913044</v>
      </c>
      <c r="S272" s="4">
        <v>0</v>
      </c>
      <c r="T272" s="11">
        <v>0</v>
      </c>
      <c r="U272" s="4">
        <v>5.4347826086956523</v>
      </c>
      <c r="V272" s="4">
        <v>0</v>
      </c>
      <c r="W272" s="11">
        <v>0</v>
      </c>
      <c r="X272" s="4">
        <v>38.865869565217388</v>
      </c>
      <c r="Y272" s="4">
        <v>8.8308695652173927</v>
      </c>
      <c r="Z272" s="11">
        <v>0.22721399685652444</v>
      </c>
      <c r="AA272" s="4">
        <v>0</v>
      </c>
      <c r="AB272" s="4">
        <v>0</v>
      </c>
      <c r="AC272" s="11" t="s">
        <v>713</v>
      </c>
      <c r="AD272" s="4">
        <v>53.808913043478249</v>
      </c>
      <c r="AE272" s="4">
        <v>17.804782608695653</v>
      </c>
      <c r="AF272" s="11">
        <v>0.33088909627869967</v>
      </c>
      <c r="AG272" s="4">
        <v>0</v>
      </c>
      <c r="AH272" s="4">
        <v>0</v>
      </c>
      <c r="AI272" s="11" t="s">
        <v>713</v>
      </c>
      <c r="AJ272" s="4">
        <v>63.485978260869537</v>
      </c>
      <c r="AK272" s="4">
        <v>26.737499999999994</v>
      </c>
      <c r="AL272" s="11">
        <v>2.3744171392564581</v>
      </c>
      <c r="AM272" s="1">
        <v>175297</v>
      </c>
      <c r="AN272" s="1">
        <v>7</v>
      </c>
      <c r="AX272"/>
      <c r="AY272"/>
    </row>
    <row r="273" spans="1:51" x14ac:dyDescent="0.25">
      <c r="A273" t="s">
        <v>346</v>
      </c>
      <c r="B273" t="s">
        <v>170</v>
      </c>
      <c r="C273" t="s">
        <v>591</v>
      </c>
      <c r="D273" t="s">
        <v>451</v>
      </c>
      <c r="E273" s="4">
        <v>40.217391304347828</v>
      </c>
      <c r="F273" s="4">
        <v>131.8679347826087</v>
      </c>
      <c r="G273" s="4">
        <v>33.464347826086957</v>
      </c>
      <c r="H273" s="11">
        <v>0.2537716836261576</v>
      </c>
      <c r="I273" s="4">
        <v>127.79913043478261</v>
      </c>
      <c r="J273" s="4">
        <v>33.464347826086957</v>
      </c>
      <c r="K273" s="11">
        <v>0.26185113867550297</v>
      </c>
      <c r="L273" s="4">
        <v>15.464565217391304</v>
      </c>
      <c r="M273" s="4">
        <v>2.7058695652173914</v>
      </c>
      <c r="N273" s="11">
        <v>0.17497223667008732</v>
      </c>
      <c r="O273" s="4">
        <v>11.395760869565216</v>
      </c>
      <c r="P273" s="4">
        <v>2.7058695652173914</v>
      </c>
      <c r="Q273" s="9">
        <v>0.23744527427246978</v>
      </c>
      <c r="R273" s="4">
        <v>0</v>
      </c>
      <c r="S273" s="4">
        <v>0</v>
      </c>
      <c r="T273" s="11" t="s">
        <v>713</v>
      </c>
      <c r="U273" s="4">
        <v>4.0688043478260871</v>
      </c>
      <c r="V273" s="4">
        <v>0</v>
      </c>
      <c r="W273" s="11">
        <v>0</v>
      </c>
      <c r="X273" s="4">
        <v>14.612282608695651</v>
      </c>
      <c r="Y273" s="4">
        <v>0.24097826086956523</v>
      </c>
      <c r="Z273" s="11">
        <v>1.6491486465376806E-2</v>
      </c>
      <c r="AA273" s="4">
        <v>0</v>
      </c>
      <c r="AB273" s="4">
        <v>0</v>
      </c>
      <c r="AC273" s="11" t="s">
        <v>713</v>
      </c>
      <c r="AD273" s="4">
        <v>81.814999999999998</v>
      </c>
      <c r="AE273" s="4">
        <v>28.575217391304353</v>
      </c>
      <c r="AF273" s="11">
        <v>0.34926623958081471</v>
      </c>
      <c r="AG273" s="4">
        <v>0</v>
      </c>
      <c r="AH273" s="4">
        <v>0</v>
      </c>
      <c r="AI273" s="11" t="s">
        <v>713</v>
      </c>
      <c r="AJ273" s="4">
        <v>19.976086956521744</v>
      </c>
      <c r="AK273" s="4">
        <v>1.9422826086956524</v>
      </c>
      <c r="AL273" s="11">
        <v>10.284850859029605</v>
      </c>
      <c r="AM273" s="1">
        <v>175361</v>
      </c>
      <c r="AN273" s="1">
        <v>7</v>
      </c>
      <c r="AX273"/>
      <c r="AY273"/>
    </row>
    <row r="274" spans="1:51" x14ac:dyDescent="0.25">
      <c r="A274" t="s">
        <v>346</v>
      </c>
      <c r="B274" t="s">
        <v>300</v>
      </c>
      <c r="C274" t="s">
        <v>643</v>
      </c>
      <c r="D274" t="s">
        <v>463</v>
      </c>
      <c r="E274" s="4">
        <v>28.445652173913043</v>
      </c>
      <c r="F274" s="4">
        <v>146.89184782608697</v>
      </c>
      <c r="G274" s="4">
        <v>0.13315217391304349</v>
      </c>
      <c r="H274" s="11">
        <v>9.0646401337866878E-4</v>
      </c>
      <c r="I274" s="4">
        <v>133.34684782608696</v>
      </c>
      <c r="J274" s="4">
        <v>0.13315217391304349</v>
      </c>
      <c r="K274" s="11">
        <v>9.9854009362637967E-4</v>
      </c>
      <c r="L274" s="4">
        <v>34.068804347826074</v>
      </c>
      <c r="M274" s="4">
        <v>0</v>
      </c>
      <c r="N274" s="11">
        <v>0</v>
      </c>
      <c r="O274" s="4">
        <v>25.507173913043463</v>
      </c>
      <c r="P274" s="4">
        <v>0</v>
      </c>
      <c r="Q274" s="9">
        <v>0</v>
      </c>
      <c r="R274" s="4">
        <v>3.1703260869565217</v>
      </c>
      <c r="S274" s="4">
        <v>0</v>
      </c>
      <c r="T274" s="11">
        <v>0</v>
      </c>
      <c r="U274" s="4">
        <v>5.3913043478260869</v>
      </c>
      <c r="V274" s="4">
        <v>0</v>
      </c>
      <c r="W274" s="11">
        <v>0</v>
      </c>
      <c r="X274" s="4">
        <v>28.181630434782608</v>
      </c>
      <c r="Y274" s="4">
        <v>0</v>
      </c>
      <c r="Z274" s="11">
        <v>0</v>
      </c>
      <c r="AA274" s="4">
        <v>4.9833695652173908</v>
      </c>
      <c r="AB274" s="4">
        <v>0</v>
      </c>
      <c r="AC274" s="11">
        <v>0</v>
      </c>
      <c r="AD274" s="4">
        <v>71.54500000000003</v>
      </c>
      <c r="AE274" s="4">
        <v>0.13315217391304349</v>
      </c>
      <c r="AF274" s="11">
        <v>1.8610968469221249E-3</v>
      </c>
      <c r="AG274" s="4">
        <v>0.34239130434782611</v>
      </c>
      <c r="AH274" s="4">
        <v>0</v>
      </c>
      <c r="AI274" s="11">
        <v>0</v>
      </c>
      <c r="AJ274" s="4">
        <v>7.7706521739130432</v>
      </c>
      <c r="AK274" s="4">
        <v>0</v>
      </c>
      <c r="AL274" s="11" t="s">
        <v>713</v>
      </c>
      <c r="AM274" t="s">
        <v>0</v>
      </c>
      <c r="AN274" s="1">
        <v>7</v>
      </c>
      <c r="AX274"/>
      <c r="AY274"/>
    </row>
    <row r="275" spans="1:51" x14ac:dyDescent="0.25">
      <c r="A275" t="s">
        <v>346</v>
      </c>
      <c r="B275" t="s">
        <v>176</v>
      </c>
      <c r="C275" t="s">
        <v>543</v>
      </c>
      <c r="D275" t="s">
        <v>407</v>
      </c>
      <c r="E275" s="4">
        <v>38.097826086956523</v>
      </c>
      <c r="F275" s="4">
        <v>129.00989130434783</v>
      </c>
      <c r="G275" s="4">
        <v>14.489782608695654</v>
      </c>
      <c r="H275" s="11">
        <v>0.11231528421733757</v>
      </c>
      <c r="I275" s="4">
        <v>118.62728260869565</v>
      </c>
      <c r="J275" s="4">
        <v>14.489782608695654</v>
      </c>
      <c r="K275" s="11">
        <v>0.12214544824812096</v>
      </c>
      <c r="L275" s="4">
        <v>33.954891304347818</v>
      </c>
      <c r="M275" s="4">
        <v>0</v>
      </c>
      <c r="N275" s="11">
        <v>0</v>
      </c>
      <c r="O275" s="4">
        <v>23.572282608695652</v>
      </c>
      <c r="P275" s="4">
        <v>0</v>
      </c>
      <c r="Q275" s="9">
        <v>0</v>
      </c>
      <c r="R275" s="4">
        <v>4.7445652173913047</v>
      </c>
      <c r="S275" s="4">
        <v>0</v>
      </c>
      <c r="T275" s="11">
        <v>0</v>
      </c>
      <c r="U275" s="4">
        <v>5.6380434782608626</v>
      </c>
      <c r="V275" s="4">
        <v>0</v>
      </c>
      <c r="W275" s="11">
        <v>0</v>
      </c>
      <c r="X275" s="4">
        <v>7.5543478260869561</v>
      </c>
      <c r="Y275" s="4">
        <v>0</v>
      </c>
      <c r="Z275" s="11">
        <v>0</v>
      </c>
      <c r="AA275" s="4">
        <v>0</v>
      </c>
      <c r="AB275" s="4">
        <v>0</v>
      </c>
      <c r="AC275" s="11" t="s">
        <v>713</v>
      </c>
      <c r="AD275" s="4">
        <v>50.133804347826093</v>
      </c>
      <c r="AE275" s="4">
        <v>14.324021739130437</v>
      </c>
      <c r="AF275" s="11">
        <v>0.28571583436499282</v>
      </c>
      <c r="AG275" s="4">
        <v>0</v>
      </c>
      <c r="AH275" s="4">
        <v>0</v>
      </c>
      <c r="AI275" s="11" t="s">
        <v>713</v>
      </c>
      <c r="AJ275" s="4">
        <v>37.366847826086953</v>
      </c>
      <c r="AK275" s="4">
        <v>0.16576086956521738</v>
      </c>
      <c r="AL275" s="11">
        <v>225.42622950819671</v>
      </c>
      <c r="AM275" s="1">
        <v>175377</v>
      </c>
      <c r="AN275" s="1">
        <v>7</v>
      </c>
      <c r="AX275"/>
      <c r="AY275"/>
    </row>
    <row r="276" spans="1:51" x14ac:dyDescent="0.25">
      <c r="A276" t="s">
        <v>346</v>
      </c>
      <c r="B276" t="s">
        <v>272</v>
      </c>
      <c r="C276" t="s">
        <v>506</v>
      </c>
      <c r="D276" t="s">
        <v>422</v>
      </c>
      <c r="E276" s="4">
        <v>44.605633802816904</v>
      </c>
      <c r="F276" s="4">
        <v>170.36000000000004</v>
      </c>
      <c r="G276" s="4">
        <v>0</v>
      </c>
      <c r="H276" s="11">
        <v>0</v>
      </c>
      <c r="I276" s="4">
        <v>154.67183098591553</v>
      </c>
      <c r="J276" s="4">
        <v>0</v>
      </c>
      <c r="K276" s="11">
        <v>0</v>
      </c>
      <c r="L276" s="4">
        <v>43.140281690140846</v>
      </c>
      <c r="M276" s="4">
        <v>0</v>
      </c>
      <c r="N276" s="11">
        <v>0</v>
      </c>
      <c r="O276" s="4">
        <v>31.745070422535214</v>
      </c>
      <c r="P276" s="4">
        <v>0</v>
      </c>
      <c r="Q276" s="9">
        <v>0</v>
      </c>
      <c r="R276" s="4">
        <v>5.7684507042253514</v>
      </c>
      <c r="S276" s="4">
        <v>0</v>
      </c>
      <c r="T276" s="11">
        <v>0</v>
      </c>
      <c r="U276" s="4">
        <v>5.626760563380282</v>
      </c>
      <c r="V276" s="4">
        <v>0</v>
      </c>
      <c r="W276" s="11">
        <v>0</v>
      </c>
      <c r="X276" s="4">
        <v>22.061971830985915</v>
      </c>
      <c r="Y276" s="4">
        <v>0</v>
      </c>
      <c r="Z276" s="11">
        <v>0</v>
      </c>
      <c r="AA276" s="4">
        <v>4.2929577464788746</v>
      </c>
      <c r="AB276" s="4">
        <v>0</v>
      </c>
      <c r="AC276" s="11">
        <v>0</v>
      </c>
      <c r="AD276" s="4">
        <v>77.780281690140853</v>
      </c>
      <c r="AE276" s="4">
        <v>0</v>
      </c>
      <c r="AF276" s="11">
        <v>0</v>
      </c>
      <c r="AG276" s="4">
        <v>0</v>
      </c>
      <c r="AH276" s="4">
        <v>0</v>
      </c>
      <c r="AI276" s="11" t="s">
        <v>713</v>
      </c>
      <c r="AJ276" s="4">
        <v>23.084507042253524</v>
      </c>
      <c r="AK276" s="4">
        <v>0</v>
      </c>
      <c r="AL276" s="11" t="s">
        <v>713</v>
      </c>
      <c r="AM276" s="1">
        <v>175533</v>
      </c>
      <c r="AN276" s="1">
        <v>7</v>
      </c>
      <c r="AX276"/>
      <c r="AY276"/>
    </row>
    <row r="277" spans="1:51" x14ac:dyDescent="0.25">
      <c r="A277" t="s">
        <v>346</v>
      </c>
      <c r="B277" t="s">
        <v>324</v>
      </c>
      <c r="C277" t="s">
        <v>660</v>
      </c>
      <c r="D277" t="s">
        <v>382</v>
      </c>
      <c r="E277" s="4">
        <v>25.760563380281692</v>
      </c>
      <c r="F277" s="4">
        <v>87.992394366197189</v>
      </c>
      <c r="G277" s="4">
        <v>0</v>
      </c>
      <c r="H277" s="11">
        <v>0</v>
      </c>
      <c r="I277" s="4">
        <v>77.101408450704241</v>
      </c>
      <c r="J277" s="4">
        <v>0</v>
      </c>
      <c r="K277" s="11">
        <v>0</v>
      </c>
      <c r="L277" s="4">
        <v>9.1445070422535188</v>
      </c>
      <c r="M277" s="4">
        <v>0</v>
      </c>
      <c r="N277" s="11">
        <v>0</v>
      </c>
      <c r="O277" s="4">
        <v>3.9338028169014079</v>
      </c>
      <c r="P277" s="4">
        <v>0</v>
      </c>
      <c r="Q277" s="9">
        <v>0</v>
      </c>
      <c r="R277" s="4">
        <v>0.25295774647887326</v>
      </c>
      <c r="S277" s="4">
        <v>0</v>
      </c>
      <c r="T277" s="11">
        <v>0</v>
      </c>
      <c r="U277" s="4">
        <v>4.957746478873239</v>
      </c>
      <c r="V277" s="4">
        <v>0</v>
      </c>
      <c r="W277" s="11">
        <v>0</v>
      </c>
      <c r="X277" s="4">
        <v>22.70704225352112</v>
      </c>
      <c r="Y277" s="4">
        <v>0</v>
      </c>
      <c r="Z277" s="11">
        <v>0</v>
      </c>
      <c r="AA277" s="4">
        <v>5.6802816901408448</v>
      </c>
      <c r="AB277" s="4">
        <v>0</v>
      </c>
      <c r="AC277" s="11">
        <v>0</v>
      </c>
      <c r="AD277" s="4">
        <v>38.70845070422537</v>
      </c>
      <c r="AE277" s="4">
        <v>0</v>
      </c>
      <c r="AF277" s="11">
        <v>0</v>
      </c>
      <c r="AG277" s="4">
        <v>0</v>
      </c>
      <c r="AH277" s="4">
        <v>0</v>
      </c>
      <c r="AI277" s="11" t="s">
        <v>713</v>
      </c>
      <c r="AJ277" s="4">
        <v>11.752112676056338</v>
      </c>
      <c r="AK277" s="4">
        <v>0</v>
      </c>
      <c r="AL277" s="11" t="s">
        <v>713</v>
      </c>
      <c r="AM277" t="s">
        <v>17</v>
      </c>
      <c r="AN277" s="1">
        <v>7</v>
      </c>
      <c r="AX277"/>
      <c r="AY277"/>
    </row>
    <row r="278" spans="1:51" x14ac:dyDescent="0.25">
      <c r="A278" t="s">
        <v>346</v>
      </c>
      <c r="B278" t="s">
        <v>43</v>
      </c>
      <c r="C278" t="s">
        <v>528</v>
      </c>
      <c r="D278" t="s">
        <v>418</v>
      </c>
      <c r="E278" s="4">
        <v>61.760869565217391</v>
      </c>
      <c r="F278" s="4">
        <v>248.1141304347826</v>
      </c>
      <c r="G278" s="4">
        <v>0.25271739130434784</v>
      </c>
      <c r="H278" s="11">
        <v>1.0185529976124244E-3</v>
      </c>
      <c r="I278" s="4">
        <v>229.28804347826085</v>
      </c>
      <c r="J278" s="4">
        <v>0.25271739130434784</v>
      </c>
      <c r="K278" s="11">
        <v>1.1021830334921427E-3</v>
      </c>
      <c r="L278" s="4">
        <v>45.459239130434788</v>
      </c>
      <c r="M278" s="4">
        <v>0</v>
      </c>
      <c r="N278" s="11">
        <v>0</v>
      </c>
      <c r="O278" s="4">
        <v>31.559782608695652</v>
      </c>
      <c r="P278" s="4">
        <v>0</v>
      </c>
      <c r="Q278" s="9">
        <v>0</v>
      </c>
      <c r="R278" s="4">
        <v>9.5788043478260878</v>
      </c>
      <c r="S278" s="4">
        <v>0</v>
      </c>
      <c r="T278" s="11">
        <v>0</v>
      </c>
      <c r="U278" s="4">
        <v>4.3206521739130439</v>
      </c>
      <c r="V278" s="4">
        <v>0</v>
      </c>
      <c r="W278" s="11">
        <v>0</v>
      </c>
      <c r="X278" s="4">
        <v>42.497282608695649</v>
      </c>
      <c r="Y278" s="4">
        <v>0</v>
      </c>
      <c r="Z278" s="11">
        <v>0</v>
      </c>
      <c r="AA278" s="4">
        <v>4.9266304347826084</v>
      </c>
      <c r="AB278" s="4">
        <v>0</v>
      </c>
      <c r="AC278" s="11">
        <v>0</v>
      </c>
      <c r="AD278" s="4">
        <v>155.20380434782609</v>
      </c>
      <c r="AE278" s="4">
        <v>0.25271739130434784</v>
      </c>
      <c r="AF278" s="11">
        <v>1.6282937932241969E-3</v>
      </c>
      <c r="AG278" s="4">
        <v>0</v>
      </c>
      <c r="AH278" s="4">
        <v>0</v>
      </c>
      <c r="AI278" s="11" t="s">
        <v>713</v>
      </c>
      <c r="AJ278" s="4">
        <v>2.717391304347826E-2</v>
      </c>
      <c r="AK278" s="4">
        <v>0</v>
      </c>
      <c r="AL278" s="11" t="s">
        <v>713</v>
      </c>
      <c r="AM278" s="1">
        <v>175126</v>
      </c>
      <c r="AN278" s="1">
        <v>7</v>
      </c>
      <c r="AX278"/>
      <c r="AY278"/>
    </row>
    <row r="279" spans="1:51" x14ac:dyDescent="0.25">
      <c r="A279" t="s">
        <v>346</v>
      </c>
      <c r="B279" t="s">
        <v>245</v>
      </c>
      <c r="C279" t="s">
        <v>578</v>
      </c>
      <c r="D279" t="s">
        <v>447</v>
      </c>
      <c r="E279" s="4">
        <v>65.183098591549296</v>
      </c>
      <c r="F279" s="4">
        <v>289.07197183098589</v>
      </c>
      <c r="G279" s="4">
        <v>58.035070422535213</v>
      </c>
      <c r="H279" s="11">
        <v>0.20076339485609854</v>
      </c>
      <c r="I279" s="4">
        <v>274.21098591549298</v>
      </c>
      <c r="J279" s="4">
        <v>58.035070422535213</v>
      </c>
      <c r="K279" s="11">
        <v>0.21164385602121938</v>
      </c>
      <c r="L279" s="4">
        <v>47.194929577464784</v>
      </c>
      <c r="M279" s="4">
        <v>3.4859154929577465</v>
      </c>
      <c r="N279" s="11">
        <v>7.386207637487914E-2</v>
      </c>
      <c r="O279" s="4">
        <v>32.33394366197183</v>
      </c>
      <c r="P279" s="4">
        <v>3.4859154929577465</v>
      </c>
      <c r="Q279" s="9">
        <v>0.10780978433687183</v>
      </c>
      <c r="R279" s="4">
        <v>10.015915492957747</v>
      </c>
      <c r="S279" s="4">
        <v>0</v>
      </c>
      <c r="T279" s="11">
        <v>0</v>
      </c>
      <c r="U279" s="4">
        <v>4.845070422535211</v>
      </c>
      <c r="V279" s="4">
        <v>0</v>
      </c>
      <c r="W279" s="11">
        <v>0</v>
      </c>
      <c r="X279" s="4">
        <v>52.891690140845078</v>
      </c>
      <c r="Y279" s="4">
        <v>20.129014084507041</v>
      </c>
      <c r="Z279" s="11">
        <v>0.38057044558238862</v>
      </c>
      <c r="AA279" s="4">
        <v>0</v>
      </c>
      <c r="AB279" s="4">
        <v>0</v>
      </c>
      <c r="AC279" s="11" t="s">
        <v>713</v>
      </c>
      <c r="AD279" s="4">
        <v>167.22492957746479</v>
      </c>
      <c r="AE279" s="4">
        <v>30.244366197183098</v>
      </c>
      <c r="AF279" s="11">
        <v>0.18086039129215351</v>
      </c>
      <c r="AG279" s="4">
        <v>0</v>
      </c>
      <c r="AH279" s="4">
        <v>0</v>
      </c>
      <c r="AI279" s="11" t="s">
        <v>713</v>
      </c>
      <c r="AJ279" s="4">
        <v>21.760422535211273</v>
      </c>
      <c r="AK279" s="4">
        <v>4.1757746478873239</v>
      </c>
      <c r="AL279" s="11">
        <v>5.2111103615758241</v>
      </c>
      <c r="AM279" s="1">
        <v>175498</v>
      </c>
      <c r="AN279" s="1">
        <v>7</v>
      </c>
      <c r="AX279"/>
      <c r="AY279"/>
    </row>
    <row r="280" spans="1:51" x14ac:dyDescent="0.25">
      <c r="A280" t="s">
        <v>346</v>
      </c>
      <c r="B280" t="s">
        <v>36</v>
      </c>
      <c r="C280" t="s">
        <v>524</v>
      </c>
      <c r="D280" t="s">
        <v>416</v>
      </c>
      <c r="E280" s="4">
        <v>82.971830985915489</v>
      </c>
      <c r="F280" s="4">
        <v>333.97084507042257</v>
      </c>
      <c r="G280" s="4">
        <v>18.743521126760566</v>
      </c>
      <c r="H280" s="11">
        <v>5.612322573489379E-2</v>
      </c>
      <c r="I280" s="4">
        <v>320.89056338028172</v>
      </c>
      <c r="J280" s="4">
        <v>18.743521126760566</v>
      </c>
      <c r="K280" s="11">
        <v>5.8410945243497082E-2</v>
      </c>
      <c r="L280" s="4">
        <v>43.989436619718305</v>
      </c>
      <c r="M280" s="4">
        <v>0</v>
      </c>
      <c r="N280" s="11">
        <v>0</v>
      </c>
      <c r="O280" s="4">
        <v>30.909154929577461</v>
      </c>
      <c r="P280" s="4">
        <v>0</v>
      </c>
      <c r="Q280" s="9">
        <v>0</v>
      </c>
      <c r="R280" s="4">
        <v>8.1225352112676052</v>
      </c>
      <c r="S280" s="4">
        <v>0</v>
      </c>
      <c r="T280" s="11">
        <v>0</v>
      </c>
      <c r="U280" s="4">
        <v>4.957746478873239</v>
      </c>
      <c r="V280" s="4">
        <v>0</v>
      </c>
      <c r="W280" s="11">
        <v>0</v>
      </c>
      <c r="X280" s="4">
        <v>86.267746478873249</v>
      </c>
      <c r="Y280" s="4">
        <v>9.2435211267605641</v>
      </c>
      <c r="Z280" s="11">
        <v>0.10714921281761172</v>
      </c>
      <c r="AA280" s="4">
        <v>0</v>
      </c>
      <c r="AB280" s="4">
        <v>0</v>
      </c>
      <c r="AC280" s="11" t="s">
        <v>713</v>
      </c>
      <c r="AD280" s="4">
        <v>159.20225352112681</v>
      </c>
      <c r="AE280" s="4">
        <v>7.830985915492958</v>
      </c>
      <c r="AF280" s="11">
        <v>4.9188913738923631E-2</v>
      </c>
      <c r="AG280" s="4">
        <v>0</v>
      </c>
      <c r="AH280" s="4">
        <v>0</v>
      </c>
      <c r="AI280" s="11" t="s">
        <v>713</v>
      </c>
      <c r="AJ280" s="4">
        <v>44.511408450704224</v>
      </c>
      <c r="AK280" s="4">
        <v>1.6690140845070423</v>
      </c>
      <c r="AL280" s="11">
        <v>26.669282700421938</v>
      </c>
      <c r="AM280" s="1">
        <v>175100</v>
      </c>
      <c r="AN280" s="1">
        <v>7</v>
      </c>
      <c r="AX280"/>
      <c r="AY280"/>
    </row>
    <row r="281" spans="1:51" x14ac:dyDescent="0.25">
      <c r="A281" t="s">
        <v>346</v>
      </c>
      <c r="B281" t="s">
        <v>279</v>
      </c>
      <c r="C281" t="s">
        <v>521</v>
      </c>
      <c r="D281" t="s">
        <v>402</v>
      </c>
      <c r="E281" s="4">
        <v>34.154929577464792</v>
      </c>
      <c r="F281" s="4">
        <v>143.71042253521131</v>
      </c>
      <c r="G281" s="4">
        <v>13.704225352112676</v>
      </c>
      <c r="H281" s="11">
        <v>9.5359996236563327E-2</v>
      </c>
      <c r="I281" s="4">
        <v>133.59140845070425</v>
      </c>
      <c r="J281" s="4">
        <v>13.704225352112676</v>
      </c>
      <c r="K281" s="11">
        <v>0.1025831339832725</v>
      </c>
      <c r="L281" s="4">
        <v>33.288732394366193</v>
      </c>
      <c r="M281" s="4">
        <v>2.6549295774647885</v>
      </c>
      <c r="N281" s="11">
        <v>7.9754601226993876E-2</v>
      </c>
      <c r="O281" s="4">
        <v>27.880281690140841</v>
      </c>
      <c r="P281" s="4">
        <v>2.6549295774647885</v>
      </c>
      <c r="Q281" s="9">
        <v>9.5226067188684024E-2</v>
      </c>
      <c r="R281" s="4">
        <v>0</v>
      </c>
      <c r="S281" s="4">
        <v>0</v>
      </c>
      <c r="T281" s="11" t="s">
        <v>713</v>
      </c>
      <c r="U281" s="4">
        <v>5.408450704225352</v>
      </c>
      <c r="V281" s="4">
        <v>0</v>
      </c>
      <c r="W281" s="11">
        <v>0</v>
      </c>
      <c r="X281" s="4">
        <v>21.303802816901406</v>
      </c>
      <c r="Y281" s="4">
        <v>0</v>
      </c>
      <c r="Z281" s="11">
        <v>0</v>
      </c>
      <c r="AA281" s="4">
        <v>4.7105633802816893</v>
      </c>
      <c r="AB281" s="4">
        <v>0</v>
      </c>
      <c r="AC281" s="11">
        <v>0</v>
      </c>
      <c r="AD281" s="4">
        <v>71.577323943662009</v>
      </c>
      <c r="AE281" s="4">
        <v>10.637323943661972</v>
      </c>
      <c r="AF281" s="11">
        <v>0.14861304331570893</v>
      </c>
      <c r="AG281" s="4">
        <v>0</v>
      </c>
      <c r="AH281" s="4">
        <v>0</v>
      </c>
      <c r="AI281" s="11" t="s">
        <v>713</v>
      </c>
      <c r="AJ281" s="4">
        <v>12.829999999999998</v>
      </c>
      <c r="AK281" s="4">
        <v>0.4119718309859155</v>
      </c>
      <c r="AL281" s="11">
        <v>31.14290598290598</v>
      </c>
      <c r="AM281" s="1">
        <v>175543</v>
      </c>
      <c r="AN281" s="1">
        <v>7</v>
      </c>
      <c r="AX281"/>
      <c r="AY281"/>
    </row>
    <row r="282" spans="1:51" x14ac:dyDescent="0.25">
      <c r="A282" t="s">
        <v>346</v>
      </c>
      <c r="B282" t="s">
        <v>224</v>
      </c>
      <c r="C282" t="s">
        <v>488</v>
      </c>
      <c r="D282" t="s">
        <v>393</v>
      </c>
      <c r="E282" s="4">
        <v>72.887323943661968</v>
      </c>
      <c r="F282" s="4">
        <v>311.27436619718304</v>
      </c>
      <c r="G282" s="4">
        <v>11.991690140845069</v>
      </c>
      <c r="H282" s="11">
        <v>3.8524502635236886E-2</v>
      </c>
      <c r="I282" s="4">
        <v>289.92225352112672</v>
      </c>
      <c r="J282" s="4">
        <v>11.991690140845069</v>
      </c>
      <c r="K282" s="11">
        <v>4.1361744382175311E-2</v>
      </c>
      <c r="L282" s="4">
        <v>73.104788732394368</v>
      </c>
      <c r="M282" s="4">
        <v>1.4190140845070423</v>
      </c>
      <c r="N282" s="11">
        <v>1.9410685799277131E-2</v>
      </c>
      <c r="O282" s="4">
        <v>51.752676056338025</v>
      </c>
      <c r="P282" s="4">
        <v>1.4190140845070423</v>
      </c>
      <c r="Q282" s="9">
        <v>2.7419144141692341E-2</v>
      </c>
      <c r="R282" s="4">
        <v>16.619718309859156</v>
      </c>
      <c r="S282" s="4">
        <v>0</v>
      </c>
      <c r="T282" s="11">
        <v>0</v>
      </c>
      <c r="U282" s="4">
        <v>4.732394366197183</v>
      </c>
      <c r="V282" s="4">
        <v>0</v>
      </c>
      <c r="W282" s="11">
        <v>0</v>
      </c>
      <c r="X282" s="4">
        <v>33.079436619718315</v>
      </c>
      <c r="Y282" s="4">
        <v>2.3930985915492959</v>
      </c>
      <c r="Z282" s="11">
        <v>7.234399482253559E-2</v>
      </c>
      <c r="AA282" s="4">
        <v>0</v>
      </c>
      <c r="AB282" s="4">
        <v>0</v>
      </c>
      <c r="AC282" s="11" t="s">
        <v>713</v>
      </c>
      <c r="AD282" s="4">
        <v>141.61999999999998</v>
      </c>
      <c r="AE282" s="4">
        <v>7.22887323943662</v>
      </c>
      <c r="AF282" s="11">
        <v>5.1044155058866128E-2</v>
      </c>
      <c r="AG282" s="4">
        <v>0</v>
      </c>
      <c r="AH282" s="4">
        <v>0</v>
      </c>
      <c r="AI282" s="11" t="s">
        <v>713</v>
      </c>
      <c r="AJ282" s="4">
        <v>63.470140845070397</v>
      </c>
      <c r="AK282" s="4">
        <v>0.95070422535211263</v>
      </c>
      <c r="AL282" s="11">
        <v>66.761185185185155</v>
      </c>
      <c r="AM282" s="1">
        <v>175465</v>
      </c>
      <c r="AN282" s="1">
        <v>7</v>
      </c>
      <c r="AX282"/>
      <c r="AY282"/>
    </row>
    <row r="283" spans="1:51" x14ac:dyDescent="0.25">
      <c r="A283" t="s">
        <v>346</v>
      </c>
      <c r="B283" t="s">
        <v>275</v>
      </c>
      <c r="C283" t="s">
        <v>521</v>
      </c>
      <c r="D283" t="s">
        <v>402</v>
      </c>
      <c r="E283" s="4">
        <v>55.183098591549296</v>
      </c>
      <c r="F283" s="4">
        <v>232.77971830985916</v>
      </c>
      <c r="G283" s="4">
        <v>0</v>
      </c>
      <c r="H283" s="11">
        <v>0</v>
      </c>
      <c r="I283" s="4">
        <v>212.89239436619718</v>
      </c>
      <c r="J283" s="4">
        <v>0</v>
      </c>
      <c r="K283" s="11">
        <v>0</v>
      </c>
      <c r="L283" s="4">
        <v>54.487746478873248</v>
      </c>
      <c r="M283" s="4">
        <v>0</v>
      </c>
      <c r="N283" s="11">
        <v>0</v>
      </c>
      <c r="O283" s="4">
        <v>34.600422535211273</v>
      </c>
      <c r="P283" s="4">
        <v>0</v>
      </c>
      <c r="Q283" s="9">
        <v>0</v>
      </c>
      <c r="R283" s="4">
        <v>16.95774647887324</v>
      </c>
      <c r="S283" s="4">
        <v>0</v>
      </c>
      <c r="T283" s="11">
        <v>0</v>
      </c>
      <c r="U283" s="4">
        <v>2.9295774647887325</v>
      </c>
      <c r="V283" s="4">
        <v>0</v>
      </c>
      <c r="W283" s="11">
        <v>0</v>
      </c>
      <c r="X283" s="4">
        <v>54.208028169014078</v>
      </c>
      <c r="Y283" s="4">
        <v>0</v>
      </c>
      <c r="Z283" s="11">
        <v>0</v>
      </c>
      <c r="AA283" s="4">
        <v>0</v>
      </c>
      <c r="AB283" s="4">
        <v>0</v>
      </c>
      <c r="AC283" s="11" t="s">
        <v>713</v>
      </c>
      <c r="AD283" s="4">
        <v>105.61211267605634</v>
      </c>
      <c r="AE283" s="4">
        <v>0</v>
      </c>
      <c r="AF283" s="11">
        <v>0</v>
      </c>
      <c r="AG283" s="4">
        <v>0</v>
      </c>
      <c r="AH283" s="4">
        <v>0</v>
      </c>
      <c r="AI283" s="11" t="s">
        <v>713</v>
      </c>
      <c r="AJ283" s="4">
        <v>18.471830985915496</v>
      </c>
      <c r="AK283" s="4">
        <v>0</v>
      </c>
      <c r="AL283" s="11" t="s">
        <v>713</v>
      </c>
      <c r="AM283" s="1">
        <v>175539</v>
      </c>
      <c r="AN283" s="1">
        <v>7</v>
      </c>
      <c r="AX283"/>
      <c r="AY283"/>
    </row>
    <row r="284" spans="1:51" x14ac:dyDescent="0.25">
      <c r="A284" t="s">
        <v>346</v>
      </c>
      <c r="B284" t="s">
        <v>261</v>
      </c>
      <c r="C284" t="s">
        <v>536</v>
      </c>
      <c r="D284" t="s">
        <v>389</v>
      </c>
      <c r="E284" s="4">
        <v>64.467391304347828</v>
      </c>
      <c r="F284" s="4">
        <v>268.79413043478269</v>
      </c>
      <c r="G284" s="4">
        <v>0</v>
      </c>
      <c r="H284" s="11">
        <v>0</v>
      </c>
      <c r="I284" s="4">
        <v>263.05500000000006</v>
      </c>
      <c r="J284" s="4">
        <v>0</v>
      </c>
      <c r="K284" s="11">
        <v>0</v>
      </c>
      <c r="L284" s="4">
        <v>26.776630434782618</v>
      </c>
      <c r="M284" s="4">
        <v>0</v>
      </c>
      <c r="N284" s="11">
        <v>0</v>
      </c>
      <c r="O284" s="4">
        <v>21.037500000000009</v>
      </c>
      <c r="P284" s="4">
        <v>0</v>
      </c>
      <c r="Q284" s="9">
        <v>0</v>
      </c>
      <c r="R284" s="4">
        <v>0</v>
      </c>
      <c r="S284" s="4">
        <v>0</v>
      </c>
      <c r="T284" s="11" t="s">
        <v>713</v>
      </c>
      <c r="U284" s="4">
        <v>5.7391304347826084</v>
      </c>
      <c r="V284" s="4">
        <v>0</v>
      </c>
      <c r="W284" s="11">
        <v>0</v>
      </c>
      <c r="X284" s="4">
        <v>55.77119565217388</v>
      </c>
      <c r="Y284" s="4">
        <v>0</v>
      </c>
      <c r="Z284" s="11">
        <v>0</v>
      </c>
      <c r="AA284" s="4">
        <v>0</v>
      </c>
      <c r="AB284" s="4">
        <v>0</v>
      </c>
      <c r="AC284" s="11" t="s">
        <v>713</v>
      </c>
      <c r="AD284" s="4">
        <v>105.60891304347831</v>
      </c>
      <c r="AE284" s="4">
        <v>0</v>
      </c>
      <c r="AF284" s="11">
        <v>0</v>
      </c>
      <c r="AG284" s="4">
        <v>0</v>
      </c>
      <c r="AH284" s="4">
        <v>0</v>
      </c>
      <c r="AI284" s="11" t="s">
        <v>713</v>
      </c>
      <c r="AJ284" s="4">
        <v>80.637391304347858</v>
      </c>
      <c r="AK284" s="4">
        <v>0</v>
      </c>
      <c r="AL284" s="11" t="s">
        <v>713</v>
      </c>
      <c r="AM284" s="1">
        <v>175520</v>
      </c>
      <c r="AN284" s="1">
        <v>7</v>
      </c>
      <c r="AX284"/>
      <c r="AY284"/>
    </row>
    <row r="285" spans="1:51" x14ac:dyDescent="0.25">
      <c r="A285" t="s">
        <v>346</v>
      </c>
      <c r="B285" t="s">
        <v>219</v>
      </c>
      <c r="C285" t="s">
        <v>616</v>
      </c>
      <c r="D285" t="s">
        <v>449</v>
      </c>
      <c r="E285" s="4">
        <v>48.456521739130437</v>
      </c>
      <c r="F285" s="4">
        <v>191.17608695652171</v>
      </c>
      <c r="G285" s="4">
        <v>48.90217391304347</v>
      </c>
      <c r="H285" s="11">
        <v>0.25579649992608677</v>
      </c>
      <c r="I285" s="4">
        <v>179.52391304347827</v>
      </c>
      <c r="J285" s="4">
        <v>46.032608695652172</v>
      </c>
      <c r="K285" s="11">
        <v>0.25641491384216708</v>
      </c>
      <c r="L285" s="4">
        <v>19.627717391304348</v>
      </c>
      <c r="M285" s="4">
        <v>3.7364130434782608</v>
      </c>
      <c r="N285" s="11">
        <v>0.19036411463380867</v>
      </c>
      <c r="O285" s="4">
        <v>11.888586956521738</v>
      </c>
      <c r="P285" s="4">
        <v>0.86684782608695654</v>
      </c>
      <c r="Q285" s="9">
        <v>7.2914285714285723E-2</v>
      </c>
      <c r="R285" s="4">
        <v>4.8695652173913047</v>
      </c>
      <c r="S285" s="4">
        <v>0</v>
      </c>
      <c r="T285" s="11">
        <v>0</v>
      </c>
      <c r="U285" s="4">
        <v>2.8695652173913042</v>
      </c>
      <c r="V285" s="4">
        <v>2.8695652173913042</v>
      </c>
      <c r="W285" s="11">
        <v>1</v>
      </c>
      <c r="X285" s="4">
        <v>29.665217391304346</v>
      </c>
      <c r="Y285" s="4">
        <v>1.8858695652173914</v>
      </c>
      <c r="Z285" s="11">
        <v>6.3571742635204459E-2</v>
      </c>
      <c r="AA285" s="4">
        <v>3.9130434782608696</v>
      </c>
      <c r="AB285" s="4">
        <v>0</v>
      </c>
      <c r="AC285" s="11">
        <v>0</v>
      </c>
      <c r="AD285" s="4">
        <v>110.73097826086956</v>
      </c>
      <c r="AE285" s="4">
        <v>32.214673913043477</v>
      </c>
      <c r="AF285" s="11">
        <v>0.29092738472109742</v>
      </c>
      <c r="AG285" s="4">
        <v>0</v>
      </c>
      <c r="AH285" s="4">
        <v>0</v>
      </c>
      <c r="AI285" s="11" t="s">
        <v>713</v>
      </c>
      <c r="AJ285" s="4">
        <v>27.239130434782609</v>
      </c>
      <c r="AK285" s="4">
        <v>11.065217391304348</v>
      </c>
      <c r="AL285" s="11">
        <v>2.461689587426326</v>
      </c>
      <c r="AM285" s="1">
        <v>175456</v>
      </c>
      <c r="AN285" s="1">
        <v>7</v>
      </c>
      <c r="AX285"/>
      <c r="AY285"/>
    </row>
    <row r="286" spans="1:51" x14ac:dyDescent="0.25">
      <c r="A286" t="s">
        <v>346</v>
      </c>
      <c r="B286" t="s">
        <v>39</v>
      </c>
      <c r="C286" t="s">
        <v>494</v>
      </c>
      <c r="D286" t="s">
        <v>394</v>
      </c>
      <c r="E286" s="4">
        <v>146.40217391304347</v>
      </c>
      <c r="F286" s="4">
        <v>690.74032608695666</v>
      </c>
      <c r="G286" s="4">
        <v>33.540434782608699</v>
      </c>
      <c r="H286" s="11">
        <v>4.8557226957654596E-2</v>
      </c>
      <c r="I286" s="4">
        <v>655.78380434782628</v>
      </c>
      <c r="J286" s="4">
        <v>33.540434782608699</v>
      </c>
      <c r="K286" s="11">
        <v>5.1145567426698645E-2</v>
      </c>
      <c r="L286" s="4">
        <v>108.3803260869565</v>
      </c>
      <c r="M286" s="4">
        <v>8.3369565217391306E-2</v>
      </c>
      <c r="N286" s="11">
        <v>7.6923154069956964E-4</v>
      </c>
      <c r="O286" s="4">
        <v>78.728152173913017</v>
      </c>
      <c r="P286" s="4">
        <v>8.3369565217391306E-2</v>
      </c>
      <c r="Q286" s="9">
        <v>1.0589549343572203E-3</v>
      </c>
      <c r="R286" s="4">
        <v>23.913043478260871</v>
      </c>
      <c r="S286" s="4">
        <v>0</v>
      </c>
      <c r="T286" s="11">
        <v>0</v>
      </c>
      <c r="U286" s="4">
        <v>5.7391304347826084</v>
      </c>
      <c r="V286" s="4">
        <v>0</v>
      </c>
      <c r="W286" s="11">
        <v>0</v>
      </c>
      <c r="X286" s="4">
        <v>107.42141304347831</v>
      </c>
      <c r="Y286" s="4">
        <v>0.91858695652173916</v>
      </c>
      <c r="Z286" s="11">
        <v>8.5512462599048617E-3</v>
      </c>
      <c r="AA286" s="4">
        <v>5.3043478260869561</v>
      </c>
      <c r="AB286" s="4">
        <v>0</v>
      </c>
      <c r="AC286" s="11">
        <v>0</v>
      </c>
      <c r="AD286" s="4">
        <v>390.7568478260871</v>
      </c>
      <c r="AE286" s="4">
        <v>32.364347826086956</v>
      </c>
      <c r="AF286" s="11">
        <v>8.2824774552617067E-2</v>
      </c>
      <c r="AG286" s="4">
        <v>0</v>
      </c>
      <c r="AH286" s="4">
        <v>0</v>
      </c>
      <c r="AI286" s="11" t="s">
        <v>713</v>
      </c>
      <c r="AJ286" s="4">
        <v>78.877391304347867</v>
      </c>
      <c r="AK286" s="4">
        <v>0.1741304347826087</v>
      </c>
      <c r="AL286" s="11">
        <v>452.97877652933857</v>
      </c>
      <c r="AM286" s="1">
        <v>175115</v>
      </c>
      <c r="AN286" s="1">
        <v>7</v>
      </c>
      <c r="AX286"/>
      <c r="AY286"/>
    </row>
    <row r="287" spans="1:51" x14ac:dyDescent="0.25">
      <c r="A287" t="s">
        <v>346</v>
      </c>
      <c r="B287" t="s">
        <v>67</v>
      </c>
      <c r="C287" t="s">
        <v>537</v>
      </c>
      <c r="D287" t="s">
        <v>394</v>
      </c>
      <c r="E287" s="4">
        <v>94.154929577464785</v>
      </c>
      <c r="F287" s="4">
        <v>301.352676056338</v>
      </c>
      <c r="G287" s="4">
        <v>83.217042253521143</v>
      </c>
      <c r="H287" s="11">
        <v>0.27614502496723703</v>
      </c>
      <c r="I287" s="4">
        <v>286.85845070422533</v>
      </c>
      <c r="J287" s="4">
        <v>83.217042253521143</v>
      </c>
      <c r="K287" s="11">
        <v>0.29009792826122721</v>
      </c>
      <c r="L287" s="4">
        <v>65.053521126760572</v>
      </c>
      <c r="M287" s="4">
        <v>3.350845070422535</v>
      </c>
      <c r="N287" s="11">
        <v>5.1509049969689087E-2</v>
      </c>
      <c r="O287" s="4">
        <v>55.701408450704228</v>
      </c>
      <c r="P287" s="4">
        <v>3.350845070422535</v>
      </c>
      <c r="Q287" s="9">
        <v>6.0157277232729837E-2</v>
      </c>
      <c r="R287" s="4">
        <v>5.6338028169014081</v>
      </c>
      <c r="S287" s="4">
        <v>0</v>
      </c>
      <c r="T287" s="11">
        <v>0</v>
      </c>
      <c r="U287" s="4">
        <v>3.7183098591549295</v>
      </c>
      <c r="V287" s="4">
        <v>0</v>
      </c>
      <c r="W287" s="11">
        <v>0</v>
      </c>
      <c r="X287" s="4">
        <v>62.646056338028181</v>
      </c>
      <c r="Y287" s="4">
        <v>9.2487323943661988</v>
      </c>
      <c r="Z287" s="11">
        <v>0.14763471054684602</v>
      </c>
      <c r="AA287" s="4">
        <v>5.142112676056338</v>
      </c>
      <c r="AB287" s="4">
        <v>0</v>
      </c>
      <c r="AC287" s="11">
        <v>0</v>
      </c>
      <c r="AD287" s="4">
        <v>157.6408450704225</v>
      </c>
      <c r="AE287" s="4">
        <v>70.617464788732406</v>
      </c>
      <c r="AF287" s="11">
        <v>0.44796426178244375</v>
      </c>
      <c r="AG287" s="4">
        <v>0</v>
      </c>
      <c r="AH287" s="4">
        <v>0</v>
      </c>
      <c r="AI287" s="11" t="s">
        <v>713</v>
      </c>
      <c r="AJ287" s="4">
        <v>10.870140845070418</v>
      </c>
      <c r="AK287" s="4">
        <v>0</v>
      </c>
      <c r="AL287" s="11" t="s">
        <v>713</v>
      </c>
      <c r="AM287" s="1">
        <v>175183</v>
      </c>
      <c r="AN287" s="1">
        <v>7</v>
      </c>
      <c r="AX287"/>
      <c r="AY287"/>
    </row>
    <row r="288" spans="1:51" x14ac:dyDescent="0.25">
      <c r="A288" t="s">
        <v>346</v>
      </c>
      <c r="B288" t="s">
        <v>209</v>
      </c>
      <c r="C288" t="s">
        <v>537</v>
      </c>
      <c r="D288" t="s">
        <v>394</v>
      </c>
      <c r="E288" s="4">
        <v>51.282608695652172</v>
      </c>
      <c r="F288" s="4">
        <v>311.47336956521741</v>
      </c>
      <c r="G288" s="4">
        <v>47.176630434782616</v>
      </c>
      <c r="H288" s="11">
        <v>0.15146280563451062</v>
      </c>
      <c r="I288" s="4">
        <v>292.73532608695655</v>
      </c>
      <c r="J288" s="4">
        <v>47.176630434782616</v>
      </c>
      <c r="K288" s="11">
        <v>0.16115796841262975</v>
      </c>
      <c r="L288" s="4">
        <v>27.988043478260881</v>
      </c>
      <c r="M288" s="4">
        <v>4.6684782608695654</v>
      </c>
      <c r="N288" s="11">
        <v>0.16680259427550578</v>
      </c>
      <c r="O288" s="4">
        <v>19.177934782608705</v>
      </c>
      <c r="P288" s="4">
        <v>4.6684782608695654</v>
      </c>
      <c r="Q288" s="9">
        <v>0.24342966611311675</v>
      </c>
      <c r="R288" s="4">
        <v>8.8101086956521755</v>
      </c>
      <c r="S288" s="4">
        <v>0</v>
      </c>
      <c r="T288" s="11">
        <v>0</v>
      </c>
      <c r="U288" s="4">
        <v>0</v>
      </c>
      <c r="V288" s="4">
        <v>0</v>
      </c>
      <c r="W288" s="11" t="s">
        <v>713</v>
      </c>
      <c r="X288" s="4">
        <v>83.131847826086954</v>
      </c>
      <c r="Y288" s="4">
        <v>6.0760869565217392</v>
      </c>
      <c r="Z288" s="11">
        <v>7.3089761811057086E-2</v>
      </c>
      <c r="AA288" s="4">
        <v>9.9279347826086983</v>
      </c>
      <c r="AB288" s="4">
        <v>0</v>
      </c>
      <c r="AC288" s="11">
        <v>0</v>
      </c>
      <c r="AD288" s="4">
        <v>139.81141304347824</v>
      </c>
      <c r="AE288" s="4">
        <v>28.730978260869566</v>
      </c>
      <c r="AF288" s="11">
        <v>0.2054980894294722</v>
      </c>
      <c r="AG288" s="4">
        <v>0</v>
      </c>
      <c r="AH288" s="4">
        <v>0</v>
      </c>
      <c r="AI288" s="11" t="s">
        <v>713</v>
      </c>
      <c r="AJ288" s="4">
        <v>50.614130434782631</v>
      </c>
      <c r="AK288" s="4">
        <v>7.7010869565217392</v>
      </c>
      <c r="AL288" s="11">
        <v>6.5723359209597767</v>
      </c>
      <c r="AM288" s="1">
        <v>175441</v>
      </c>
      <c r="AN288" s="1">
        <v>7</v>
      </c>
      <c r="AX288"/>
      <c r="AY288"/>
    </row>
    <row r="289" spans="1:51" x14ac:dyDescent="0.25">
      <c r="A289" t="s">
        <v>346</v>
      </c>
      <c r="B289" t="s">
        <v>116</v>
      </c>
      <c r="C289" t="s">
        <v>566</v>
      </c>
      <c r="D289" t="s">
        <v>386</v>
      </c>
      <c r="E289" s="4">
        <v>40.652173913043477</v>
      </c>
      <c r="F289" s="4">
        <v>144.13652173913044</v>
      </c>
      <c r="G289" s="4">
        <v>0</v>
      </c>
      <c r="H289" s="11">
        <v>0</v>
      </c>
      <c r="I289" s="4">
        <v>134.67728260869566</v>
      </c>
      <c r="J289" s="4">
        <v>0</v>
      </c>
      <c r="K289" s="11">
        <v>0</v>
      </c>
      <c r="L289" s="4">
        <v>41.903913043478255</v>
      </c>
      <c r="M289" s="4">
        <v>0</v>
      </c>
      <c r="N289" s="11">
        <v>0</v>
      </c>
      <c r="O289" s="4">
        <v>32.444673913043474</v>
      </c>
      <c r="P289" s="4">
        <v>0</v>
      </c>
      <c r="Q289" s="9">
        <v>0</v>
      </c>
      <c r="R289" s="4">
        <v>5.5461956521739122</v>
      </c>
      <c r="S289" s="4">
        <v>0</v>
      </c>
      <c r="T289" s="11">
        <v>0</v>
      </c>
      <c r="U289" s="4">
        <v>3.9130434782608696</v>
      </c>
      <c r="V289" s="4">
        <v>0</v>
      </c>
      <c r="W289" s="11">
        <v>0</v>
      </c>
      <c r="X289" s="4">
        <v>15.933913043478265</v>
      </c>
      <c r="Y289" s="4">
        <v>0</v>
      </c>
      <c r="Z289" s="11">
        <v>0</v>
      </c>
      <c r="AA289" s="4">
        <v>0</v>
      </c>
      <c r="AB289" s="4">
        <v>0</v>
      </c>
      <c r="AC289" s="11" t="s">
        <v>713</v>
      </c>
      <c r="AD289" s="4">
        <v>82.537500000000023</v>
      </c>
      <c r="AE289" s="4">
        <v>0</v>
      </c>
      <c r="AF289" s="11">
        <v>0</v>
      </c>
      <c r="AG289" s="4">
        <v>0</v>
      </c>
      <c r="AH289" s="4">
        <v>0</v>
      </c>
      <c r="AI289" s="11" t="s">
        <v>713</v>
      </c>
      <c r="AJ289" s="4">
        <v>3.7611956521739129</v>
      </c>
      <c r="AK289" s="4">
        <v>0</v>
      </c>
      <c r="AL289" s="11" t="s">
        <v>713</v>
      </c>
      <c r="AM289" s="1">
        <v>175272</v>
      </c>
      <c r="AN289" s="1">
        <v>7</v>
      </c>
      <c r="AX289"/>
      <c r="AY289"/>
    </row>
    <row r="290" spans="1:51" x14ac:dyDescent="0.25">
      <c r="A290" t="s">
        <v>346</v>
      </c>
      <c r="B290" t="s">
        <v>81</v>
      </c>
      <c r="C290" t="s">
        <v>547</v>
      </c>
      <c r="D290" t="s">
        <v>428</v>
      </c>
      <c r="E290" s="4">
        <v>36.75</v>
      </c>
      <c r="F290" s="4">
        <v>137.11880434782609</v>
      </c>
      <c r="G290" s="4">
        <v>16.932934782608697</v>
      </c>
      <c r="H290" s="11">
        <v>0.1234909745832914</v>
      </c>
      <c r="I290" s="4">
        <v>119.60250000000001</v>
      </c>
      <c r="J290" s="4">
        <v>16.932934782608697</v>
      </c>
      <c r="K290" s="11">
        <v>0.14157676288211948</v>
      </c>
      <c r="L290" s="4">
        <v>32.892391304347825</v>
      </c>
      <c r="M290" s="4">
        <v>7.0434782608695654</v>
      </c>
      <c r="N290" s="11">
        <v>0.21413700803013783</v>
      </c>
      <c r="O290" s="4">
        <v>15.828260869565218</v>
      </c>
      <c r="P290" s="4">
        <v>7.0434782608695654</v>
      </c>
      <c r="Q290" s="9">
        <v>0.44499381953028427</v>
      </c>
      <c r="R290" s="4">
        <v>10.694565217391306</v>
      </c>
      <c r="S290" s="4">
        <v>0</v>
      </c>
      <c r="T290" s="11">
        <v>0</v>
      </c>
      <c r="U290" s="4">
        <v>6.3695652173913047</v>
      </c>
      <c r="V290" s="4">
        <v>0</v>
      </c>
      <c r="W290" s="11">
        <v>0</v>
      </c>
      <c r="X290" s="4">
        <v>25.738586956521743</v>
      </c>
      <c r="Y290" s="4">
        <v>0.63586956521739135</v>
      </c>
      <c r="Z290" s="11">
        <v>2.4704913532802634E-2</v>
      </c>
      <c r="AA290" s="4">
        <v>0.45217391304347837</v>
      </c>
      <c r="AB290" s="4">
        <v>0</v>
      </c>
      <c r="AC290" s="11">
        <v>0</v>
      </c>
      <c r="AD290" s="4">
        <v>69.513369565217388</v>
      </c>
      <c r="AE290" s="4">
        <v>9.2535869565217403</v>
      </c>
      <c r="AF290" s="11">
        <v>0.13311952814832306</v>
      </c>
      <c r="AG290" s="4">
        <v>0</v>
      </c>
      <c r="AH290" s="4">
        <v>0</v>
      </c>
      <c r="AI290" s="11" t="s">
        <v>713</v>
      </c>
      <c r="AJ290" s="4">
        <v>8.5222826086956509</v>
      </c>
      <c r="AK290" s="4">
        <v>0</v>
      </c>
      <c r="AL290" s="11" t="s">
        <v>713</v>
      </c>
      <c r="AM290" s="1">
        <v>175216</v>
      </c>
      <c r="AN290" s="1">
        <v>7</v>
      </c>
      <c r="AX290"/>
      <c r="AY290"/>
    </row>
    <row r="291" spans="1:51" x14ac:dyDescent="0.25">
      <c r="A291" t="s">
        <v>346</v>
      </c>
      <c r="B291" t="s">
        <v>168</v>
      </c>
      <c r="C291" t="s">
        <v>498</v>
      </c>
      <c r="D291" t="s">
        <v>449</v>
      </c>
      <c r="E291" s="4">
        <v>32.467391304347828</v>
      </c>
      <c r="F291" s="4">
        <v>107.49467391304347</v>
      </c>
      <c r="G291" s="4">
        <v>10.013478260869565</v>
      </c>
      <c r="H291" s="11">
        <v>9.3153250262146464E-2</v>
      </c>
      <c r="I291" s="4">
        <v>102.38978260869565</v>
      </c>
      <c r="J291" s="4">
        <v>10.013478260869565</v>
      </c>
      <c r="K291" s="11">
        <v>9.7797631811937749E-2</v>
      </c>
      <c r="L291" s="4">
        <v>21.575760869565215</v>
      </c>
      <c r="M291" s="4">
        <v>5.3286956521739128</v>
      </c>
      <c r="N291" s="11">
        <v>0.24697602482657169</v>
      </c>
      <c r="O291" s="4">
        <v>16.470869565217392</v>
      </c>
      <c r="P291" s="4">
        <v>5.3286956521739128</v>
      </c>
      <c r="Q291" s="9">
        <v>0.32352242430641709</v>
      </c>
      <c r="R291" s="4">
        <v>0</v>
      </c>
      <c r="S291" s="4">
        <v>0</v>
      </c>
      <c r="T291" s="11" t="s">
        <v>713</v>
      </c>
      <c r="U291" s="4">
        <v>5.1048913043478255</v>
      </c>
      <c r="V291" s="4">
        <v>0</v>
      </c>
      <c r="W291" s="11">
        <v>0</v>
      </c>
      <c r="X291" s="4">
        <v>12.439891304347826</v>
      </c>
      <c r="Y291" s="4">
        <v>3.8043478260869565</v>
      </c>
      <c r="Z291" s="11">
        <v>0.30581841376357616</v>
      </c>
      <c r="AA291" s="4">
        <v>0</v>
      </c>
      <c r="AB291" s="4">
        <v>0</v>
      </c>
      <c r="AC291" s="11" t="s">
        <v>713</v>
      </c>
      <c r="AD291" s="4">
        <v>68.089891304347816</v>
      </c>
      <c r="AE291" s="4">
        <v>0.88043478260869568</v>
      </c>
      <c r="AF291" s="11">
        <v>1.293047713460627E-2</v>
      </c>
      <c r="AG291" s="4">
        <v>0</v>
      </c>
      <c r="AH291" s="4">
        <v>0</v>
      </c>
      <c r="AI291" s="11" t="s">
        <v>713</v>
      </c>
      <c r="AJ291" s="4">
        <v>5.3891304347826088</v>
      </c>
      <c r="AK291" s="4">
        <v>0</v>
      </c>
      <c r="AL291" s="11" t="s">
        <v>713</v>
      </c>
      <c r="AM291" s="1">
        <v>175357</v>
      </c>
      <c r="AN291" s="1">
        <v>7</v>
      </c>
      <c r="AX291"/>
      <c r="AY291"/>
    </row>
    <row r="292" spans="1:51" x14ac:dyDescent="0.25">
      <c r="A292" t="s">
        <v>346</v>
      </c>
      <c r="B292" t="s">
        <v>105</v>
      </c>
      <c r="C292" t="s">
        <v>561</v>
      </c>
      <c r="D292" t="s">
        <v>381</v>
      </c>
      <c r="E292" s="4">
        <v>44.695652173913047</v>
      </c>
      <c r="F292" s="4">
        <v>182.07228260869564</v>
      </c>
      <c r="G292" s="4">
        <v>8.5913043478260871</v>
      </c>
      <c r="H292" s="11">
        <v>4.7186228594114261E-2</v>
      </c>
      <c r="I292" s="4">
        <v>171.63749999999999</v>
      </c>
      <c r="J292" s="4">
        <v>8.5913043478260871</v>
      </c>
      <c r="K292" s="11">
        <v>5.0054937573817418E-2</v>
      </c>
      <c r="L292" s="4">
        <v>27.029891304347828</v>
      </c>
      <c r="M292" s="4">
        <v>0.73369565217391308</v>
      </c>
      <c r="N292" s="11">
        <v>2.7143862471096812E-2</v>
      </c>
      <c r="O292" s="4">
        <v>21.551630434782609</v>
      </c>
      <c r="P292" s="4">
        <v>0.73369565217391308</v>
      </c>
      <c r="Q292" s="9">
        <v>3.4043626276635985E-2</v>
      </c>
      <c r="R292" s="4">
        <v>0</v>
      </c>
      <c r="S292" s="4">
        <v>0</v>
      </c>
      <c r="T292" s="11" t="s">
        <v>713</v>
      </c>
      <c r="U292" s="4">
        <v>5.4782608695652177</v>
      </c>
      <c r="V292" s="4">
        <v>0</v>
      </c>
      <c r="W292" s="11">
        <v>0</v>
      </c>
      <c r="X292" s="4">
        <v>9.5369565217391301</v>
      </c>
      <c r="Y292" s="4">
        <v>2.0315217391304348</v>
      </c>
      <c r="Z292" s="11">
        <v>0.21301572828812401</v>
      </c>
      <c r="AA292" s="4">
        <v>4.9565217391304346</v>
      </c>
      <c r="AB292" s="4">
        <v>0</v>
      </c>
      <c r="AC292" s="11">
        <v>0</v>
      </c>
      <c r="AD292" s="4">
        <v>106.60869565217391</v>
      </c>
      <c r="AE292" s="4">
        <v>5.8260869565217392</v>
      </c>
      <c r="AF292" s="11">
        <v>5.4649265905383368E-2</v>
      </c>
      <c r="AG292" s="4">
        <v>0</v>
      </c>
      <c r="AH292" s="4">
        <v>0</v>
      </c>
      <c r="AI292" s="11" t="s">
        <v>713</v>
      </c>
      <c r="AJ292" s="4">
        <v>33.940217391304351</v>
      </c>
      <c r="AK292" s="4">
        <v>0</v>
      </c>
      <c r="AL292" s="11" t="s">
        <v>713</v>
      </c>
      <c r="AM292" s="1">
        <v>175250</v>
      </c>
      <c r="AN292" s="1">
        <v>7</v>
      </c>
      <c r="AX292"/>
      <c r="AY292"/>
    </row>
    <row r="293" spans="1:51" x14ac:dyDescent="0.25">
      <c r="A293" t="s">
        <v>346</v>
      </c>
      <c r="B293" t="s">
        <v>179</v>
      </c>
      <c r="C293" t="s">
        <v>525</v>
      </c>
      <c r="D293" t="s">
        <v>417</v>
      </c>
      <c r="E293" s="4">
        <v>34.695652173913047</v>
      </c>
      <c r="F293" s="4">
        <v>136.62391304347827</v>
      </c>
      <c r="G293" s="4">
        <v>0</v>
      </c>
      <c r="H293" s="11">
        <v>0</v>
      </c>
      <c r="I293" s="4">
        <v>131.75434782608696</v>
      </c>
      <c r="J293" s="4">
        <v>0</v>
      </c>
      <c r="K293" s="11">
        <v>0</v>
      </c>
      <c r="L293" s="4">
        <v>26.596195652173918</v>
      </c>
      <c r="M293" s="4">
        <v>0</v>
      </c>
      <c r="N293" s="11">
        <v>0</v>
      </c>
      <c r="O293" s="4">
        <v>21.726630434782614</v>
      </c>
      <c r="P293" s="4">
        <v>0</v>
      </c>
      <c r="Q293" s="9">
        <v>0</v>
      </c>
      <c r="R293" s="4">
        <v>0</v>
      </c>
      <c r="S293" s="4">
        <v>0</v>
      </c>
      <c r="T293" s="11" t="s">
        <v>713</v>
      </c>
      <c r="U293" s="4">
        <v>4.8695652173913047</v>
      </c>
      <c r="V293" s="4">
        <v>0</v>
      </c>
      <c r="W293" s="11">
        <v>0</v>
      </c>
      <c r="X293" s="4">
        <v>30.219565217391313</v>
      </c>
      <c r="Y293" s="4">
        <v>0</v>
      </c>
      <c r="Z293" s="11">
        <v>0</v>
      </c>
      <c r="AA293" s="4">
        <v>0</v>
      </c>
      <c r="AB293" s="4">
        <v>0</v>
      </c>
      <c r="AC293" s="11" t="s">
        <v>713</v>
      </c>
      <c r="AD293" s="4">
        <v>43.768478260869543</v>
      </c>
      <c r="AE293" s="4">
        <v>0</v>
      </c>
      <c r="AF293" s="11">
        <v>0</v>
      </c>
      <c r="AG293" s="4">
        <v>0</v>
      </c>
      <c r="AH293" s="4">
        <v>0</v>
      </c>
      <c r="AI293" s="11" t="s">
        <v>713</v>
      </c>
      <c r="AJ293" s="4">
        <v>36.03967391304348</v>
      </c>
      <c r="AK293" s="4">
        <v>0</v>
      </c>
      <c r="AL293" s="11" t="s">
        <v>713</v>
      </c>
      <c r="AM293" s="1">
        <v>175383</v>
      </c>
      <c r="AN293" s="1">
        <v>7</v>
      </c>
      <c r="AX293"/>
      <c r="AY293"/>
    </row>
    <row r="294" spans="1:51" x14ac:dyDescent="0.25">
      <c r="A294" t="s">
        <v>346</v>
      </c>
      <c r="B294" t="s">
        <v>274</v>
      </c>
      <c r="C294" t="s">
        <v>526</v>
      </c>
      <c r="D294" t="s">
        <v>394</v>
      </c>
      <c r="E294" s="4">
        <v>30.445652173913043</v>
      </c>
      <c r="F294" s="4">
        <v>130.1804347826087</v>
      </c>
      <c r="G294" s="4">
        <v>5.4266304347826093</v>
      </c>
      <c r="H294" s="11">
        <v>4.1685453300602845E-2</v>
      </c>
      <c r="I294" s="4">
        <v>114.33260869565217</v>
      </c>
      <c r="J294" s="4">
        <v>5.4266304347826093</v>
      </c>
      <c r="K294" s="11">
        <v>4.746354077538837E-2</v>
      </c>
      <c r="L294" s="4">
        <v>32.272500000000001</v>
      </c>
      <c r="M294" s="4">
        <v>0</v>
      </c>
      <c r="N294" s="11">
        <v>0</v>
      </c>
      <c r="O294" s="4">
        <v>21.576847826086954</v>
      </c>
      <c r="P294" s="4">
        <v>0</v>
      </c>
      <c r="Q294" s="9">
        <v>0</v>
      </c>
      <c r="R294" s="4">
        <v>5.2173913043478262</v>
      </c>
      <c r="S294" s="4">
        <v>0</v>
      </c>
      <c r="T294" s="11">
        <v>0</v>
      </c>
      <c r="U294" s="4">
        <v>5.4782608695652177</v>
      </c>
      <c r="V294" s="4">
        <v>0</v>
      </c>
      <c r="W294" s="11">
        <v>0</v>
      </c>
      <c r="X294" s="4">
        <v>16.249782608695654</v>
      </c>
      <c r="Y294" s="4">
        <v>0</v>
      </c>
      <c r="Z294" s="11">
        <v>0</v>
      </c>
      <c r="AA294" s="4">
        <v>5.1521739130434785</v>
      </c>
      <c r="AB294" s="4">
        <v>0</v>
      </c>
      <c r="AC294" s="11">
        <v>0</v>
      </c>
      <c r="AD294" s="4">
        <v>53.837499999999999</v>
      </c>
      <c r="AE294" s="4">
        <v>5.1956521739130439</v>
      </c>
      <c r="AF294" s="11">
        <v>9.6506193153713379E-2</v>
      </c>
      <c r="AG294" s="4">
        <v>0</v>
      </c>
      <c r="AH294" s="4">
        <v>0</v>
      </c>
      <c r="AI294" s="11" t="s">
        <v>713</v>
      </c>
      <c r="AJ294" s="4">
        <v>22.668478260869566</v>
      </c>
      <c r="AK294" s="4">
        <v>0.23097826086956522</v>
      </c>
      <c r="AL294" s="11">
        <v>98.141176470588235</v>
      </c>
      <c r="AM294" s="1">
        <v>175536</v>
      </c>
      <c r="AN294" s="1">
        <v>7</v>
      </c>
      <c r="AX294"/>
      <c r="AY294"/>
    </row>
    <row r="295" spans="1:51" x14ac:dyDescent="0.25">
      <c r="A295" t="s">
        <v>346</v>
      </c>
      <c r="B295" t="s">
        <v>291</v>
      </c>
      <c r="C295" t="s">
        <v>641</v>
      </c>
      <c r="D295" t="s">
        <v>398</v>
      </c>
      <c r="E295" s="4">
        <v>31.323943661971832</v>
      </c>
      <c r="F295" s="4">
        <v>123.84169014084505</v>
      </c>
      <c r="G295" s="4">
        <v>0</v>
      </c>
      <c r="H295" s="11">
        <v>0</v>
      </c>
      <c r="I295" s="4">
        <v>117.56056338028166</v>
      </c>
      <c r="J295" s="4">
        <v>0</v>
      </c>
      <c r="K295" s="11">
        <v>0</v>
      </c>
      <c r="L295" s="4">
        <v>7.5628169014084499</v>
      </c>
      <c r="M295" s="4">
        <v>0</v>
      </c>
      <c r="N295" s="11">
        <v>0</v>
      </c>
      <c r="O295" s="4">
        <v>1.2816901408450705</v>
      </c>
      <c r="P295" s="4">
        <v>0</v>
      </c>
      <c r="Q295" s="9">
        <v>0</v>
      </c>
      <c r="R295" s="4">
        <v>1.8332394366197178</v>
      </c>
      <c r="S295" s="4">
        <v>0</v>
      </c>
      <c r="T295" s="11">
        <v>0</v>
      </c>
      <c r="U295" s="4">
        <v>4.4478873239436618</v>
      </c>
      <c r="V295" s="4">
        <v>0</v>
      </c>
      <c r="W295" s="11">
        <v>0</v>
      </c>
      <c r="X295" s="4">
        <v>21.259154929577463</v>
      </c>
      <c r="Y295" s="4">
        <v>0</v>
      </c>
      <c r="Z295" s="11">
        <v>0</v>
      </c>
      <c r="AA295" s="4">
        <v>0</v>
      </c>
      <c r="AB295" s="4">
        <v>0</v>
      </c>
      <c r="AC295" s="11" t="s">
        <v>713</v>
      </c>
      <c r="AD295" s="4">
        <v>63.271830985915472</v>
      </c>
      <c r="AE295" s="4">
        <v>0</v>
      </c>
      <c r="AF295" s="11">
        <v>0</v>
      </c>
      <c r="AG295" s="4">
        <v>8.4507042253521125E-2</v>
      </c>
      <c r="AH295" s="4">
        <v>0</v>
      </c>
      <c r="AI295" s="11">
        <v>0</v>
      </c>
      <c r="AJ295" s="4">
        <v>31.663380281690138</v>
      </c>
      <c r="AK295" s="4">
        <v>0</v>
      </c>
      <c r="AL295" s="11" t="s">
        <v>713</v>
      </c>
      <c r="AM295" s="1">
        <v>175559</v>
      </c>
      <c r="AN295" s="1">
        <v>7</v>
      </c>
      <c r="AX295"/>
      <c r="AY295"/>
    </row>
    <row r="296" spans="1:51" x14ac:dyDescent="0.25">
      <c r="A296" t="s">
        <v>346</v>
      </c>
      <c r="B296" t="s">
        <v>229</v>
      </c>
      <c r="C296" t="s">
        <v>620</v>
      </c>
      <c r="D296" t="s">
        <v>429</v>
      </c>
      <c r="E296" s="4">
        <v>24.760869565217391</v>
      </c>
      <c r="F296" s="4">
        <v>80.229891304347817</v>
      </c>
      <c r="G296" s="4">
        <v>10.405434782608697</v>
      </c>
      <c r="H296" s="11">
        <v>0.12969523719203652</v>
      </c>
      <c r="I296" s="4">
        <v>73.648369565217394</v>
      </c>
      <c r="J296" s="4">
        <v>10.405434782608697</v>
      </c>
      <c r="K296" s="11">
        <v>0.14128533793805761</v>
      </c>
      <c r="L296" s="4">
        <v>16.774999999999995</v>
      </c>
      <c r="M296" s="4">
        <v>0.65</v>
      </c>
      <c r="N296" s="11">
        <v>3.8748137108792859E-2</v>
      </c>
      <c r="O296" s="4">
        <v>12.660869565217387</v>
      </c>
      <c r="P296" s="4">
        <v>0.65</v>
      </c>
      <c r="Q296" s="9">
        <v>5.1339285714285733E-2</v>
      </c>
      <c r="R296" s="4">
        <v>0</v>
      </c>
      <c r="S296" s="4">
        <v>0</v>
      </c>
      <c r="T296" s="11" t="s">
        <v>713</v>
      </c>
      <c r="U296" s="4">
        <v>4.1141304347826084</v>
      </c>
      <c r="V296" s="4">
        <v>0</v>
      </c>
      <c r="W296" s="11">
        <v>0</v>
      </c>
      <c r="X296" s="4">
        <v>14.771195652173914</v>
      </c>
      <c r="Y296" s="4">
        <v>3.6663043478260877</v>
      </c>
      <c r="Z296" s="11">
        <v>0.24820633577394316</v>
      </c>
      <c r="AA296" s="4">
        <v>2.4673913043478257</v>
      </c>
      <c r="AB296" s="4">
        <v>0</v>
      </c>
      <c r="AC296" s="11">
        <v>0</v>
      </c>
      <c r="AD296" s="4">
        <v>28.491304347826091</v>
      </c>
      <c r="AE296" s="4">
        <v>6.089130434782609</v>
      </c>
      <c r="AF296" s="11">
        <v>0.2137189073706699</v>
      </c>
      <c r="AG296" s="4">
        <v>0</v>
      </c>
      <c r="AH296" s="4">
        <v>0</v>
      </c>
      <c r="AI296" s="11" t="s">
        <v>713</v>
      </c>
      <c r="AJ296" s="4">
        <v>17.724999999999998</v>
      </c>
      <c r="AK296" s="4">
        <v>0</v>
      </c>
      <c r="AL296" s="11" t="s">
        <v>713</v>
      </c>
      <c r="AM296" s="1">
        <v>175471</v>
      </c>
      <c r="AN296" s="1">
        <v>7</v>
      </c>
      <c r="AX296"/>
      <c r="AY296"/>
    </row>
    <row r="297" spans="1:51" x14ac:dyDescent="0.25">
      <c r="A297" t="s">
        <v>346</v>
      </c>
      <c r="B297" t="s">
        <v>215</v>
      </c>
      <c r="C297" t="s">
        <v>614</v>
      </c>
      <c r="D297" t="s">
        <v>389</v>
      </c>
      <c r="E297" s="4">
        <v>46.260869565217391</v>
      </c>
      <c r="F297" s="4">
        <v>187.33304347826089</v>
      </c>
      <c r="G297" s="4">
        <v>0</v>
      </c>
      <c r="H297" s="11">
        <v>0</v>
      </c>
      <c r="I297" s="4">
        <v>175.66456521739133</v>
      </c>
      <c r="J297" s="4">
        <v>0</v>
      </c>
      <c r="K297" s="11">
        <v>0</v>
      </c>
      <c r="L297" s="4">
        <v>43.611956521739138</v>
      </c>
      <c r="M297" s="4">
        <v>0</v>
      </c>
      <c r="N297" s="11">
        <v>0</v>
      </c>
      <c r="O297" s="4">
        <v>31.943478260869568</v>
      </c>
      <c r="P297" s="4">
        <v>0</v>
      </c>
      <c r="Q297" s="9">
        <v>0</v>
      </c>
      <c r="R297" s="4">
        <v>3.3260869565217392</v>
      </c>
      <c r="S297" s="4">
        <v>0</v>
      </c>
      <c r="T297" s="11">
        <v>0</v>
      </c>
      <c r="U297" s="4">
        <v>8.3423913043478262</v>
      </c>
      <c r="V297" s="4">
        <v>0</v>
      </c>
      <c r="W297" s="11">
        <v>0</v>
      </c>
      <c r="X297" s="4">
        <v>30.533804347826088</v>
      </c>
      <c r="Y297" s="4">
        <v>0</v>
      </c>
      <c r="Z297" s="11">
        <v>0</v>
      </c>
      <c r="AA297" s="4">
        <v>0</v>
      </c>
      <c r="AB297" s="4">
        <v>0</v>
      </c>
      <c r="AC297" s="11" t="s">
        <v>713</v>
      </c>
      <c r="AD297" s="4">
        <v>84.262500000000003</v>
      </c>
      <c r="AE297" s="4">
        <v>0</v>
      </c>
      <c r="AF297" s="11">
        <v>0</v>
      </c>
      <c r="AG297" s="4">
        <v>0</v>
      </c>
      <c r="AH297" s="4">
        <v>0</v>
      </c>
      <c r="AI297" s="11" t="s">
        <v>713</v>
      </c>
      <c r="AJ297" s="4">
        <v>28.924782608695658</v>
      </c>
      <c r="AK297" s="4">
        <v>0</v>
      </c>
      <c r="AL297" s="11" t="s">
        <v>713</v>
      </c>
      <c r="AM297" s="1">
        <v>175451</v>
      </c>
      <c r="AN297" s="1">
        <v>7</v>
      </c>
      <c r="AX297"/>
      <c r="AY297"/>
    </row>
    <row r="298" spans="1:51" x14ac:dyDescent="0.25">
      <c r="A298" t="s">
        <v>346</v>
      </c>
      <c r="B298" t="s">
        <v>123</v>
      </c>
      <c r="C298" t="s">
        <v>570</v>
      </c>
      <c r="D298" t="s">
        <v>388</v>
      </c>
      <c r="E298" s="4">
        <v>36.782608695652172</v>
      </c>
      <c r="F298" s="4">
        <v>117.66413043478261</v>
      </c>
      <c r="G298" s="4">
        <v>0.35869565217391314</v>
      </c>
      <c r="H298" s="11">
        <v>3.0484706838735907E-3</v>
      </c>
      <c r="I298" s="4">
        <v>104.10543478260871</v>
      </c>
      <c r="J298" s="4">
        <v>0.35869565217391314</v>
      </c>
      <c r="K298" s="11">
        <v>3.445503617778799E-3</v>
      </c>
      <c r="L298" s="4">
        <v>15.06304347826087</v>
      </c>
      <c r="M298" s="4">
        <v>0</v>
      </c>
      <c r="N298" s="11">
        <v>0</v>
      </c>
      <c r="O298" s="4">
        <v>9.0706521739130448</v>
      </c>
      <c r="P298" s="4">
        <v>0</v>
      </c>
      <c r="Q298" s="9">
        <v>0</v>
      </c>
      <c r="R298" s="4">
        <v>0</v>
      </c>
      <c r="S298" s="4">
        <v>0</v>
      </c>
      <c r="T298" s="11" t="s">
        <v>713</v>
      </c>
      <c r="U298" s="4">
        <v>5.9923913043478256</v>
      </c>
      <c r="V298" s="4">
        <v>0</v>
      </c>
      <c r="W298" s="11">
        <v>0</v>
      </c>
      <c r="X298" s="4">
        <v>17.272826086956524</v>
      </c>
      <c r="Y298" s="4">
        <v>0</v>
      </c>
      <c r="Z298" s="11">
        <v>0</v>
      </c>
      <c r="AA298" s="4">
        <v>7.566304347826085</v>
      </c>
      <c r="AB298" s="4">
        <v>0</v>
      </c>
      <c r="AC298" s="11">
        <v>0</v>
      </c>
      <c r="AD298" s="4">
        <v>66.232608695652175</v>
      </c>
      <c r="AE298" s="4">
        <v>0.35869565217391314</v>
      </c>
      <c r="AF298" s="11">
        <v>5.4156956707257049E-3</v>
      </c>
      <c r="AG298" s="4">
        <v>0</v>
      </c>
      <c r="AH298" s="4">
        <v>0</v>
      </c>
      <c r="AI298" s="11" t="s">
        <v>713</v>
      </c>
      <c r="AJ298" s="4">
        <v>11.52934782608696</v>
      </c>
      <c r="AK298" s="4">
        <v>0</v>
      </c>
      <c r="AL298" s="11" t="s">
        <v>713</v>
      </c>
      <c r="AM298" s="1">
        <v>175286</v>
      </c>
      <c r="AN298" s="1">
        <v>7</v>
      </c>
      <c r="AX298"/>
      <c r="AY298"/>
    </row>
    <row r="299" spans="1:51" x14ac:dyDescent="0.25">
      <c r="A299" t="s">
        <v>346</v>
      </c>
      <c r="B299" t="s">
        <v>221</v>
      </c>
      <c r="C299" t="s">
        <v>581</v>
      </c>
      <c r="D299" t="s">
        <v>448</v>
      </c>
      <c r="E299" s="4">
        <v>44.869565217391305</v>
      </c>
      <c r="F299" s="4">
        <v>145.83847826086958</v>
      </c>
      <c r="G299" s="4">
        <v>57.193369565217395</v>
      </c>
      <c r="H299" s="11">
        <v>0.39216927005308133</v>
      </c>
      <c r="I299" s="4">
        <v>139.68304347826088</v>
      </c>
      <c r="J299" s="4">
        <v>56.698804347826091</v>
      </c>
      <c r="K299" s="11">
        <v>0.40591043075783373</v>
      </c>
      <c r="L299" s="4">
        <v>22.334673913043481</v>
      </c>
      <c r="M299" s="4">
        <v>7.1841304347826096</v>
      </c>
      <c r="N299" s="11">
        <v>0.32165817431465016</v>
      </c>
      <c r="O299" s="4">
        <v>16.179239130434787</v>
      </c>
      <c r="P299" s="4">
        <v>6.6895652173913049</v>
      </c>
      <c r="Q299" s="9">
        <v>0.41346599574064985</v>
      </c>
      <c r="R299" s="4">
        <v>2.0054347826086958</v>
      </c>
      <c r="S299" s="4">
        <v>0</v>
      </c>
      <c r="T299" s="11">
        <v>0</v>
      </c>
      <c r="U299" s="4">
        <v>4.1499999999999968</v>
      </c>
      <c r="V299" s="4">
        <v>0.49456521739130432</v>
      </c>
      <c r="W299" s="11">
        <v>0.11917234154007342</v>
      </c>
      <c r="X299" s="4">
        <v>8.6458695652173922</v>
      </c>
      <c r="Y299" s="4">
        <v>1.2110869565217393</v>
      </c>
      <c r="Z299" s="11">
        <v>0.14007694048427247</v>
      </c>
      <c r="AA299" s="4">
        <v>0</v>
      </c>
      <c r="AB299" s="4">
        <v>0</v>
      </c>
      <c r="AC299" s="11" t="s">
        <v>713</v>
      </c>
      <c r="AD299" s="4">
        <v>96.322608695652178</v>
      </c>
      <c r="AE299" s="4">
        <v>48.798152173913046</v>
      </c>
      <c r="AF299" s="11">
        <v>0.50661161314784553</v>
      </c>
      <c r="AG299" s="4">
        <v>0</v>
      </c>
      <c r="AH299" s="4">
        <v>0</v>
      </c>
      <c r="AI299" s="11" t="s">
        <v>713</v>
      </c>
      <c r="AJ299" s="4">
        <v>18.535326086956523</v>
      </c>
      <c r="AK299" s="4">
        <v>0</v>
      </c>
      <c r="AL299" s="11" t="s">
        <v>713</v>
      </c>
      <c r="AM299" s="1">
        <v>175459</v>
      </c>
      <c r="AN299" s="1">
        <v>7</v>
      </c>
      <c r="AX299"/>
      <c r="AY299"/>
    </row>
    <row r="300" spans="1:51" x14ac:dyDescent="0.25">
      <c r="A300" t="s">
        <v>346</v>
      </c>
      <c r="B300" t="s">
        <v>57</v>
      </c>
      <c r="C300" t="s">
        <v>521</v>
      </c>
      <c r="D300" t="s">
        <v>402</v>
      </c>
      <c r="E300" s="4">
        <v>103.30434782608695</v>
      </c>
      <c r="F300" s="4">
        <v>338.33119565217385</v>
      </c>
      <c r="G300" s="4">
        <v>240.43576086956517</v>
      </c>
      <c r="H300" s="11">
        <v>0.71065205916379215</v>
      </c>
      <c r="I300" s="4">
        <v>327.02684782608696</v>
      </c>
      <c r="J300" s="4">
        <v>240.43576086956517</v>
      </c>
      <c r="K300" s="11">
        <v>0.73521719231269056</v>
      </c>
      <c r="L300" s="4">
        <v>46.962608695652172</v>
      </c>
      <c r="M300" s="4">
        <v>3.9354347826086955</v>
      </c>
      <c r="N300" s="11">
        <v>8.3799322310070923E-2</v>
      </c>
      <c r="O300" s="4">
        <v>35.658260869565218</v>
      </c>
      <c r="P300" s="4">
        <v>3.9354347826086955</v>
      </c>
      <c r="Q300" s="9">
        <v>0.11036530348477089</v>
      </c>
      <c r="R300" s="4">
        <v>5.5217391304347823</v>
      </c>
      <c r="S300" s="4">
        <v>0</v>
      </c>
      <c r="T300" s="11">
        <v>0</v>
      </c>
      <c r="U300" s="4">
        <v>5.7826086956521738</v>
      </c>
      <c r="V300" s="4">
        <v>0</v>
      </c>
      <c r="W300" s="11">
        <v>0</v>
      </c>
      <c r="X300" s="4">
        <v>73.014456521739135</v>
      </c>
      <c r="Y300" s="4">
        <v>49.318804347826088</v>
      </c>
      <c r="Z300" s="11">
        <v>0.67546629389951063</v>
      </c>
      <c r="AA300" s="4">
        <v>0</v>
      </c>
      <c r="AB300" s="4">
        <v>0</v>
      </c>
      <c r="AC300" s="11" t="s">
        <v>713</v>
      </c>
      <c r="AD300" s="4">
        <v>218.35413043478258</v>
      </c>
      <c r="AE300" s="4">
        <v>187.1815217391304</v>
      </c>
      <c r="AF300" s="11">
        <v>0.85723829160647491</v>
      </c>
      <c r="AG300" s="4">
        <v>0</v>
      </c>
      <c r="AH300" s="4">
        <v>0</v>
      </c>
      <c r="AI300" s="11" t="s">
        <v>713</v>
      </c>
      <c r="AJ300" s="4">
        <v>0</v>
      </c>
      <c r="AK300" s="4">
        <v>0</v>
      </c>
      <c r="AL300" s="11" t="s">
        <v>713</v>
      </c>
      <c r="AM300" s="1">
        <v>175168</v>
      </c>
      <c r="AN300" s="1">
        <v>7</v>
      </c>
      <c r="AX300"/>
      <c r="AY300"/>
    </row>
    <row r="301" spans="1:51" x14ac:dyDescent="0.25">
      <c r="A301" t="s">
        <v>346</v>
      </c>
      <c r="B301" t="s">
        <v>133</v>
      </c>
      <c r="C301" t="s">
        <v>521</v>
      </c>
      <c r="D301" t="s">
        <v>402</v>
      </c>
      <c r="E301" s="4">
        <v>44.25</v>
      </c>
      <c r="F301" s="4">
        <v>209.56304347826085</v>
      </c>
      <c r="G301" s="4">
        <v>53.588695652173925</v>
      </c>
      <c r="H301" s="11">
        <v>0.25571634560524492</v>
      </c>
      <c r="I301" s="4">
        <v>192.32249999999999</v>
      </c>
      <c r="J301" s="4">
        <v>53.588695652173925</v>
      </c>
      <c r="K301" s="11">
        <v>0.27863976212962044</v>
      </c>
      <c r="L301" s="4">
        <v>43.444239130434788</v>
      </c>
      <c r="M301" s="4">
        <v>3.9235869565217381</v>
      </c>
      <c r="N301" s="11">
        <v>9.0313170055568451E-2</v>
      </c>
      <c r="O301" s="4">
        <v>26.20369565217392</v>
      </c>
      <c r="P301" s="4">
        <v>3.9235869565217381</v>
      </c>
      <c r="Q301" s="9">
        <v>0.14973410653990052</v>
      </c>
      <c r="R301" s="4">
        <v>12.457934782608698</v>
      </c>
      <c r="S301" s="4">
        <v>0</v>
      </c>
      <c r="T301" s="11">
        <v>0</v>
      </c>
      <c r="U301" s="4">
        <v>4.7826086956521738</v>
      </c>
      <c r="V301" s="4">
        <v>0</v>
      </c>
      <c r="W301" s="11">
        <v>0</v>
      </c>
      <c r="X301" s="4">
        <v>29.858369565217398</v>
      </c>
      <c r="Y301" s="4">
        <v>3.1118478260869566</v>
      </c>
      <c r="Z301" s="11">
        <v>0.10422028635187132</v>
      </c>
      <c r="AA301" s="4">
        <v>0</v>
      </c>
      <c r="AB301" s="4">
        <v>0</v>
      </c>
      <c r="AC301" s="11" t="s">
        <v>713</v>
      </c>
      <c r="AD301" s="4">
        <v>105.73173913043478</v>
      </c>
      <c r="AE301" s="4">
        <v>27.137934782608703</v>
      </c>
      <c r="AF301" s="11">
        <v>0.25666781806294037</v>
      </c>
      <c r="AG301" s="4">
        <v>8.1521739130434784E-2</v>
      </c>
      <c r="AH301" s="4">
        <v>8.1521739130434784E-2</v>
      </c>
      <c r="AI301" s="11">
        <v>1</v>
      </c>
      <c r="AJ301" s="4">
        <v>30.447173913043471</v>
      </c>
      <c r="AK301" s="4">
        <v>19.333804347826089</v>
      </c>
      <c r="AL301" s="11">
        <v>1.5748154561451835</v>
      </c>
      <c r="AM301" s="1">
        <v>175301</v>
      </c>
      <c r="AN301" s="1">
        <v>7</v>
      </c>
      <c r="AX301"/>
      <c r="AY301"/>
    </row>
    <row r="302" spans="1:51" x14ac:dyDescent="0.25">
      <c r="A302" t="s">
        <v>346</v>
      </c>
      <c r="B302" t="s">
        <v>75</v>
      </c>
      <c r="C302" t="s">
        <v>542</v>
      </c>
      <c r="D302" t="s">
        <v>425</v>
      </c>
      <c r="E302" s="4">
        <v>34.858695652173914</v>
      </c>
      <c r="F302" s="4">
        <v>110.23815217391308</v>
      </c>
      <c r="G302" s="4">
        <v>31.016304347826086</v>
      </c>
      <c r="H302" s="11">
        <v>0.2813572591356065</v>
      </c>
      <c r="I302" s="4">
        <v>102.61836956521742</v>
      </c>
      <c r="J302" s="4">
        <v>31.016304347826086</v>
      </c>
      <c r="K302" s="11">
        <v>0.30224904643524064</v>
      </c>
      <c r="L302" s="4">
        <v>17.574891304347823</v>
      </c>
      <c r="M302" s="4">
        <v>3.8641304347826089</v>
      </c>
      <c r="N302" s="11">
        <v>0.21986653390150232</v>
      </c>
      <c r="O302" s="4">
        <v>12.111086956521737</v>
      </c>
      <c r="P302" s="4">
        <v>3.8641304347826089</v>
      </c>
      <c r="Q302" s="9">
        <v>0.31905727773689224</v>
      </c>
      <c r="R302" s="4">
        <v>0</v>
      </c>
      <c r="S302" s="4">
        <v>0</v>
      </c>
      <c r="T302" s="11" t="s">
        <v>713</v>
      </c>
      <c r="U302" s="4">
        <v>5.4638043478260867</v>
      </c>
      <c r="V302" s="4">
        <v>0</v>
      </c>
      <c r="W302" s="11">
        <v>0</v>
      </c>
      <c r="X302" s="4">
        <v>19.020108695652173</v>
      </c>
      <c r="Y302" s="4">
        <v>6.9565217391304346</v>
      </c>
      <c r="Z302" s="11">
        <v>0.36574563534017202</v>
      </c>
      <c r="AA302" s="4">
        <v>2.1559782608695652</v>
      </c>
      <c r="AB302" s="4">
        <v>0</v>
      </c>
      <c r="AC302" s="11">
        <v>0</v>
      </c>
      <c r="AD302" s="4">
        <v>63.220652173913066</v>
      </c>
      <c r="AE302" s="4">
        <v>19.255434782608695</v>
      </c>
      <c r="AF302" s="11">
        <v>0.30457507350033514</v>
      </c>
      <c r="AG302" s="4">
        <v>0</v>
      </c>
      <c r="AH302" s="4">
        <v>0</v>
      </c>
      <c r="AI302" s="11" t="s">
        <v>713</v>
      </c>
      <c r="AJ302" s="4">
        <v>8.2665217391304342</v>
      </c>
      <c r="AK302" s="4">
        <v>0.94021739130434778</v>
      </c>
      <c r="AL302" s="11">
        <v>8.7921387283236996</v>
      </c>
      <c r="AM302" s="1">
        <v>175205</v>
      </c>
      <c r="AN302" s="1">
        <v>7</v>
      </c>
      <c r="AX302"/>
      <c r="AY302"/>
    </row>
    <row r="303" spans="1:51" x14ac:dyDescent="0.25">
      <c r="A303" t="s">
        <v>346</v>
      </c>
      <c r="B303" t="s">
        <v>87</v>
      </c>
      <c r="C303" t="s">
        <v>552</v>
      </c>
      <c r="D303" t="s">
        <v>412</v>
      </c>
      <c r="E303" s="4">
        <v>39.902173913043477</v>
      </c>
      <c r="F303" s="4">
        <v>155.84119565217389</v>
      </c>
      <c r="G303" s="4">
        <v>0</v>
      </c>
      <c r="H303" s="11">
        <v>0</v>
      </c>
      <c r="I303" s="4">
        <v>148.50423913043477</v>
      </c>
      <c r="J303" s="4">
        <v>0</v>
      </c>
      <c r="K303" s="11">
        <v>0</v>
      </c>
      <c r="L303" s="4">
        <v>24.506521739130427</v>
      </c>
      <c r="M303" s="4">
        <v>0</v>
      </c>
      <c r="N303" s="11">
        <v>0</v>
      </c>
      <c r="O303" s="4">
        <v>22.071739130434775</v>
      </c>
      <c r="P303" s="4">
        <v>0</v>
      </c>
      <c r="Q303" s="9">
        <v>0</v>
      </c>
      <c r="R303" s="4">
        <v>0</v>
      </c>
      <c r="S303" s="4">
        <v>0</v>
      </c>
      <c r="T303" s="11" t="s">
        <v>713</v>
      </c>
      <c r="U303" s="4">
        <v>2.4347826086956523</v>
      </c>
      <c r="V303" s="4">
        <v>0</v>
      </c>
      <c r="W303" s="11">
        <v>0</v>
      </c>
      <c r="X303" s="4">
        <v>22.530760869565217</v>
      </c>
      <c r="Y303" s="4">
        <v>0</v>
      </c>
      <c r="Z303" s="11">
        <v>0</v>
      </c>
      <c r="AA303" s="4">
        <v>4.9021739130434785</v>
      </c>
      <c r="AB303" s="4">
        <v>0</v>
      </c>
      <c r="AC303" s="11">
        <v>0</v>
      </c>
      <c r="AD303" s="4">
        <v>93.456521739130437</v>
      </c>
      <c r="AE303" s="4">
        <v>0</v>
      </c>
      <c r="AF303" s="11">
        <v>0</v>
      </c>
      <c r="AG303" s="4">
        <v>0</v>
      </c>
      <c r="AH303" s="4">
        <v>0</v>
      </c>
      <c r="AI303" s="11" t="s">
        <v>713</v>
      </c>
      <c r="AJ303" s="4">
        <v>10.44521739130435</v>
      </c>
      <c r="AK303" s="4">
        <v>0</v>
      </c>
      <c r="AL303" s="11" t="s">
        <v>713</v>
      </c>
      <c r="AM303" s="1">
        <v>175226</v>
      </c>
      <c r="AN303" s="1">
        <v>7</v>
      </c>
      <c r="AX303"/>
      <c r="AY303"/>
    </row>
    <row r="304" spans="1:51" x14ac:dyDescent="0.25">
      <c r="A304" t="s">
        <v>346</v>
      </c>
      <c r="B304" t="s">
        <v>125</v>
      </c>
      <c r="C304" t="s">
        <v>556</v>
      </c>
      <c r="D304" t="s">
        <v>383</v>
      </c>
      <c r="E304" s="4">
        <v>106.15217391304348</v>
      </c>
      <c r="F304" s="4">
        <v>408.77054347826089</v>
      </c>
      <c r="G304" s="4">
        <v>0</v>
      </c>
      <c r="H304" s="11">
        <v>0</v>
      </c>
      <c r="I304" s="4">
        <v>389.7641304347826</v>
      </c>
      <c r="J304" s="4">
        <v>0</v>
      </c>
      <c r="K304" s="11">
        <v>0</v>
      </c>
      <c r="L304" s="4">
        <v>69.751630434782584</v>
      </c>
      <c r="M304" s="4">
        <v>0</v>
      </c>
      <c r="N304" s="11">
        <v>0</v>
      </c>
      <c r="O304" s="4">
        <v>55.643913043478229</v>
      </c>
      <c r="P304" s="4">
        <v>0</v>
      </c>
      <c r="Q304" s="9">
        <v>0</v>
      </c>
      <c r="R304" s="4">
        <v>8.6294565217391295</v>
      </c>
      <c r="S304" s="4">
        <v>0</v>
      </c>
      <c r="T304" s="11">
        <v>0</v>
      </c>
      <c r="U304" s="4">
        <v>5.4782608695652177</v>
      </c>
      <c r="V304" s="4">
        <v>0</v>
      </c>
      <c r="W304" s="11">
        <v>0</v>
      </c>
      <c r="X304" s="4">
        <v>35.421086956521762</v>
      </c>
      <c r="Y304" s="4">
        <v>0</v>
      </c>
      <c r="Z304" s="11">
        <v>0</v>
      </c>
      <c r="AA304" s="4">
        <v>4.8986956521739131</v>
      </c>
      <c r="AB304" s="4">
        <v>0</v>
      </c>
      <c r="AC304" s="11">
        <v>0</v>
      </c>
      <c r="AD304" s="4">
        <v>247.14141304347831</v>
      </c>
      <c r="AE304" s="4">
        <v>0</v>
      </c>
      <c r="AF304" s="11">
        <v>0</v>
      </c>
      <c r="AG304" s="4">
        <v>0</v>
      </c>
      <c r="AH304" s="4">
        <v>0</v>
      </c>
      <c r="AI304" s="11" t="s">
        <v>713</v>
      </c>
      <c r="AJ304" s="4">
        <v>51.557717391304344</v>
      </c>
      <c r="AK304" s="4">
        <v>0</v>
      </c>
      <c r="AL304" s="11" t="s">
        <v>713</v>
      </c>
      <c r="AM304" s="1">
        <v>175290</v>
      </c>
      <c r="AN304" s="1">
        <v>7</v>
      </c>
      <c r="AX304"/>
      <c r="AY304"/>
    </row>
    <row r="305" spans="1:51" x14ac:dyDescent="0.25">
      <c r="A305" t="s">
        <v>346</v>
      </c>
      <c r="B305" t="s">
        <v>238</v>
      </c>
      <c r="C305" t="s">
        <v>480</v>
      </c>
      <c r="D305" t="s">
        <v>444</v>
      </c>
      <c r="E305" s="4">
        <v>22.434782608695652</v>
      </c>
      <c r="F305" s="4">
        <v>119.67021739130439</v>
      </c>
      <c r="G305" s="4">
        <v>17.921304347826084</v>
      </c>
      <c r="H305" s="11">
        <v>0.14975575994172383</v>
      </c>
      <c r="I305" s="4">
        <v>118.34684782608699</v>
      </c>
      <c r="J305" s="4">
        <v>16.597934782608693</v>
      </c>
      <c r="K305" s="11">
        <v>0.14024822027367964</v>
      </c>
      <c r="L305" s="4">
        <v>9.546086956521739</v>
      </c>
      <c r="M305" s="4">
        <v>9.546086956521739</v>
      </c>
      <c r="N305" s="11">
        <v>1</v>
      </c>
      <c r="O305" s="4">
        <v>8.2227173913043483</v>
      </c>
      <c r="P305" s="4">
        <v>8.2227173913043483</v>
      </c>
      <c r="Q305" s="9">
        <v>1</v>
      </c>
      <c r="R305" s="4">
        <v>0</v>
      </c>
      <c r="S305" s="4">
        <v>0</v>
      </c>
      <c r="T305" s="11" t="s">
        <v>713</v>
      </c>
      <c r="U305" s="4">
        <v>1.3233695652173911</v>
      </c>
      <c r="V305" s="4">
        <v>1.3233695652173911</v>
      </c>
      <c r="W305" s="11">
        <v>1</v>
      </c>
      <c r="X305" s="4">
        <v>22.971086956521734</v>
      </c>
      <c r="Y305" s="4">
        <v>0</v>
      </c>
      <c r="Z305" s="11">
        <v>0</v>
      </c>
      <c r="AA305" s="4">
        <v>0</v>
      </c>
      <c r="AB305" s="4">
        <v>0</v>
      </c>
      <c r="AC305" s="11" t="s">
        <v>713</v>
      </c>
      <c r="AD305" s="4">
        <v>68.100760869565249</v>
      </c>
      <c r="AE305" s="4">
        <v>7.6610869565217383</v>
      </c>
      <c r="AF305" s="11">
        <v>0.11249634892031782</v>
      </c>
      <c r="AG305" s="4">
        <v>0</v>
      </c>
      <c r="AH305" s="4">
        <v>0</v>
      </c>
      <c r="AI305" s="11" t="s">
        <v>713</v>
      </c>
      <c r="AJ305" s="4">
        <v>19.052282608695656</v>
      </c>
      <c r="AK305" s="4">
        <v>0.71413043478260874</v>
      </c>
      <c r="AL305" s="11">
        <v>26.678995433789957</v>
      </c>
      <c r="AM305" s="1">
        <v>175488</v>
      </c>
      <c r="AN305" s="1">
        <v>7</v>
      </c>
      <c r="AX305"/>
      <c r="AY305"/>
    </row>
    <row r="306" spans="1:51" x14ac:dyDescent="0.25">
      <c r="A306" t="s">
        <v>346</v>
      </c>
      <c r="B306" t="s">
        <v>147</v>
      </c>
      <c r="C306" t="s">
        <v>480</v>
      </c>
      <c r="D306" t="s">
        <v>444</v>
      </c>
      <c r="E306" s="4">
        <v>44.282608695652172</v>
      </c>
      <c r="F306" s="4">
        <v>157.0695652173913</v>
      </c>
      <c r="G306" s="4">
        <v>1.7934782608695652</v>
      </c>
      <c r="H306" s="11">
        <v>1.1418369041687427E-2</v>
      </c>
      <c r="I306" s="4">
        <v>151.98913043478262</v>
      </c>
      <c r="J306" s="4">
        <v>1.7934782608695652</v>
      </c>
      <c r="K306" s="11">
        <v>1.1800042909246942E-2</v>
      </c>
      <c r="L306" s="4">
        <v>28.398369565217386</v>
      </c>
      <c r="M306" s="4">
        <v>0</v>
      </c>
      <c r="N306" s="11">
        <v>0</v>
      </c>
      <c r="O306" s="4">
        <v>23.317934782608695</v>
      </c>
      <c r="P306" s="4">
        <v>0</v>
      </c>
      <c r="Q306" s="9">
        <v>0</v>
      </c>
      <c r="R306" s="4">
        <v>0</v>
      </c>
      <c r="S306" s="4">
        <v>0</v>
      </c>
      <c r="T306" s="11" t="s">
        <v>713</v>
      </c>
      <c r="U306" s="4">
        <v>5.0804347826086893</v>
      </c>
      <c r="V306" s="4">
        <v>0</v>
      </c>
      <c r="W306" s="11">
        <v>0</v>
      </c>
      <c r="X306" s="4">
        <v>17.918478260869566</v>
      </c>
      <c r="Y306" s="4">
        <v>0</v>
      </c>
      <c r="Z306" s="11">
        <v>0</v>
      </c>
      <c r="AA306" s="4">
        <v>0</v>
      </c>
      <c r="AB306" s="4">
        <v>0</v>
      </c>
      <c r="AC306" s="11" t="s">
        <v>713</v>
      </c>
      <c r="AD306" s="4">
        <v>75.524456521739125</v>
      </c>
      <c r="AE306" s="4">
        <v>1.7934782608695652</v>
      </c>
      <c r="AF306" s="11">
        <v>2.3746986651315079E-2</v>
      </c>
      <c r="AG306" s="4">
        <v>0</v>
      </c>
      <c r="AH306" s="4">
        <v>0</v>
      </c>
      <c r="AI306" s="11" t="s">
        <v>713</v>
      </c>
      <c r="AJ306" s="4">
        <v>35.228260869565219</v>
      </c>
      <c r="AK306" s="4">
        <v>0</v>
      </c>
      <c r="AL306" s="11" t="s">
        <v>713</v>
      </c>
      <c r="AM306" s="1">
        <v>175327</v>
      </c>
      <c r="AN306" s="1">
        <v>7</v>
      </c>
      <c r="AX306"/>
      <c r="AY306"/>
    </row>
    <row r="307" spans="1:51" x14ac:dyDescent="0.25">
      <c r="A307" t="s">
        <v>346</v>
      </c>
      <c r="B307" t="s">
        <v>183</v>
      </c>
      <c r="C307" t="s">
        <v>598</v>
      </c>
      <c r="D307" t="s">
        <v>455</v>
      </c>
      <c r="E307" s="4">
        <v>34.597826086956523</v>
      </c>
      <c r="F307" s="4">
        <v>111.4734782608696</v>
      </c>
      <c r="G307" s="4">
        <v>0</v>
      </c>
      <c r="H307" s="11">
        <v>0</v>
      </c>
      <c r="I307" s="4">
        <v>102.4734782608696</v>
      </c>
      <c r="J307" s="4">
        <v>0</v>
      </c>
      <c r="K307" s="11">
        <v>0</v>
      </c>
      <c r="L307" s="4">
        <v>20.535217391304354</v>
      </c>
      <c r="M307" s="4">
        <v>0</v>
      </c>
      <c r="N307" s="11">
        <v>0</v>
      </c>
      <c r="O307" s="4">
        <v>11.535217391304354</v>
      </c>
      <c r="P307" s="4">
        <v>0</v>
      </c>
      <c r="Q307" s="9">
        <v>0</v>
      </c>
      <c r="R307" s="4">
        <v>3.8695652173913042</v>
      </c>
      <c r="S307" s="4">
        <v>0</v>
      </c>
      <c r="T307" s="11">
        <v>0</v>
      </c>
      <c r="U307" s="4">
        <v>5.1304347826086953</v>
      </c>
      <c r="V307" s="4">
        <v>0</v>
      </c>
      <c r="W307" s="11">
        <v>0</v>
      </c>
      <c r="X307" s="4">
        <v>18.920434782608702</v>
      </c>
      <c r="Y307" s="4">
        <v>0</v>
      </c>
      <c r="Z307" s="11">
        <v>0</v>
      </c>
      <c r="AA307" s="4">
        <v>0</v>
      </c>
      <c r="AB307" s="4">
        <v>0</v>
      </c>
      <c r="AC307" s="11" t="s">
        <v>713</v>
      </c>
      <c r="AD307" s="4">
        <v>48.727065217391321</v>
      </c>
      <c r="AE307" s="4">
        <v>0</v>
      </c>
      <c r="AF307" s="11">
        <v>0</v>
      </c>
      <c r="AG307" s="4">
        <v>1.9603260869565213</v>
      </c>
      <c r="AH307" s="4">
        <v>0</v>
      </c>
      <c r="AI307" s="11">
        <v>0</v>
      </c>
      <c r="AJ307" s="4">
        <v>21.330434782608698</v>
      </c>
      <c r="AK307" s="4">
        <v>0</v>
      </c>
      <c r="AL307" s="11" t="s">
        <v>713</v>
      </c>
      <c r="AM307" s="1">
        <v>175389</v>
      </c>
      <c r="AN307" s="1">
        <v>7</v>
      </c>
      <c r="AX307"/>
      <c r="AY307"/>
    </row>
    <row r="308" spans="1:51" x14ac:dyDescent="0.25">
      <c r="AY308"/>
    </row>
    <row r="309" spans="1:51" x14ac:dyDescent="0.25">
      <c r="AY309"/>
    </row>
    <row r="310" spans="1:51" x14ac:dyDescent="0.25">
      <c r="F310" s="4"/>
      <c r="G310" s="4"/>
      <c r="AY310"/>
    </row>
    <row r="311" spans="1:51" x14ac:dyDescent="0.25">
      <c r="AY311"/>
    </row>
    <row r="312" spans="1:51" x14ac:dyDescent="0.25">
      <c r="AY312"/>
    </row>
    <row r="313" spans="1:51" x14ac:dyDescent="0.25">
      <c r="AY313"/>
    </row>
    <row r="314" spans="1:51" x14ac:dyDescent="0.25">
      <c r="AY314"/>
    </row>
    <row r="315" spans="1:51" x14ac:dyDescent="0.25">
      <c r="AY315"/>
    </row>
    <row r="316" spans="1:51" x14ac:dyDescent="0.25">
      <c r="AY316"/>
    </row>
    <row r="317" spans="1:51" x14ac:dyDescent="0.25">
      <c r="AY317"/>
    </row>
    <row r="318" spans="1:51" x14ac:dyDescent="0.25">
      <c r="AY318"/>
    </row>
    <row r="319" spans="1:51" x14ac:dyDescent="0.25">
      <c r="AY319"/>
    </row>
    <row r="320" spans="1:51" x14ac:dyDescent="0.25">
      <c r="AY320"/>
    </row>
    <row r="321" spans="51:51" x14ac:dyDescent="0.25">
      <c r="AY321"/>
    </row>
    <row r="322" spans="51:51" x14ac:dyDescent="0.25">
      <c r="AY322"/>
    </row>
    <row r="323" spans="51:51" x14ac:dyDescent="0.25">
      <c r="AY323"/>
    </row>
    <row r="324" spans="51:51" x14ac:dyDescent="0.25">
      <c r="AY324"/>
    </row>
    <row r="325" spans="51:51" x14ac:dyDescent="0.25">
      <c r="AY325"/>
    </row>
    <row r="326" spans="51:51" x14ac:dyDescent="0.25">
      <c r="AY326"/>
    </row>
    <row r="327" spans="51:51" x14ac:dyDescent="0.25">
      <c r="AY327"/>
    </row>
    <row r="328" spans="51:51" x14ac:dyDescent="0.25">
      <c r="AY328"/>
    </row>
    <row r="329" spans="51:51" x14ac:dyDescent="0.25">
      <c r="AY329"/>
    </row>
    <row r="330" spans="51:51" x14ac:dyDescent="0.25">
      <c r="AY330"/>
    </row>
    <row r="331" spans="51:51" x14ac:dyDescent="0.25">
      <c r="AY331"/>
    </row>
    <row r="332" spans="51:51" x14ac:dyDescent="0.25">
      <c r="AY332"/>
    </row>
    <row r="333" spans="51:51" x14ac:dyDescent="0.25">
      <c r="AY333"/>
    </row>
    <row r="334" spans="51:51" x14ac:dyDescent="0.25">
      <c r="AY334"/>
    </row>
    <row r="335" spans="51:51" x14ac:dyDescent="0.25">
      <c r="AY335"/>
    </row>
    <row r="336" spans="51:51" x14ac:dyDescent="0.25">
      <c r="AY336"/>
    </row>
    <row r="337" spans="51:51" x14ac:dyDescent="0.25">
      <c r="AY337"/>
    </row>
    <row r="338" spans="51:51" x14ac:dyDescent="0.25">
      <c r="AY338"/>
    </row>
    <row r="339" spans="51:51" x14ac:dyDescent="0.25">
      <c r="AY339"/>
    </row>
    <row r="340" spans="51:51" x14ac:dyDescent="0.25">
      <c r="AY340"/>
    </row>
    <row r="341" spans="51:51" x14ac:dyDescent="0.25">
      <c r="AY341"/>
    </row>
    <row r="342" spans="51:51" x14ac:dyDescent="0.25">
      <c r="AY342"/>
    </row>
    <row r="343" spans="51:51" x14ac:dyDescent="0.25">
      <c r="AY343"/>
    </row>
    <row r="344" spans="51:51" x14ac:dyDescent="0.25">
      <c r="AY344"/>
    </row>
    <row r="345" spans="51:51" x14ac:dyDescent="0.25">
      <c r="AY345"/>
    </row>
    <row r="346" spans="51:51" x14ac:dyDescent="0.25">
      <c r="AY346"/>
    </row>
    <row r="347" spans="51:51" x14ac:dyDescent="0.25">
      <c r="AY347"/>
    </row>
    <row r="348" spans="51:51" x14ac:dyDescent="0.25">
      <c r="AY348"/>
    </row>
    <row r="349" spans="51:51" x14ac:dyDescent="0.25">
      <c r="AY349"/>
    </row>
    <row r="350" spans="51:51" x14ac:dyDescent="0.25">
      <c r="AY350"/>
    </row>
    <row r="351" spans="51:51" x14ac:dyDescent="0.25">
      <c r="AY351"/>
    </row>
    <row r="352" spans="51:51" x14ac:dyDescent="0.25">
      <c r="AY352"/>
    </row>
    <row r="353" spans="51:51" x14ac:dyDescent="0.25">
      <c r="AY353"/>
    </row>
    <row r="354" spans="51:51" x14ac:dyDescent="0.25">
      <c r="AY354"/>
    </row>
    <row r="355" spans="51:51" x14ac:dyDescent="0.25">
      <c r="AY355"/>
    </row>
    <row r="356" spans="51:51" x14ac:dyDescent="0.25">
      <c r="AY356"/>
    </row>
    <row r="357" spans="51:51" x14ac:dyDescent="0.25">
      <c r="AY357"/>
    </row>
    <row r="358" spans="51:51" x14ac:dyDescent="0.25">
      <c r="AY358"/>
    </row>
    <row r="359" spans="51:51" x14ac:dyDescent="0.25">
      <c r="AY359"/>
    </row>
    <row r="360" spans="51:51" x14ac:dyDescent="0.25">
      <c r="AY360"/>
    </row>
    <row r="361" spans="51:51" x14ac:dyDescent="0.25">
      <c r="AY361"/>
    </row>
    <row r="362" spans="51:51" x14ac:dyDescent="0.25">
      <c r="AY362"/>
    </row>
    <row r="363" spans="51:51" x14ac:dyDescent="0.25">
      <c r="AY363"/>
    </row>
    <row r="364" spans="51:51" x14ac:dyDescent="0.25">
      <c r="AY364"/>
    </row>
    <row r="365" spans="51:51" x14ac:dyDescent="0.25">
      <c r="AY365"/>
    </row>
    <row r="366" spans="51:51" x14ac:dyDescent="0.25">
      <c r="AY366"/>
    </row>
    <row r="367" spans="51:51" x14ac:dyDescent="0.25">
      <c r="AY367"/>
    </row>
    <row r="368" spans="51:51" x14ac:dyDescent="0.25">
      <c r="AY368"/>
    </row>
    <row r="369" spans="51:51" x14ac:dyDescent="0.25">
      <c r="AY369"/>
    </row>
    <row r="370" spans="51:51" x14ac:dyDescent="0.25">
      <c r="AY370"/>
    </row>
    <row r="371" spans="51:51" x14ac:dyDescent="0.25">
      <c r="AY371"/>
    </row>
    <row r="372" spans="51:51" x14ac:dyDescent="0.25">
      <c r="AY372"/>
    </row>
    <row r="373" spans="51:51" x14ac:dyDescent="0.25">
      <c r="AY373"/>
    </row>
    <row r="374" spans="51:51" x14ac:dyDescent="0.25">
      <c r="AY374"/>
    </row>
    <row r="375" spans="51:51" x14ac:dyDescent="0.25">
      <c r="AY375"/>
    </row>
    <row r="376" spans="51:51" x14ac:dyDescent="0.25">
      <c r="AY376"/>
    </row>
    <row r="377" spans="51:51" x14ac:dyDescent="0.25">
      <c r="AY377"/>
    </row>
    <row r="378" spans="51:51" x14ac:dyDescent="0.25">
      <c r="AY378"/>
    </row>
    <row r="379" spans="51:51" x14ac:dyDescent="0.25">
      <c r="AY379"/>
    </row>
    <row r="380" spans="51:51" x14ac:dyDescent="0.25">
      <c r="AY380"/>
    </row>
    <row r="381" spans="51:51" x14ac:dyDescent="0.25">
      <c r="AY381"/>
    </row>
    <row r="382" spans="51:51" x14ac:dyDescent="0.25">
      <c r="AY382"/>
    </row>
    <row r="383" spans="51:51" x14ac:dyDescent="0.25">
      <c r="AY383"/>
    </row>
    <row r="384" spans="51:51" x14ac:dyDescent="0.25">
      <c r="AY384"/>
    </row>
    <row r="385" spans="51:51" x14ac:dyDescent="0.25">
      <c r="AY385"/>
    </row>
    <row r="386" spans="51:51" x14ac:dyDescent="0.25">
      <c r="AY386"/>
    </row>
    <row r="387" spans="51:51" x14ac:dyDescent="0.25">
      <c r="AY387"/>
    </row>
    <row r="388" spans="51:51" x14ac:dyDescent="0.25">
      <c r="AY388"/>
    </row>
    <row r="389" spans="51:51" x14ac:dyDescent="0.25">
      <c r="AY389"/>
    </row>
    <row r="390" spans="51:51" x14ac:dyDescent="0.25">
      <c r="AY390"/>
    </row>
    <row r="391" spans="51:51" x14ac:dyDescent="0.25">
      <c r="AY391"/>
    </row>
    <row r="392" spans="51:51" x14ac:dyDescent="0.25">
      <c r="AY392"/>
    </row>
    <row r="393" spans="51:51" x14ac:dyDescent="0.25">
      <c r="AY393"/>
    </row>
    <row r="394" spans="51:51" x14ac:dyDescent="0.25">
      <c r="AY394"/>
    </row>
    <row r="395" spans="51:51" x14ac:dyDescent="0.25">
      <c r="AY395"/>
    </row>
    <row r="396" spans="51:51" x14ac:dyDescent="0.25">
      <c r="AY396"/>
    </row>
    <row r="397" spans="51:51" x14ac:dyDescent="0.25">
      <c r="AY397"/>
    </row>
    <row r="398" spans="51:51" x14ac:dyDescent="0.25">
      <c r="AY398"/>
    </row>
    <row r="399" spans="51:51" x14ac:dyDescent="0.25">
      <c r="AY399"/>
    </row>
    <row r="400" spans="51:51" x14ac:dyDescent="0.25">
      <c r="AY400"/>
    </row>
    <row r="401" spans="51:51" x14ac:dyDescent="0.25">
      <c r="AY401"/>
    </row>
    <row r="402" spans="51:51" x14ac:dyDescent="0.25">
      <c r="AY402"/>
    </row>
    <row r="403" spans="51:51" x14ac:dyDescent="0.25">
      <c r="AY403"/>
    </row>
    <row r="404" spans="51:51" x14ac:dyDescent="0.25">
      <c r="AY404"/>
    </row>
    <row r="405" spans="51:51" x14ac:dyDescent="0.25">
      <c r="AY405"/>
    </row>
    <row r="406" spans="51:51" x14ac:dyDescent="0.25">
      <c r="AY406"/>
    </row>
    <row r="407" spans="51:51" x14ac:dyDescent="0.25">
      <c r="AY407"/>
    </row>
    <row r="408" spans="51:51" x14ac:dyDescent="0.25">
      <c r="AY408"/>
    </row>
    <row r="409" spans="51:51" x14ac:dyDescent="0.25">
      <c r="AY409"/>
    </row>
    <row r="410" spans="51:51" x14ac:dyDescent="0.25">
      <c r="AY410"/>
    </row>
    <row r="411" spans="51:51" x14ac:dyDescent="0.25">
      <c r="AY411"/>
    </row>
    <row r="412" spans="51:51" x14ac:dyDescent="0.25">
      <c r="AY412"/>
    </row>
    <row r="413" spans="51:51" x14ac:dyDescent="0.25">
      <c r="AY413"/>
    </row>
    <row r="414" spans="51:51" x14ac:dyDescent="0.25">
      <c r="AY414"/>
    </row>
    <row r="415" spans="51:51" x14ac:dyDescent="0.25">
      <c r="AY415"/>
    </row>
    <row r="416" spans="51:51" x14ac:dyDescent="0.25">
      <c r="AY416"/>
    </row>
    <row r="417" spans="51:51" x14ac:dyDescent="0.25">
      <c r="AY417"/>
    </row>
    <row r="418" spans="51:51" x14ac:dyDescent="0.25">
      <c r="AY418"/>
    </row>
    <row r="419" spans="51:51" x14ac:dyDescent="0.25">
      <c r="AY419"/>
    </row>
    <row r="420" spans="51:51" x14ac:dyDescent="0.25">
      <c r="AY420"/>
    </row>
    <row r="421" spans="51:51" x14ac:dyDescent="0.25">
      <c r="AY421"/>
    </row>
    <row r="422" spans="51:51" x14ac:dyDescent="0.25">
      <c r="AY422"/>
    </row>
    <row r="423" spans="51:51" x14ac:dyDescent="0.25">
      <c r="AY423"/>
    </row>
    <row r="424" spans="51:51" x14ac:dyDescent="0.25">
      <c r="AY424"/>
    </row>
    <row r="425" spans="51:51" x14ac:dyDescent="0.25">
      <c r="AY425"/>
    </row>
    <row r="426" spans="51:51" x14ac:dyDescent="0.25">
      <c r="AY426"/>
    </row>
    <row r="427" spans="51:51" x14ac:dyDescent="0.25">
      <c r="AY427"/>
    </row>
    <row r="428" spans="51:51" x14ac:dyDescent="0.25">
      <c r="AY428"/>
    </row>
    <row r="429" spans="51:51" x14ac:dyDescent="0.25">
      <c r="AY429"/>
    </row>
    <row r="430" spans="51:51" x14ac:dyDescent="0.25">
      <c r="AY430"/>
    </row>
    <row r="431" spans="51:51" x14ac:dyDescent="0.25">
      <c r="AY431"/>
    </row>
    <row r="432" spans="51:51" x14ac:dyDescent="0.25">
      <c r="AY432"/>
    </row>
    <row r="433" spans="51:51" x14ac:dyDescent="0.25">
      <c r="AY433"/>
    </row>
    <row r="434" spans="51:51" x14ac:dyDescent="0.25">
      <c r="AY434"/>
    </row>
    <row r="435" spans="51:51" x14ac:dyDescent="0.25">
      <c r="AY435"/>
    </row>
    <row r="436" spans="51:51" x14ac:dyDescent="0.25">
      <c r="AY436"/>
    </row>
    <row r="437" spans="51:51" x14ac:dyDescent="0.25">
      <c r="AY437"/>
    </row>
    <row r="438" spans="51:51" x14ac:dyDescent="0.25">
      <c r="AY438"/>
    </row>
    <row r="439" spans="51:51" x14ac:dyDescent="0.25">
      <c r="AY439"/>
    </row>
    <row r="440" spans="51:51" x14ac:dyDescent="0.25">
      <c r="AY440"/>
    </row>
    <row r="441" spans="51:51" x14ac:dyDescent="0.25">
      <c r="AY441"/>
    </row>
    <row r="442" spans="51:51" x14ac:dyDescent="0.25">
      <c r="AY442"/>
    </row>
    <row r="443" spans="51:51" x14ac:dyDescent="0.25">
      <c r="AY443"/>
    </row>
    <row r="444" spans="51:51" x14ac:dyDescent="0.25">
      <c r="AY444"/>
    </row>
    <row r="445" spans="51:51" x14ac:dyDescent="0.25">
      <c r="AY445"/>
    </row>
    <row r="446" spans="51:51" x14ac:dyDescent="0.25">
      <c r="AY446"/>
    </row>
    <row r="447" spans="51:51" x14ac:dyDescent="0.25">
      <c r="AY447"/>
    </row>
    <row r="448" spans="51:51" x14ac:dyDescent="0.25">
      <c r="AY448"/>
    </row>
    <row r="449" spans="51:51" x14ac:dyDescent="0.25">
      <c r="AY449"/>
    </row>
    <row r="450" spans="51:51" x14ac:dyDescent="0.25">
      <c r="AY450"/>
    </row>
    <row r="451" spans="51:51" x14ac:dyDescent="0.25">
      <c r="AY451"/>
    </row>
    <row r="452" spans="51:51" x14ac:dyDescent="0.25">
      <c r="AY452"/>
    </row>
    <row r="453" spans="51:51" x14ac:dyDescent="0.25">
      <c r="AY453"/>
    </row>
    <row r="454" spans="51:51" x14ac:dyDescent="0.25">
      <c r="AY454"/>
    </row>
    <row r="455" spans="51:51" x14ac:dyDescent="0.25">
      <c r="AY455"/>
    </row>
    <row r="456" spans="51:51" x14ac:dyDescent="0.25">
      <c r="AY456"/>
    </row>
    <row r="457" spans="51:51" x14ac:dyDescent="0.25">
      <c r="AY457"/>
    </row>
    <row r="458" spans="51:51" x14ac:dyDescent="0.25">
      <c r="AY458"/>
    </row>
    <row r="459" spans="51:51" x14ac:dyDescent="0.25">
      <c r="AY459"/>
    </row>
    <row r="460" spans="51:51" x14ac:dyDescent="0.25">
      <c r="AY460"/>
    </row>
    <row r="461" spans="51:51" x14ac:dyDescent="0.25">
      <c r="AY461"/>
    </row>
    <row r="462" spans="51:51" x14ac:dyDescent="0.25">
      <c r="AY462"/>
    </row>
    <row r="463" spans="51:51" x14ac:dyDescent="0.25">
      <c r="AY463"/>
    </row>
    <row r="464" spans="51:51" x14ac:dyDescent="0.25">
      <c r="AY464"/>
    </row>
    <row r="465" spans="51:51" x14ac:dyDescent="0.25">
      <c r="AY465"/>
    </row>
    <row r="466" spans="51:51" x14ac:dyDescent="0.25">
      <c r="AY466"/>
    </row>
    <row r="467" spans="51:51" x14ac:dyDescent="0.25">
      <c r="AY467"/>
    </row>
    <row r="468" spans="51:51" x14ac:dyDescent="0.25">
      <c r="AY468"/>
    </row>
    <row r="469" spans="51:51" x14ac:dyDescent="0.25">
      <c r="AY469"/>
    </row>
    <row r="470" spans="51:51" x14ac:dyDescent="0.25">
      <c r="AY470"/>
    </row>
    <row r="471" spans="51:51" x14ac:dyDescent="0.25">
      <c r="AY471"/>
    </row>
    <row r="472" spans="51:51" x14ac:dyDescent="0.25">
      <c r="AY472"/>
    </row>
    <row r="473" spans="51:51" x14ac:dyDescent="0.25">
      <c r="AY473"/>
    </row>
    <row r="474" spans="51:51" x14ac:dyDescent="0.25">
      <c r="AY474"/>
    </row>
    <row r="475" spans="51:51" x14ac:dyDescent="0.25">
      <c r="AY475"/>
    </row>
    <row r="476" spans="51:51" x14ac:dyDescent="0.25">
      <c r="AY476"/>
    </row>
    <row r="477" spans="51:51" x14ac:dyDescent="0.25">
      <c r="AY477"/>
    </row>
    <row r="478" spans="51:51" x14ac:dyDescent="0.25">
      <c r="AY478"/>
    </row>
    <row r="479" spans="51:51" x14ac:dyDescent="0.25">
      <c r="AY479"/>
    </row>
    <row r="480" spans="51:51" x14ac:dyDescent="0.25">
      <c r="AY480"/>
    </row>
    <row r="481" spans="51:51" x14ac:dyDescent="0.25">
      <c r="AY481"/>
    </row>
    <row r="482" spans="51:51" x14ac:dyDescent="0.25">
      <c r="AY482"/>
    </row>
    <row r="483" spans="51:51" x14ac:dyDescent="0.25">
      <c r="AY483"/>
    </row>
    <row r="484" spans="51:51" x14ac:dyDescent="0.25">
      <c r="AY484"/>
    </row>
    <row r="485" spans="51:51" x14ac:dyDescent="0.25">
      <c r="AY485"/>
    </row>
    <row r="486" spans="51:51" x14ac:dyDescent="0.25">
      <c r="AY486"/>
    </row>
    <row r="487" spans="51:51" x14ac:dyDescent="0.25">
      <c r="AY487"/>
    </row>
    <row r="488" spans="51:51" x14ac:dyDescent="0.25">
      <c r="AY488"/>
    </row>
    <row r="489" spans="51:51" x14ac:dyDescent="0.25">
      <c r="AY489"/>
    </row>
    <row r="490" spans="51:51" x14ac:dyDescent="0.25">
      <c r="AY490"/>
    </row>
    <row r="491" spans="51:51" x14ac:dyDescent="0.25">
      <c r="AY491"/>
    </row>
    <row r="498" spans="51:51" x14ac:dyDescent="0.25">
      <c r="AY498"/>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B7CF-E878-480C-A671-38BC819BE854}">
  <dimension ref="A1:AI307"/>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3" width="8.7109375" hidden="1" customWidth="1" outlineLevel="1"/>
    <col min="24" max="24" width="11.28515625" hidden="1" customWidth="1" outlineLevel="1"/>
    <col min="25" max="25" width="11.42578125" hidden="1" customWidth="1" outlineLevel="1"/>
    <col min="26" max="26" width="12.5703125" customWidth="1" collapsed="1"/>
    <col min="27" max="34" width="12.5703125" customWidth="1"/>
    <col min="35" max="35" width="12.5703125" style="6" customWidth="1"/>
    <col min="36" max="36" width="11.85546875" customWidth="1"/>
    <col min="38" max="38" width="12.5703125" customWidth="1"/>
    <col min="40" max="48" width="12.5703125" customWidth="1"/>
    <col min="49" max="49" width="18.5703125" customWidth="1"/>
    <col min="51" max="51" width="22.140625" customWidth="1"/>
  </cols>
  <sheetData>
    <row r="1" spans="1:35" s="2" customFormat="1" ht="189.95" customHeight="1" x14ac:dyDescent="0.25">
      <c r="A1" s="2" t="s">
        <v>665</v>
      </c>
      <c r="B1" s="2" t="s">
        <v>667</v>
      </c>
      <c r="C1" s="2" t="s">
        <v>668</v>
      </c>
      <c r="D1" s="2" t="s">
        <v>669</v>
      </c>
      <c r="E1" s="2" t="s">
        <v>670</v>
      </c>
      <c r="F1" s="2" t="s">
        <v>755</v>
      </c>
      <c r="G1" s="2" t="s">
        <v>756</v>
      </c>
      <c r="H1" s="2" t="s">
        <v>757</v>
      </c>
      <c r="I1" s="2" t="s">
        <v>758</v>
      </c>
      <c r="J1" s="2" t="s">
        <v>759</v>
      </c>
      <c r="K1" s="2" t="s">
        <v>760</v>
      </c>
      <c r="L1" s="2" t="s">
        <v>761</v>
      </c>
      <c r="M1" s="2" t="s">
        <v>762</v>
      </c>
      <c r="N1" s="2" t="s">
        <v>763</v>
      </c>
      <c r="O1" s="2" t="s">
        <v>764</v>
      </c>
      <c r="P1" s="2" t="s">
        <v>765</v>
      </c>
      <c r="Q1" s="2" t="s">
        <v>766</v>
      </c>
      <c r="R1" s="2" t="s">
        <v>767</v>
      </c>
      <c r="S1" s="2" t="s">
        <v>768</v>
      </c>
      <c r="T1" s="2" t="s">
        <v>769</v>
      </c>
      <c r="U1" s="2" t="s">
        <v>770</v>
      </c>
      <c r="V1" s="2" t="s">
        <v>771</v>
      </c>
      <c r="W1" s="2" t="s">
        <v>772</v>
      </c>
      <c r="X1" s="2" t="s">
        <v>773</v>
      </c>
      <c r="Y1" s="2" t="s">
        <v>774</v>
      </c>
      <c r="Z1" s="2" t="s">
        <v>775</v>
      </c>
      <c r="AA1" s="2" t="s">
        <v>776</v>
      </c>
      <c r="AB1" s="2" t="s">
        <v>777</v>
      </c>
      <c r="AC1" s="2" t="s">
        <v>778</v>
      </c>
      <c r="AD1" s="2" t="s">
        <v>779</v>
      </c>
      <c r="AE1" s="2" t="s">
        <v>780</v>
      </c>
      <c r="AF1" s="2" t="s">
        <v>781</v>
      </c>
      <c r="AG1" s="2" t="s">
        <v>782</v>
      </c>
      <c r="AH1" s="2" t="s">
        <v>697</v>
      </c>
      <c r="AI1" s="3" t="s">
        <v>783</v>
      </c>
    </row>
    <row r="2" spans="1:35" x14ac:dyDescent="0.25">
      <c r="A2" t="s">
        <v>346</v>
      </c>
      <c r="B2" t="s">
        <v>213</v>
      </c>
      <c r="C2" t="s">
        <v>494</v>
      </c>
      <c r="D2" t="s">
        <v>394</v>
      </c>
      <c r="E2" s="6">
        <v>45.282608695652172</v>
      </c>
      <c r="F2" s="6">
        <v>5.2173913043478262</v>
      </c>
      <c r="G2" s="6">
        <v>0</v>
      </c>
      <c r="H2" s="6">
        <v>0.24728260869565216</v>
      </c>
      <c r="I2" s="6">
        <v>1.9130434782608696</v>
      </c>
      <c r="J2" s="6">
        <v>0</v>
      </c>
      <c r="K2" s="6">
        <v>4.3478260869565216E-2</v>
      </c>
      <c r="L2" s="6">
        <v>2.5889130434782608</v>
      </c>
      <c r="M2" s="6">
        <v>4.8695652173913047</v>
      </c>
      <c r="N2" s="6">
        <v>4.6595652173913065</v>
      </c>
      <c r="O2" s="6">
        <f>SUM(NonNurse[[#This Row],[Qualified Social Work Staff Hours]],NonNurse[[#This Row],[Other Social Work Staff Hours]])/NonNurse[[#This Row],[MDS Census]]</f>
        <v>0.21043686989918395</v>
      </c>
      <c r="P2" s="6">
        <v>5.4130434782608692</v>
      </c>
      <c r="Q2" s="6">
        <v>17.578695652173916</v>
      </c>
      <c r="R2" s="6">
        <f>SUM(NonNurse[[#This Row],[Qualified Activities Professional Hours]],NonNurse[[#This Row],[Other Activities Professional Hours]])/NonNurse[[#This Row],[MDS Census]]</f>
        <v>0.50773883821411436</v>
      </c>
      <c r="S2" s="6">
        <v>3.2203260869565216</v>
      </c>
      <c r="T2" s="6">
        <v>4.0294565217391325</v>
      </c>
      <c r="U2" s="6">
        <v>0</v>
      </c>
      <c r="V2" s="6">
        <f>SUM(NonNurse[[#This Row],[Occupational Therapist Hours]],NonNurse[[#This Row],[OT Assistant Hours]],NonNurse[[#This Row],[OT Aide Hours]])/NonNurse[[#This Row],[MDS Census]]</f>
        <v>0.16010081613058094</v>
      </c>
      <c r="W2" s="6">
        <v>1.9774999999999998</v>
      </c>
      <c r="X2" s="6">
        <v>6.1718478260869558</v>
      </c>
      <c r="Y2" s="6">
        <v>0</v>
      </c>
      <c r="Z2" s="6">
        <f>SUM(NonNurse[[#This Row],[Physical Therapist (PT) Hours]],NonNurse[[#This Row],[PT Assistant Hours]],NonNurse[[#This Row],[PT Aide Hours]])/NonNurse[[#This Row],[MDS Census]]</f>
        <v>0.17996639462313971</v>
      </c>
      <c r="AA2" s="6">
        <v>0</v>
      </c>
      <c r="AB2" s="6">
        <v>0</v>
      </c>
      <c r="AC2" s="6">
        <v>0</v>
      </c>
      <c r="AD2" s="6">
        <v>0</v>
      </c>
      <c r="AE2" s="6">
        <v>0</v>
      </c>
      <c r="AF2" s="6">
        <v>0</v>
      </c>
      <c r="AG2" s="6">
        <v>1.7608695652173914</v>
      </c>
      <c r="AH2" s="1">
        <v>175448</v>
      </c>
      <c r="AI2">
        <v>7</v>
      </c>
    </row>
    <row r="3" spans="1:35" x14ac:dyDescent="0.25">
      <c r="A3" t="s">
        <v>346</v>
      </c>
      <c r="B3" t="s">
        <v>278</v>
      </c>
      <c r="C3" t="s">
        <v>537</v>
      </c>
      <c r="D3" t="s">
        <v>394</v>
      </c>
      <c r="E3" s="6">
        <v>36.804347826086953</v>
      </c>
      <c r="F3" s="6">
        <v>5.797173913043479</v>
      </c>
      <c r="G3" s="6">
        <v>1.1630434782608696</v>
      </c>
      <c r="H3" s="6">
        <v>0</v>
      </c>
      <c r="I3" s="6">
        <v>0</v>
      </c>
      <c r="J3" s="6">
        <v>0</v>
      </c>
      <c r="K3" s="6">
        <v>0</v>
      </c>
      <c r="L3" s="6">
        <v>5.607717391304349</v>
      </c>
      <c r="M3" s="6">
        <v>0</v>
      </c>
      <c r="N3" s="6">
        <v>0</v>
      </c>
      <c r="O3" s="6">
        <f>SUM(NonNurse[[#This Row],[Qualified Social Work Staff Hours]],NonNurse[[#This Row],[Other Social Work Staff Hours]])/NonNurse[[#This Row],[MDS Census]]</f>
        <v>0</v>
      </c>
      <c r="P3" s="6">
        <v>0</v>
      </c>
      <c r="Q3" s="6">
        <v>0</v>
      </c>
      <c r="R3" s="6">
        <f>SUM(NonNurse[[#This Row],[Qualified Activities Professional Hours]],NonNurse[[#This Row],[Other Activities Professional Hours]])/NonNurse[[#This Row],[MDS Census]]</f>
        <v>0</v>
      </c>
      <c r="S3" s="6">
        <v>14.797391304347828</v>
      </c>
      <c r="T3" s="6">
        <v>11.540108695652169</v>
      </c>
      <c r="U3" s="6">
        <v>0</v>
      </c>
      <c r="V3" s="6">
        <f>SUM(NonNurse[[#This Row],[Occupational Therapist Hours]],NonNurse[[#This Row],[OT Assistant Hours]],NonNurse[[#This Row],[OT Aide Hours]])/NonNurse[[#This Row],[MDS Census]]</f>
        <v>0.71560838747784994</v>
      </c>
      <c r="W3" s="6">
        <v>12.62521739130435</v>
      </c>
      <c r="X3" s="6">
        <v>11.428043478260872</v>
      </c>
      <c r="Y3" s="6">
        <v>0.42391304347826086</v>
      </c>
      <c r="Z3" s="6">
        <f>SUM(NonNurse[[#This Row],[Physical Therapist (PT) Hours]],NonNurse[[#This Row],[PT Assistant Hours]],NonNurse[[#This Row],[PT Aide Hours]])/NonNurse[[#This Row],[MDS Census]]</f>
        <v>0.66506202008269366</v>
      </c>
      <c r="AA3" s="6">
        <v>0</v>
      </c>
      <c r="AB3" s="6">
        <v>0</v>
      </c>
      <c r="AC3" s="6">
        <v>0</v>
      </c>
      <c r="AD3" s="6">
        <v>0</v>
      </c>
      <c r="AE3" s="6">
        <v>0</v>
      </c>
      <c r="AF3" s="6">
        <v>0</v>
      </c>
      <c r="AG3" s="6">
        <v>0</v>
      </c>
      <c r="AH3" s="1">
        <v>175542</v>
      </c>
      <c r="AI3">
        <v>7</v>
      </c>
    </row>
    <row r="4" spans="1:35" x14ac:dyDescent="0.25">
      <c r="A4" t="s">
        <v>346</v>
      </c>
      <c r="B4" t="s">
        <v>84</v>
      </c>
      <c r="C4" t="s">
        <v>549</v>
      </c>
      <c r="D4" t="s">
        <v>389</v>
      </c>
      <c r="E4" s="6">
        <v>40.913043478260867</v>
      </c>
      <c r="F4" s="6">
        <v>0</v>
      </c>
      <c r="G4" s="6">
        <v>0</v>
      </c>
      <c r="H4" s="6">
        <v>0</v>
      </c>
      <c r="I4" s="6">
        <v>0</v>
      </c>
      <c r="J4" s="6">
        <v>0</v>
      </c>
      <c r="K4" s="6">
        <v>0</v>
      </c>
      <c r="L4" s="6">
        <v>1.6702173913043483</v>
      </c>
      <c r="M4" s="6">
        <v>10.891195652173911</v>
      </c>
      <c r="N4" s="6">
        <v>0</v>
      </c>
      <c r="O4" s="6">
        <f>SUM(NonNurse[[#This Row],[Qualified Social Work Staff Hours]],NonNurse[[#This Row],[Other Social Work Staff Hours]])/NonNurse[[#This Row],[MDS Census]]</f>
        <v>0.26620350690754513</v>
      </c>
      <c r="P4" s="6">
        <v>2.9671739130434784</v>
      </c>
      <c r="Q4" s="6">
        <v>0</v>
      </c>
      <c r="R4" s="6">
        <f>SUM(NonNurse[[#This Row],[Qualified Activities Professional Hours]],NonNurse[[#This Row],[Other Activities Professional Hours]])/NonNurse[[#This Row],[MDS Census]]</f>
        <v>7.2523910733262489E-2</v>
      </c>
      <c r="S4" s="6">
        <v>0.7920652173913042</v>
      </c>
      <c r="T4" s="6">
        <v>5.0428260869565227</v>
      </c>
      <c r="U4" s="6">
        <v>0</v>
      </c>
      <c r="V4" s="6">
        <f>SUM(NonNurse[[#This Row],[Occupational Therapist Hours]],NonNurse[[#This Row],[OT Assistant Hours]],NonNurse[[#This Row],[OT Aide Hours]])/NonNurse[[#This Row],[MDS Census]]</f>
        <v>0.14261689691817217</v>
      </c>
      <c r="W4" s="6">
        <v>0.79999999999999993</v>
      </c>
      <c r="X4" s="6">
        <v>5.1214130434782614</v>
      </c>
      <c r="Y4" s="6">
        <v>0</v>
      </c>
      <c r="Z4" s="6">
        <f>SUM(NonNurse[[#This Row],[Physical Therapist (PT) Hours]],NonNurse[[#This Row],[PT Assistant Hours]],NonNurse[[#This Row],[PT Aide Hours]])/NonNurse[[#This Row],[MDS Census]]</f>
        <v>0.14473166843783211</v>
      </c>
      <c r="AA4" s="6">
        <v>0</v>
      </c>
      <c r="AB4" s="6">
        <v>0</v>
      </c>
      <c r="AC4" s="6">
        <v>0</v>
      </c>
      <c r="AD4" s="6">
        <v>0</v>
      </c>
      <c r="AE4" s="6">
        <v>0</v>
      </c>
      <c r="AF4" s="6">
        <v>0</v>
      </c>
      <c r="AG4" s="6">
        <v>0</v>
      </c>
      <c r="AH4" s="1">
        <v>175221</v>
      </c>
      <c r="AI4">
        <v>7</v>
      </c>
    </row>
    <row r="5" spans="1:35" x14ac:dyDescent="0.25">
      <c r="A5" t="s">
        <v>346</v>
      </c>
      <c r="B5" t="s">
        <v>152</v>
      </c>
      <c r="C5" t="s">
        <v>582</v>
      </c>
      <c r="D5" t="s">
        <v>383</v>
      </c>
      <c r="E5" s="6">
        <v>31.065217391304348</v>
      </c>
      <c r="F5" s="6">
        <v>0</v>
      </c>
      <c r="G5" s="6">
        <v>0</v>
      </c>
      <c r="H5" s="6">
        <v>0</v>
      </c>
      <c r="I5" s="6">
        <v>0</v>
      </c>
      <c r="J5" s="6">
        <v>0</v>
      </c>
      <c r="K5" s="6">
        <v>0</v>
      </c>
      <c r="L5" s="6">
        <v>0.15771739130434784</v>
      </c>
      <c r="M5" s="6">
        <v>5.3919565217391296</v>
      </c>
      <c r="N5" s="6">
        <v>0</v>
      </c>
      <c r="O5" s="6">
        <f>SUM(NonNurse[[#This Row],[Qualified Social Work Staff Hours]],NonNurse[[#This Row],[Other Social Work Staff Hours]])/NonNurse[[#This Row],[MDS Census]]</f>
        <v>0.1735689293212036</v>
      </c>
      <c r="P5" s="6">
        <v>0</v>
      </c>
      <c r="Q5" s="6">
        <v>0</v>
      </c>
      <c r="R5" s="6">
        <f>SUM(NonNurse[[#This Row],[Qualified Activities Professional Hours]],NonNurse[[#This Row],[Other Activities Professional Hours]])/NonNurse[[#This Row],[MDS Census]]</f>
        <v>0</v>
      </c>
      <c r="S5" s="6">
        <v>0.18086956521739131</v>
      </c>
      <c r="T5" s="6">
        <v>1.4495652173913038</v>
      </c>
      <c r="U5" s="6">
        <v>0</v>
      </c>
      <c r="V5" s="6">
        <f>SUM(NonNurse[[#This Row],[Occupational Therapist Hours]],NonNurse[[#This Row],[OT Assistant Hours]],NonNurse[[#This Row],[OT Aide Hours]])/NonNurse[[#This Row],[MDS Census]]</f>
        <v>5.248425472358291E-2</v>
      </c>
      <c r="W5" s="6">
        <v>0.34304347826086956</v>
      </c>
      <c r="X5" s="6">
        <v>1.1420652173913046</v>
      </c>
      <c r="Y5" s="6">
        <v>0</v>
      </c>
      <c r="Z5" s="6">
        <f>SUM(NonNurse[[#This Row],[Physical Therapist (PT) Hours]],NonNurse[[#This Row],[PT Assistant Hours]],NonNurse[[#This Row],[PT Aide Hours]])/NonNurse[[#This Row],[MDS Census]]</f>
        <v>4.7806158152554241E-2</v>
      </c>
      <c r="AA5" s="6">
        <v>0</v>
      </c>
      <c r="AB5" s="6">
        <v>0</v>
      </c>
      <c r="AC5" s="6">
        <v>0</v>
      </c>
      <c r="AD5" s="6">
        <v>0</v>
      </c>
      <c r="AE5" s="6">
        <v>0</v>
      </c>
      <c r="AF5" s="6">
        <v>0</v>
      </c>
      <c r="AG5" s="6">
        <v>0</v>
      </c>
      <c r="AH5" s="1">
        <v>175335</v>
      </c>
      <c r="AI5">
        <v>7</v>
      </c>
    </row>
    <row r="6" spans="1:35" x14ac:dyDescent="0.25">
      <c r="A6" t="s">
        <v>346</v>
      </c>
      <c r="B6" t="s">
        <v>163</v>
      </c>
      <c r="C6" t="s">
        <v>575</v>
      </c>
      <c r="D6" t="s">
        <v>386</v>
      </c>
      <c r="E6" s="6">
        <v>23.706521739130434</v>
      </c>
      <c r="F6" s="6">
        <v>0</v>
      </c>
      <c r="G6" s="6">
        <v>0</v>
      </c>
      <c r="H6" s="6">
        <v>0</v>
      </c>
      <c r="I6" s="6">
        <v>0</v>
      </c>
      <c r="J6" s="6">
        <v>0</v>
      </c>
      <c r="K6" s="6">
        <v>0</v>
      </c>
      <c r="L6" s="6">
        <v>0.47869565217391313</v>
      </c>
      <c r="M6" s="6">
        <v>2.2754347826086958</v>
      </c>
      <c r="N6" s="6">
        <v>0</v>
      </c>
      <c r="O6" s="6">
        <f>SUM(NonNurse[[#This Row],[Qualified Social Work Staff Hours]],NonNurse[[#This Row],[Other Social Work Staff Hours]])/NonNurse[[#This Row],[MDS Census]]</f>
        <v>9.598349381017883E-2</v>
      </c>
      <c r="P6" s="6">
        <v>0</v>
      </c>
      <c r="Q6" s="6">
        <v>0</v>
      </c>
      <c r="R6" s="6">
        <f>SUM(NonNurse[[#This Row],[Qualified Activities Professional Hours]],NonNurse[[#This Row],[Other Activities Professional Hours]])/NonNurse[[#This Row],[MDS Census]]</f>
        <v>0</v>
      </c>
      <c r="S6" s="6">
        <v>0.25956521739130434</v>
      </c>
      <c r="T6" s="6">
        <v>2.0371739130434783</v>
      </c>
      <c r="U6" s="6">
        <v>0</v>
      </c>
      <c r="V6" s="6">
        <f>SUM(NonNurse[[#This Row],[Occupational Therapist Hours]],NonNurse[[#This Row],[OT Assistant Hours]],NonNurse[[#This Row],[OT Aide Hours]])/NonNurse[[#This Row],[MDS Census]]</f>
        <v>9.6882164144887664E-2</v>
      </c>
      <c r="W6" s="6">
        <v>0.18630434782608696</v>
      </c>
      <c r="X6" s="6">
        <v>1.4310869565217388</v>
      </c>
      <c r="Y6" s="6">
        <v>0</v>
      </c>
      <c r="Z6" s="6">
        <f>SUM(NonNurse[[#This Row],[Physical Therapist (PT) Hours]],NonNurse[[#This Row],[PT Assistant Hours]],NonNurse[[#This Row],[PT Aide Hours]])/NonNurse[[#This Row],[MDS Census]]</f>
        <v>6.8225584594222816E-2</v>
      </c>
      <c r="AA6" s="6">
        <v>0</v>
      </c>
      <c r="AB6" s="6">
        <v>0</v>
      </c>
      <c r="AC6" s="6">
        <v>0</v>
      </c>
      <c r="AD6" s="6">
        <v>0</v>
      </c>
      <c r="AE6" s="6">
        <v>0</v>
      </c>
      <c r="AF6" s="6">
        <v>0</v>
      </c>
      <c r="AG6" s="6">
        <v>0</v>
      </c>
      <c r="AH6" s="1">
        <v>175351</v>
      </c>
      <c r="AI6">
        <v>7</v>
      </c>
    </row>
    <row r="7" spans="1:35" x14ac:dyDescent="0.25">
      <c r="A7" t="s">
        <v>346</v>
      </c>
      <c r="B7" t="s">
        <v>70</v>
      </c>
      <c r="C7" t="s">
        <v>537</v>
      </c>
      <c r="D7" t="s">
        <v>394</v>
      </c>
      <c r="E7" s="6">
        <v>68.978260869565219</v>
      </c>
      <c r="F7" s="6">
        <v>5.1304347826086953</v>
      </c>
      <c r="G7" s="6">
        <v>0.26086956521739135</v>
      </c>
      <c r="H7" s="6">
        <v>0.43163043478260876</v>
      </c>
      <c r="I7" s="6">
        <v>2.2173913043478262</v>
      </c>
      <c r="J7" s="6">
        <v>0</v>
      </c>
      <c r="K7" s="6">
        <v>0</v>
      </c>
      <c r="L7" s="6">
        <v>4.7003260869565224</v>
      </c>
      <c r="M7" s="6">
        <v>4.6086956521739131</v>
      </c>
      <c r="N7" s="6">
        <v>0</v>
      </c>
      <c r="O7" s="6">
        <f>SUM(NonNurse[[#This Row],[Qualified Social Work Staff Hours]],NonNurse[[#This Row],[Other Social Work Staff Hours]])/NonNurse[[#This Row],[MDS Census]]</f>
        <v>6.6813740939174276E-2</v>
      </c>
      <c r="P7" s="6">
        <v>5.2965217391304353</v>
      </c>
      <c r="Q7" s="6">
        <v>0</v>
      </c>
      <c r="R7" s="6">
        <f>SUM(NonNurse[[#This Row],[Qualified Activities Professional Hours]],NonNurse[[#This Row],[Other Activities Professional Hours]])/NonNurse[[#This Row],[MDS Census]]</f>
        <v>7.6785376615190679E-2</v>
      </c>
      <c r="S7" s="6">
        <v>3.2447826086956519</v>
      </c>
      <c r="T7" s="6">
        <v>5.3246739130434779</v>
      </c>
      <c r="U7" s="6">
        <v>0</v>
      </c>
      <c r="V7" s="6">
        <f>SUM(NonNurse[[#This Row],[Occupational Therapist Hours]],NonNurse[[#This Row],[OT Assistant Hours]],NonNurse[[#This Row],[OT Aide Hours]])/NonNurse[[#This Row],[MDS Census]]</f>
        <v>0.12423416325244249</v>
      </c>
      <c r="W7" s="6">
        <v>5.5959782608695647</v>
      </c>
      <c r="X7" s="6">
        <v>6.1877173913043491</v>
      </c>
      <c r="Y7" s="6">
        <v>0</v>
      </c>
      <c r="Z7" s="6">
        <f>SUM(NonNurse[[#This Row],[Physical Therapist (PT) Hours]],NonNurse[[#This Row],[PT Assistant Hours]],NonNurse[[#This Row],[PT Aide Hours]])/NonNurse[[#This Row],[MDS Census]]</f>
        <v>0.17083202017018598</v>
      </c>
      <c r="AA7" s="6">
        <v>0</v>
      </c>
      <c r="AB7" s="6">
        <v>0</v>
      </c>
      <c r="AC7" s="6">
        <v>0</v>
      </c>
      <c r="AD7" s="6">
        <v>0</v>
      </c>
      <c r="AE7" s="6">
        <v>0</v>
      </c>
      <c r="AF7" s="6">
        <v>0</v>
      </c>
      <c r="AG7" s="6">
        <v>0</v>
      </c>
      <c r="AH7" s="1">
        <v>175187</v>
      </c>
      <c r="AI7">
        <v>7</v>
      </c>
    </row>
    <row r="8" spans="1:35" x14ac:dyDescent="0.25">
      <c r="A8" t="s">
        <v>346</v>
      </c>
      <c r="B8" t="s">
        <v>159</v>
      </c>
      <c r="C8" t="s">
        <v>482</v>
      </c>
      <c r="D8" t="s">
        <v>450</v>
      </c>
      <c r="E8" s="6">
        <v>28.633802816901408</v>
      </c>
      <c r="F8" s="6">
        <v>13.663380281690138</v>
      </c>
      <c r="G8" s="6">
        <v>0</v>
      </c>
      <c r="H8" s="6">
        <v>0</v>
      </c>
      <c r="I8" s="6">
        <v>0.11267605633802817</v>
      </c>
      <c r="J8" s="6">
        <v>0</v>
      </c>
      <c r="K8" s="6">
        <v>0</v>
      </c>
      <c r="L8" s="6">
        <v>0.1723943661971831</v>
      </c>
      <c r="M8" s="6">
        <v>5.6591549295774675</v>
      </c>
      <c r="N8" s="6">
        <v>0</v>
      </c>
      <c r="O8" s="6">
        <f>SUM(NonNurse[[#This Row],[Qualified Social Work Staff Hours]],NonNurse[[#This Row],[Other Social Work Staff Hours]])/NonNurse[[#This Row],[MDS Census]]</f>
        <v>0.19763895720609945</v>
      </c>
      <c r="P8" s="6">
        <v>1.1070422535211266</v>
      </c>
      <c r="Q8" s="6">
        <v>0</v>
      </c>
      <c r="R8" s="6">
        <f>SUM(NonNurse[[#This Row],[Qualified Activities Professional Hours]],NonNurse[[#This Row],[Other Activities Professional Hours]])/NonNurse[[#This Row],[MDS Census]]</f>
        <v>3.8662075750122968E-2</v>
      </c>
      <c r="S8" s="6">
        <v>0.70408450704225356</v>
      </c>
      <c r="T8" s="6">
        <v>0</v>
      </c>
      <c r="U8" s="6">
        <v>0</v>
      </c>
      <c r="V8" s="6">
        <f>SUM(NonNurse[[#This Row],[Occupational Therapist Hours]],NonNurse[[#This Row],[OT Assistant Hours]],NonNurse[[#This Row],[OT Aide Hours]])/NonNurse[[#This Row],[MDS Census]]</f>
        <v>2.4589276930644371E-2</v>
      </c>
      <c r="W8" s="6">
        <v>3.7336619718309856</v>
      </c>
      <c r="X8" s="6">
        <v>0</v>
      </c>
      <c r="Y8" s="6">
        <v>0</v>
      </c>
      <c r="Z8" s="6">
        <f>SUM(NonNurse[[#This Row],[Physical Therapist (PT) Hours]],NonNurse[[#This Row],[PT Assistant Hours]],NonNurse[[#This Row],[PT Aide Hours]])/NonNurse[[#This Row],[MDS Census]]</f>
        <v>0.13039350713231676</v>
      </c>
      <c r="AA8" s="6">
        <v>0</v>
      </c>
      <c r="AB8" s="6">
        <v>0</v>
      </c>
      <c r="AC8" s="6">
        <v>0</v>
      </c>
      <c r="AD8" s="6">
        <v>33.140845070422529</v>
      </c>
      <c r="AE8" s="6">
        <v>0</v>
      </c>
      <c r="AF8" s="6">
        <v>0</v>
      </c>
      <c r="AG8" s="6">
        <v>0</v>
      </c>
      <c r="AH8" s="1">
        <v>175346</v>
      </c>
      <c r="AI8">
        <v>7</v>
      </c>
    </row>
    <row r="9" spans="1:35" x14ac:dyDescent="0.25">
      <c r="A9" t="s">
        <v>346</v>
      </c>
      <c r="B9" t="s">
        <v>252</v>
      </c>
      <c r="C9" t="s">
        <v>632</v>
      </c>
      <c r="D9" t="s">
        <v>458</v>
      </c>
      <c r="E9" s="6">
        <v>43.641304347826086</v>
      </c>
      <c r="F9" s="6">
        <v>5.2878260869565228</v>
      </c>
      <c r="G9" s="6">
        <v>4.8913043478260872E-2</v>
      </c>
      <c r="H9" s="6">
        <v>0.13043478260869565</v>
      </c>
      <c r="I9" s="6">
        <v>0.38043478260869568</v>
      </c>
      <c r="J9" s="6">
        <v>0.10869565217391304</v>
      </c>
      <c r="K9" s="6">
        <v>4.9782608695652174E-2</v>
      </c>
      <c r="L9" s="6">
        <v>0</v>
      </c>
      <c r="M9" s="6">
        <v>6.4679347826086939</v>
      </c>
      <c r="N9" s="6">
        <v>0</v>
      </c>
      <c r="O9" s="6">
        <f>SUM(NonNurse[[#This Row],[Qualified Social Work Staff Hours]],NonNurse[[#This Row],[Other Social Work Staff Hours]])/NonNurse[[#This Row],[MDS Census]]</f>
        <v>0.1482067247820672</v>
      </c>
      <c r="P9" s="6">
        <v>0</v>
      </c>
      <c r="Q9" s="6">
        <v>4.1778260869565216</v>
      </c>
      <c r="R9" s="6">
        <f>SUM(NonNurse[[#This Row],[Qualified Activities Professional Hours]],NonNurse[[#This Row],[Other Activities Professional Hours]])/NonNurse[[#This Row],[MDS Census]]</f>
        <v>9.5731008717310079E-2</v>
      </c>
      <c r="S9" s="6">
        <v>0</v>
      </c>
      <c r="T9" s="6">
        <v>0</v>
      </c>
      <c r="U9" s="6">
        <v>0</v>
      </c>
      <c r="V9" s="6">
        <f>SUM(NonNurse[[#This Row],[Occupational Therapist Hours]],NonNurse[[#This Row],[OT Assistant Hours]],NonNurse[[#This Row],[OT Aide Hours]])/NonNurse[[#This Row],[MDS Census]]</f>
        <v>0</v>
      </c>
      <c r="W9" s="6">
        <v>0</v>
      </c>
      <c r="X9" s="6">
        <v>0</v>
      </c>
      <c r="Y9" s="6">
        <v>0</v>
      </c>
      <c r="Z9" s="6">
        <f>SUM(NonNurse[[#This Row],[Physical Therapist (PT) Hours]],NonNurse[[#This Row],[PT Assistant Hours]],NonNurse[[#This Row],[PT Aide Hours]])/NonNurse[[#This Row],[MDS Census]]</f>
        <v>0</v>
      </c>
      <c r="AA9" s="6">
        <v>2.1739130434782608E-2</v>
      </c>
      <c r="AB9" s="6">
        <v>0</v>
      </c>
      <c r="AC9" s="6">
        <v>0</v>
      </c>
      <c r="AD9" s="6">
        <v>0</v>
      </c>
      <c r="AE9" s="6">
        <v>0</v>
      </c>
      <c r="AF9" s="6">
        <v>0</v>
      </c>
      <c r="AG9" s="6">
        <v>9.6956521739130427E-2</v>
      </c>
      <c r="AH9" s="1">
        <v>175506</v>
      </c>
      <c r="AI9">
        <v>7</v>
      </c>
    </row>
    <row r="10" spans="1:35" x14ac:dyDescent="0.25">
      <c r="A10" t="s">
        <v>346</v>
      </c>
      <c r="B10" t="s">
        <v>320</v>
      </c>
      <c r="C10" t="s">
        <v>611</v>
      </c>
      <c r="D10" t="s">
        <v>457</v>
      </c>
      <c r="E10" s="6">
        <v>19.043478260869566</v>
      </c>
      <c r="F10" s="6">
        <v>0.93913043478260816</v>
      </c>
      <c r="G10" s="6">
        <v>0</v>
      </c>
      <c r="H10" s="6">
        <v>0</v>
      </c>
      <c r="I10" s="6">
        <v>0</v>
      </c>
      <c r="J10" s="6">
        <v>0</v>
      </c>
      <c r="K10" s="6">
        <v>0</v>
      </c>
      <c r="L10" s="6">
        <v>0.12782608695652176</v>
      </c>
      <c r="M10" s="6">
        <v>0.66130434782608649</v>
      </c>
      <c r="N10" s="6">
        <v>0</v>
      </c>
      <c r="O10" s="6">
        <f>SUM(NonNurse[[#This Row],[Qualified Social Work Staff Hours]],NonNurse[[#This Row],[Other Social Work Staff Hours]])/NonNurse[[#This Row],[MDS Census]]</f>
        <v>3.4726027397260245E-2</v>
      </c>
      <c r="P10" s="6">
        <v>4.4782608695652177</v>
      </c>
      <c r="Q10" s="6">
        <v>0</v>
      </c>
      <c r="R10" s="6">
        <f>SUM(NonNurse[[#This Row],[Qualified Activities Professional Hours]],NonNurse[[#This Row],[Other Activities Professional Hours]])/NonNurse[[#This Row],[MDS Census]]</f>
        <v>0.23515981735159819</v>
      </c>
      <c r="S10" s="6">
        <v>0.53913043478260858</v>
      </c>
      <c r="T10" s="6">
        <v>0.25815217391304346</v>
      </c>
      <c r="U10" s="6">
        <v>0</v>
      </c>
      <c r="V10" s="6">
        <f>SUM(NonNurse[[#This Row],[Occupational Therapist Hours]],NonNurse[[#This Row],[OT Assistant Hours]],NonNurse[[#This Row],[OT Aide Hours]])/NonNurse[[#This Row],[MDS Census]]</f>
        <v>4.1866438356164375E-2</v>
      </c>
      <c r="W10" s="6">
        <v>0</v>
      </c>
      <c r="X10" s="6">
        <v>0</v>
      </c>
      <c r="Y10" s="6">
        <v>0.52173913043478259</v>
      </c>
      <c r="Z10" s="6">
        <f>SUM(NonNurse[[#This Row],[Physical Therapist (PT) Hours]],NonNurse[[#This Row],[PT Assistant Hours]],NonNurse[[#This Row],[PT Aide Hours]])/NonNurse[[#This Row],[MDS Census]]</f>
        <v>2.7397260273972601E-2</v>
      </c>
      <c r="AA10" s="6">
        <v>0</v>
      </c>
      <c r="AB10" s="6">
        <v>0</v>
      </c>
      <c r="AC10" s="6">
        <v>0</v>
      </c>
      <c r="AD10" s="6">
        <v>0</v>
      </c>
      <c r="AE10" s="6">
        <v>0</v>
      </c>
      <c r="AF10" s="6">
        <v>0</v>
      </c>
      <c r="AG10" s="6">
        <v>0</v>
      </c>
      <c r="AH10" t="s">
        <v>13</v>
      </c>
      <c r="AI10">
        <v>7</v>
      </c>
    </row>
    <row r="11" spans="1:35" x14ac:dyDescent="0.25">
      <c r="A11" t="s">
        <v>346</v>
      </c>
      <c r="B11" t="s">
        <v>145</v>
      </c>
      <c r="C11" t="s">
        <v>579</v>
      </c>
      <c r="D11" t="s">
        <v>382</v>
      </c>
      <c r="E11" s="6">
        <v>34.684782608695649</v>
      </c>
      <c r="F11" s="6">
        <v>3.4347826086956523</v>
      </c>
      <c r="G11" s="6">
        <v>0.10869565217391304</v>
      </c>
      <c r="H11" s="6">
        <v>0.1082608695652174</v>
      </c>
      <c r="I11" s="6">
        <v>6.0326086956521738</v>
      </c>
      <c r="J11" s="6">
        <v>0</v>
      </c>
      <c r="K11" s="6">
        <v>0</v>
      </c>
      <c r="L11" s="6">
        <v>0.79445652173913051</v>
      </c>
      <c r="M11" s="6">
        <v>4.3478260869565216E-2</v>
      </c>
      <c r="N11" s="6">
        <v>5.5672826086956499</v>
      </c>
      <c r="O11" s="6">
        <f>SUM(NonNurse[[#This Row],[Qualified Social Work Staff Hours]],NonNurse[[#This Row],[Other Social Work Staff Hours]])/NonNurse[[#This Row],[MDS Census]]</f>
        <v>0.16176433719837038</v>
      </c>
      <c r="P11" s="6">
        <v>0</v>
      </c>
      <c r="Q11" s="6">
        <v>5.118913043478261</v>
      </c>
      <c r="R11" s="6">
        <f>SUM(NonNurse[[#This Row],[Qualified Activities Professional Hours]],NonNurse[[#This Row],[Other Activities Professional Hours]])/NonNurse[[#This Row],[MDS Census]]</f>
        <v>0.14758382952052651</v>
      </c>
      <c r="S11" s="6">
        <v>1.1032608695652173</v>
      </c>
      <c r="T11" s="6">
        <v>4.4629347826086958</v>
      </c>
      <c r="U11" s="6">
        <v>0</v>
      </c>
      <c r="V11" s="6">
        <f>SUM(NonNurse[[#This Row],[Occupational Therapist Hours]],NonNurse[[#This Row],[OT Assistant Hours]],NonNurse[[#This Row],[OT Aide Hours]])/NonNurse[[#This Row],[MDS Census]]</f>
        <v>0.160479473519273</v>
      </c>
      <c r="W11" s="6">
        <v>1.2591304347826087</v>
      </c>
      <c r="X11" s="6">
        <v>4.3640217391304343</v>
      </c>
      <c r="Y11" s="6">
        <v>2.5869565217391304</v>
      </c>
      <c r="Z11" s="6">
        <f>SUM(NonNurse[[#This Row],[Physical Therapist (PT) Hours]],NonNurse[[#This Row],[PT Assistant Hours]],NonNurse[[#This Row],[PT Aide Hours]])/NonNurse[[#This Row],[MDS Census]]</f>
        <v>0.23670636164211847</v>
      </c>
      <c r="AA11" s="6">
        <v>0</v>
      </c>
      <c r="AB11" s="6">
        <v>0</v>
      </c>
      <c r="AC11" s="6">
        <v>0</v>
      </c>
      <c r="AD11" s="6">
        <v>0</v>
      </c>
      <c r="AE11" s="6">
        <v>0</v>
      </c>
      <c r="AF11" s="6">
        <v>0</v>
      </c>
      <c r="AG11" s="6">
        <v>0</v>
      </c>
      <c r="AH11" s="1">
        <v>175323</v>
      </c>
      <c r="AI11">
        <v>7</v>
      </c>
    </row>
    <row r="12" spans="1:35" x14ac:dyDescent="0.25">
      <c r="A12" t="s">
        <v>346</v>
      </c>
      <c r="B12" t="s">
        <v>190</v>
      </c>
      <c r="C12" t="s">
        <v>607</v>
      </c>
      <c r="D12" t="s">
        <v>422</v>
      </c>
      <c r="E12" s="6">
        <v>39.967391304347828</v>
      </c>
      <c r="F12" s="6">
        <v>3.7391304347826089</v>
      </c>
      <c r="G12" s="6">
        <v>2.1739130434782608E-2</v>
      </c>
      <c r="H12" s="6">
        <v>0.1293478260869565</v>
      </c>
      <c r="I12" s="6">
        <v>4.8369565217391308</v>
      </c>
      <c r="J12" s="6">
        <v>0</v>
      </c>
      <c r="K12" s="6">
        <v>0</v>
      </c>
      <c r="L12" s="6">
        <v>1.5628260869565218</v>
      </c>
      <c r="M12" s="6">
        <v>2.1739130434782608E-2</v>
      </c>
      <c r="N12" s="6">
        <v>3.2340217391304344</v>
      </c>
      <c r="O12" s="6">
        <f>SUM(NonNurse[[#This Row],[Qualified Social Work Staff Hours]],NonNurse[[#This Row],[Other Social Work Staff Hours]])/NonNurse[[#This Row],[MDS Census]]</f>
        <v>8.1460429698123463E-2</v>
      </c>
      <c r="P12" s="6">
        <v>0</v>
      </c>
      <c r="Q12" s="6">
        <v>1.7542391304347822</v>
      </c>
      <c r="R12" s="6">
        <f>SUM(NonNurse[[#This Row],[Qualified Activities Professional Hours]],NonNurse[[#This Row],[Other Activities Professional Hours]])/NonNurse[[#This Row],[MDS Census]]</f>
        <v>4.3891759586619512E-2</v>
      </c>
      <c r="S12" s="6">
        <v>1.7026086956521738</v>
      </c>
      <c r="T12" s="6">
        <v>2.6594565217391311</v>
      </c>
      <c r="U12" s="6">
        <v>0</v>
      </c>
      <c r="V12" s="6">
        <f>SUM(NonNurse[[#This Row],[Occupational Therapist Hours]],NonNurse[[#This Row],[OT Assistant Hours]],NonNurse[[#This Row],[OT Aide Hours]])/NonNurse[[#This Row],[MDS Census]]</f>
        <v>0.10914060375305956</v>
      </c>
      <c r="W12" s="6">
        <v>0.60641304347826075</v>
      </c>
      <c r="X12" s="6">
        <v>5.9072826086956534</v>
      </c>
      <c r="Y12" s="6">
        <v>0</v>
      </c>
      <c r="Z12" s="6">
        <f>SUM(NonNurse[[#This Row],[Physical Therapist (PT) Hours]],NonNurse[[#This Row],[PT Assistant Hours]],NonNurse[[#This Row],[PT Aide Hours]])/NonNurse[[#This Row],[MDS Census]]</f>
        <v>0.16297525156377485</v>
      </c>
      <c r="AA12" s="6">
        <v>0</v>
      </c>
      <c r="AB12" s="6">
        <v>0</v>
      </c>
      <c r="AC12" s="6">
        <v>0</v>
      </c>
      <c r="AD12" s="6">
        <v>0</v>
      </c>
      <c r="AE12" s="6">
        <v>0</v>
      </c>
      <c r="AF12" s="6">
        <v>0</v>
      </c>
      <c r="AG12" s="6">
        <v>0</v>
      </c>
      <c r="AH12" s="1">
        <v>175411</v>
      </c>
      <c r="AI12">
        <v>7</v>
      </c>
    </row>
    <row r="13" spans="1:35" x14ac:dyDescent="0.25">
      <c r="A13" t="s">
        <v>346</v>
      </c>
      <c r="B13" t="s">
        <v>327</v>
      </c>
      <c r="C13" t="s">
        <v>663</v>
      </c>
      <c r="D13" t="s">
        <v>473</v>
      </c>
      <c r="E13" s="6">
        <v>23.510869565217391</v>
      </c>
      <c r="F13" s="6">
        <v>5.5652173913043477</v>
      </c>
      <c r="G13" s="6">
        <v>3.2608695652173912E-2</v>
      </c>
      <c r="H13" s="6">
        <v>0.23695652173913045</v>
      </c>
      <c r="I13" s="6">
        <v>4.3043478260869561</v>
      </c>
      <c r="J13" s="6">
        <v>0</v>
      </c>
      <c r="K13" s="6">
        <v>0</v>
      </c>
      <c r="L13" s="6">
        <v>0</v>
      </c>
      <c r="M13" s="6">
        <v>0.13043478260869565</v>
      </c>
      <c r="N13" s="6">
        <v>0.54315217391304349</v>
      </c>
      <c r="O13" s="6">
        <f>SUM(NonNurse[[#This Row],[Qualified Social Work Staff Hours]],NonNurse[[#This Row],[Other Social Work Staff Hours]])/NonNurse[[#This Row],[MDS Census]]</f>
        <v>2.8650023116042537E-2</v>
      </c>
      <c r="P13" s="6">
        <v>0</v>
      </c>
      <c r="Q13" s="6">
        <v>3.4089130434782615</v>
      </c>
      <c r="R13" s="6">
        <f>SUM(NonNurse[[#This Row],[Qualified Activities Professional Hours]],NonNurse[[#This Row],[Other Activities Professional Hours]])/NonNurse[[#This Row],[MDS Census]]</f>
        <v>0.14499306518723998</v>
      </c>
      <c r="S13" s="6">
        <v>0</v>
      </c>
      <c r="T13" s="6">
        <v>0</v>
      </c>
      <c r="U13" s="6">
        <v>0</v>
      </c>
      <c r="V13" s="6">
        <f>SUM(NonNurse[[#This Row],[Occupational Therapist Hours]],NonNurse[[#This Row],[OT Assistant Hours]],NonNurse[[#This Row],[OT Aide Hours]])/NonNurse[[#This Row],[MDS Census]]</f>
        <v>0</v>
      </c>
      <c r="W13" s="6">
        <v>0</v>
      </c>
      <c r="X13" s="6">
        <v>0</v>
      </c>
      <c r="Y13" s="6">
        <v>0</v>
      </c>
      <c r="Z13" s="6">
        <f>SUM(NonNurse[[#This Row],[Physical Therapist (PT) Hours]],NonNurse[[#This Row],[PT Assistant Hours]],NonNurse[[#This Row],[PT Aide Hours]])/NonNurse[[#This Row],[MDS Census]]</f>
        <v>0</v>
      </c>
      <c r="AA13" s="6">
        <v>0</v>
      </c>
      <c r="AB13" s="6">
        <v>0</v>
      </c>
      <c r="AC13" s="6">
        <v>0</v>
      </c>
      <c r="AD13" s="6">
        <v>0</v>
      </c>
      <c r="AE13" s="6">
        <v>0</v>
      </c>
      <c r="AF13" s="6">
        <v>0</v>
      </c>
      <c r="AG13" s="6">
        <v>0</v>
      </c>
      <c r="AH13" t="s">
        <v>20</v>
      </c>
      <c r="AI13">
        <v>7</v>
      </c>
    </row>
    <row r="14" spans="1:35" x14ac:dyDescent="0.25">
      <c r="A14" t="s">
        <v>346</v>
      </c>
      <c r="B14" t="s">
        <v>28</v>
      </c>
      <c r="C14" t="s">
        <v>559</v>
      </c>
      <c r="D14" t="s">
        <v>434</v>
      </c>
      <c r="E14" s="6">
        <v>65.358695652173907</v>
      </c>
      <c r="F14" s="6">
        <v>4.4021739130434785</v>
      </c>
      <c r="G14" s="6">
        <v>1.0869565217391304E-2</v>
      </c>
      <c r="H14" s="6">
        <v>0</v>
      </c>
      <c r="I14" s="6">
        <v>0.16304347826086957</v>
      </c>
      <c r="J14" s="6">
        <v>0</v>
      </c>
      <c r="K14" s="6">
        <v>0</v>
      </c>
      <c r="L14" s="6">
        <v>0.88858695652173914</v>
      </c>
      <c r="M14" s="6">
        <v>0.13043478260869565</v>
      </c>
      <c r="N14" s="6">
        <v>9.1141304347826093</v>
      </c>
      <c r="O14" s="6">
        <f>SUM(NonNurse[[#This Row],[Qualified Social Work Staff Hours]],NonNurse[[#This Row],[Other Social Work Staff Hours]])/NonNurse[[#This Row],[MDS Census]]</f>
        <v>0.14144353899883588</v>
      </c>
      <c r="P14" s="6">
        <v>0</v>
      </c>
      <c r="Q14" s="6">
        <v>16.394021739130434</v>
      </c>
      <c r="R14" s="6">
        <f>SUM(NonNurse[[#This Row],[Qualified Activities Professional Hours]],NonNurse[[#This Row],[Other Activities Professional Hours]])/NonNurse[[#This Row],[MDS Census]]</f>
        <v>0.25083153168135708</v>
      </c>
      <c r="S14" s="6">
        <v>0.35326086956521741</v>
      </c>
      <c r="T14" s="6">
        <v>0.75597826086956521</v>
      </c>
      <c r="U14" s="6">
        <v>0</v>
      </c>
      <c r="V14" s="6">
        <f>SUM(NonNurse[[#This Row],[Occupational Therapist Hours]],NonNurse[[#This Row],[OT Assistant Hours]],NonNurse[[#This Row],[OT Aide Hours]])/NonNurse[[#This Row],[MDS Census]]</f>
        <v>1.6971561616497589E-2</v>
      </c>
      <c r="W14" s="6">
        <v>0.29891304347826086</v>
      </c>
      <c r="X14" s="6">
        <v>0.11413043478260869</v>
      </c>
      <c r="Y14" s="6">
        <v>7.7717391304347823</v>
      </c>
      <c r="Z14" s="6">
        <f>SUM(NonNurse[[#This Row],[Physical Therapist (PT) Hours]],NonNurse[[#This Row],[PT Assistant Hours]],NonNurse[[#This Row],[PT Aide Hours]])/NonNurse[[#This Row],[MDS Census]]</f>
        <v>0.12522867121237322</v>
      </c>
      <c r="AA14" s="6">
        <v>0</v>
      </c>
      <c r="AB14" s="6">
        <v>0</v>
      </c>
      <c r="AC14" s="6">
        <v>0</v>
      </c>
      <c r="AD14" s="6">
        <v>0.33695652173913043</v>
      </c>
      <c r="AE14" s="6">
        <v>0</v>
      </c>
      <c r="AF14" s="6">
        <v>0</v>
      </c>
      <c r="AG14" s="6">
        <v>0</v>
      </c>
      <c r="AH14" s="1">
        <v>175376</v>
      </c>
      <c r="AI14">
        <v>7</v>
      </c>
    </row>
    <row r="15" spans="1:35" x14ac:dyDescent="0.25">
      <c r="A15" t="s">
        <v>346</v>
      </c>
      <c r="B15" t="s">
        <v>139</v>
      </c>
      <c r="C15" t="s">
        <v>574</v>
      </c>
      <c r="D15" t="s">
        <v>444</v>
      </c>
      <c r="E15" s="6">
        <v>41.217391304347828</v>
      </c>
      <c r="F15" s="6">
        <v>5.7391304347826084</v>
      </c>
      <c r="G15" s="6">
        <v>1.3043478260869565E-2</v>
      </c>
      <c r="H15" s="6">
        <v>0.15760869565217392</v>
      </c>
      <c r="I15" s="6">
        <v>0.2391304347826087</v>
      </c>
      <c r="J15" s="6">
        <v>0</v>
      </c>
      <c r="K15" s="6">
        <v>0</v>
      </c>
      <c r="L15" s="6">
        <v>3.4931521739130433</v>
      </c>
      <c r="M15" s="6">
        <v>0</v>
      </c>
      <c r="N15" s="6">
        <v>0</v>
      </c>
      <c r="O15" s="6">
        <f>SUM(NonNurse[[#This Row],[Qualified Social Work Staff Hours]],NonNurse[[#This Row],[Other Social Work Staff Hours]])/NonNurse[[#This Row],[MDS Census]]</f>
        <v>0</v>
      </c>
      <c r="P15" s="6">
        <v>5.7586956521739125</v>
      </c>
      <c r="Q15" s="6">
        <v>12.256304347826092</v>
      </c>
      <c r="R15" s="6">
        <f>SUM(NonNurse[[#This Row],[Qualified Activities Professional Hours]],NonNurse[[#This Row],[Other Activities Professional Hours]])/NonNurse[[#This Row],[MDS Census]]</f>
        <v>0.43707278481012668</v>
      </c>
      <c r="S15" s="6">
        <v>0.36445652173913051</v>
      </c>
      <c r="T15" s="6">
        <v>3.7784782608695657</v>
      </c>
      <c r="U15" s="6">
        <v>0</v>
      </c>
      <c r="V15" s="6">
        <f>SUM(NonNurse[[#This Row],[Occupational Therapist Hours]],NonNurse[[#This Row],[OT Assistant Hours]],NonNurse[[#This Row],[OT Aide Hours]])/NonNurse[[#This Row],[MDS Census]]</f>
        <v>0.10051424050632912</v>
      </c>
      <c r="W15" s="6">
        <v>2.85358695652174</v>
      </c>
      <c r="X15" s="6">
        <v>1.7644565217391304</v>
      </c>
      <c r="Y15" s="6">
        <v>0</v>
      </c>
      <c r="Z15" s="6">
        <f>SUM(NonNurse[[#This Row],[Physical Therapist (PT) Hours]],NonNurse[[#This Row],[PT Assistant Hours]],NonNurse[[#This Row],[PT Aide Hours]])/NonNurse[[#This Row],[MDS Census]]</f>
        <v>0.11204113924050633</v>
      </c>
      <c r="AA15" s="6">
        <v>0</v>
      </c>
      <c r="AB15" s="6">
        <v>0</v>
      </c>
      <c r="AC15" s="6">
        <v>0</v>
      </c>
      <c r="AD15" s="6">
        <v>0.34391304347826085</v>
      </c>
      <c r="AE15" s="6">
        <v>0</v>
      </c>
      <c r="AF15" s="6">
        <v>0</v>
      </c>
      <c r="AG15" s="6">
        <v>0</v>
      </c>
      <c r="AH15" s="1">
        <v>175309</v>
      </c>
      <c r="AI15">
        <v>7</v>
      </c>
    </row>
    <row r="16" spans="1:35" x14ac:dyDescent="0.25">
      <c r="A16" t="s">
        <v>346</v>
      </c>
      <c r="B16" t="s">
        <v>164</v>
      </c>
      <c r="C16" t="s">
        <v>587</v>
      </c>
      <c r="D16" t="s">
        <v>393</v>
      </c>
      <c r="E16" s="6">
        <v>41.717391304347828</v>
      </c>
      <c r="F16" s="6">
        <v>5.3913043478260869</v>
      </c>
      <c r="G16" s="6">
        <v>8.1521739130434784E-2</v>
      </c>
      <c r="H16" s="6">
        <v>0.22880434782608697</v>
      </c>
      <c r="I16" s="6">
        <v>0</v>
      </c>
      <c r="J16" s="6">
        <v>0</v>
      </c>
      <c r="K16" s="6">
        <v>0</v>
      </c>
      <c r="L16" s="6">
        <v>0.35782608695652174</v>
      </c>
      <c r="M16" s="6">
        <v>5.026413043478259</v>
      </c>
      <c r="N16" s="6">
        <v>0</v>
      </c>
      <c r="O16" s="6">
        <f>SUM(NonNurse[[#This Row],[Qualified Social Work Staff Hours]],NonNurse[[#This Row],[Other Social Work Staff Hours]])/NonNurse[[#This Row],[MDS Census]]</f>
        <v>0.12048723293381965</v>
      </c>
      <c r="P16" s="6">
        <v>0</v>
      </c>
      <c r="Q16" s="6">
        <v>11.431739130434783</v>
      </c>
      <c r="R16" s="6">
        <f>SUM(NonNurse[[#This Row],[Qualified Activities Professional Hours]],NonNurse[[#This Row],[Other Activities Professional Hours]])/NonNurse[[#This Row],[MDS Census]]</f>
        <v>0.27402813965607087</v>
      </c>
      <c r="S16" s="6">
        <v>0.81434782608695644</v>
      </c>
      <c r="T16" s="6">
        <v>4.5243478260869567</v>
      </c>
      <c r="U16" s="6">
        <v>0</v>
      </c>
      <c r="V16" s="6">
        <f>SUM(NonNurse[[#This Row],[Occupational Therapist Hours]],NonNurse[[#This Row],[OT Assistant Hours]],NonNurse[[#This Row],[OT Aide Hours]])/NonNurse[[#This Row],[MDS Census]]</f>
        <v>0.12797290255341323</v>
      </c>
      <c r="W16" s="6">
        <v>1.4006521739130424</v>
      </c>
      <c r="X16" s="6">
        <v>5.8156521739130431</v>
      </c>
      <c r="Y16" s="6">
        <v>0</v>
      </c>
      <c r="Z16" s="6">
        <f>SUM(NonNurse[[#This Row],[Physical Therapist (PT) Hours]],NonNurse[[#This Row],[PT Assistant Hours]],NonNurse[[#This Row],[PT Aide Hours]])/NonNurse[[#This Row],[MDS Census]]</f>
        <v>0.17298071912454399</v>
      </c>
      <c r="AA16" s="6">
        <v>0</v>
      </c>
      <c r="AB16" s="6">
        <v>0</v>
      </c>
      <c r="AC16" s="6">
        <v>0</v>
      </c>
      <c r="AD16" s="6">
        <v>0</v>
      </c>
      <c r="AE16" s="6">
        <v>0</v>
      </c>
      <c r="AF16" s="6">
        <v>0</v>
      </c>
      <c r="AG16" s="6">
        <v>0</v>
      </c>
      <c r="AH16" s="1">
        <v>175353</v>
      </c>
      <c r="AI16">
        <v>7</v>
      </c>
    </row>
    <row r="17" spans="1:35" x14ac:dyDescent="0.25">
      <c r="A17" t="s">
        <v>346</v>
      </c>
      <c r="B17" t="s">
        <v>270</v>
      </c>
      <c r="C17" t="s">
        <v>533</v>
      </c>
      <c r="D17" t="s">
        <v>420</v>
      </c>
      <c r="E17" s="6">
        <v>34.467391304347828</v>
      </c>
      <c r="F17" s="6">
        <v>7.2010869565217392</v>
      </c>
      <c r="G17" s="6">
        <v>2.4456521739130436E-2</v>
      </c>
      <c r="H17" s="6">
        <v>0.36956521739130432</v>
      </c>
      <c r="I17" s="6">
        <v>0.95652173913043481</v>
      </c>
      <c r="J17" s="6">
        <v>0</v>
      </c>
      <c r="K17" s="6">
        <v>0</v>
      </c>
      <c r="L17" s="6">
        <v>4.2934782608695654E-2</v>
      </c>
      <c r="M17" s="6">
        <v>0</v>
      </c>
      <c r="N17" s="6">
        <v>4.7635869565217392</v>
      </c>
      <c r="O17" s="6">
        <f>SUM(NonNurse[[#This Row],[Qualified Social Work Staff Hours]],NonNurse[[#This Row],[Other Social Work Staff Hours]])/NonNurse[[#This Row],[MDS Census]]</f>
        <v>0.13820561337117629</v>
      </c>
      <c r="P17" s="6">
        <v>4.8152173913043477</v>
      </c>
      <c r="Q17" s="6">
        <v>4.1078260869565213</v>
      </c>
      <c r="R17" s="6">
        <f>SUM(NonNurse[[#This Row],[Qualified Activities Professional Hours]],NonNurse[[#This Row],[Other Activities Professional Hours]])/NonNurse[[#This Row],[MDS Census]]</f>
        <v>0.25888363292336797</v>
      </c>
      <c r="S17" s="6">
        <v>1.4969565217391307</v>
      </c>
      <c r="T17" s="6">
        <v>1.4380434782608698</v>
      </c>
      <c r="U17" s="6">
        <v>0</v>
      </c>
      <c r="V17" s="6">
        <f>SUM(NonNurse[[#This Row],[Occupational Therapist Hours]],NonNurse[[#This Row],[OT Assistant Hours]],NonNurse[[#This Row],[OT Aide Hours]])/NonNurse[[#This Row],[MDS Census]]</f>
        <v>8.5152948596657216E-2</v>
      </c>
      <c r="W17" s="6">
        <v>0.95043478260869574</v>
      </c>
      <c r="X17" s="6">
        <v>4.816521739130434</v>
      </c>
      <c r="Y17" s="6">
        <v>0</v>
      </c>
      <c r="Z17" s="6">
        <f>SUM(NonNurse[[#This Row],[Physical Therapist (PT) Hours]],NonNurse[[#This Row],[PT Assistant Hours]],NonNurse[[#This Row],[PT Aide Hours]])/NonNurse[[#This Row],[MDS Census]]</f>
        <v>0.16731630400504569</v>
      </c>
      <c r="AA17" s="6">
        <v>0</v>
      </c>
      <c r="AB17" s="6">
        <v>0</v>
      </c>
      <c r="AC17" s="6">
        <v>0</v>
      </c>
      <c r="AD17" s="6">
        <v>0</v>
      </c>
      <c r="AE17" s="6">
        <v>0</v>
      </c>
      <c r="AF17" s="6">
        <v>0</v>
      </c>
      <c r="AG17" s="6">
        <v>0</v>
      </c>
      <c r="AH17" s="1">
        <v>175531</v>
      </c>
      <c r="AI17">
        <v>7</v>
      </c>
    </row>
    <row r="18" spans="1:35" x14ac:dyDescent="0.25">
      <c r="A18" t="s">
        <v>346</v>
      </c>
      <c r="B18" t="s">
        <v>318</v>
      </c>
      <c r="C18" t="s">
        <v>657</v>
      </c>
      <c r="D18" t="s">
        <v>473</v>
      </c>
      <c r="E18" s="6">
        <v>39.543478260869563</v>
      </c>
      <c r="F18" s="6">
        <v>3.597826086956522</v>
      </c>
      <c r="G18" s="6">
        <v>1.358695652173913E-2</v>
      </c>
      <c r="H18" s="6">
        <v>0.30815217391304345</v>
      </c>
      <c r="I18" s="6">
        <v>1.2608695652173914</v>
      </c>
      <c r="J18" s="6">
        <v>0</v>
      </c>
      <c r="K18" s="6">
        <v>0</v>
      </c>
      <c r="L18" s="6">
        <v>0</v>
      </c>
      <c r="M18" s="6">
        <v>0.13771739130434782</v>
      </c>
      <c r="N18" s="6">
        <v>4.7328260869565231</v>
      </c>
      <c r="O18" s="6">
        <f>SUM(NonNurse[[#This Row],[Qualified Social Work Staff Hours]],NonNurse[[#This Row],[Other Social Work Staff Hours]])/NonNurse[[#This Row],[MDS Census]]</f>
        <v>0.12316932380428811</v>
      </c>
      <c r="P18" s="6">
        <v>5.2983695652173912</v>
      </c>
      <c r="Q18" s="6">
        <v>4.6506521739130422</v>
      </c>
      <c r="R18" s="6">
        <f>SUM(NonNurse[[#This Row],[Qualified Activities Professional Hours]],NonNurse[[#This Row],[Other Activities Professional Hours]])/NonNurse[[#This Row],[MDS Census]]</f>
        <v>0.25159703133589884</v>
      </c>
      <c r="S18" s="6">
        <v>0</v>
      </c>
      <c r="T18" s="6">
        <v>0</v>
      </c>
      <c r="U18" s="6">
        <v>0</v>
      </c>
      <c r="V18" s="6">
        <f>SUM(NonNurse[[#This Row],[Occupational Therapist Hours]],NonNurse[[#This Row],[OT Assistant Hours]],NonNurse[[#This Row],[OT Aide Hours]])/NonNurse[[#This Row],[MDS Census]]</f>
        <v>0</v>
      </c>
      <c r="W18" s="6">
        <v>0.14673913043478262</v>
      </c>
      <c r="X18" s="6">
        <v>0</v>
      </c>
      <c r="Y18" s="6">
        <v>0</v>
      </c>
      <c r="Z18" s="6">
        <f>SUM(NonNurse[[#This Row],[Physical Therapist (PT) Hours]],NonNurse[[#This Row],[PT Assistant Hours]],NonNurse[[#This Row],[PT Aide Hours]])/NonNurse[[#This Row],[MDS Census]]</f>
        <v>3.7108301264431012E-3</v>
      </c>
      <c r="AA18" s="6">
        <v>0</v>
      </c>
      <c r="AB18" s="6">
        <v>0</v>
      </c>
      <c r="AC18" s="6">
        <v>0</v>
      </c>
      <c r="AD18" s="6">
        <v>0</v>
      </c>
      <c r="AE18" s="6">
        <v>0</v>
      </c>
      <c r="AF18" s="6">
        <v>0</v>
      </c>
      <c r="AG18" s="6">
        <v>0</v>
      </c>
      <c r="AH18" t="s">
        <v>11</v>
      </c>
      <c r="AI18">
        <v>7</v>
      </c>
    </row>
    <row r="19" spans="1:35" x14ac:dyDescent="0.25">
      <c r="A19" t="s">
        <v>346</v>
      </c>
      <c r="B19" t="s">
        <v>271</v>
      </c>
      <c r="C19" t="s">
        <v>521</v>
      </c>
      <c r="D19" t="s">
        <v>402</v>
      </c>
      <c r="E19" s="6">
        <v>51.445652173913047</v>
      </c>
      <c r="F19" s="6">
        <v>5.3913043478260869</v>
      </c>
      <c r="G19" s="6">
        <v>0</v>
      </c>
      <c r="H19" s="6">
        <v>0.40163043478260863</v>
      </c>
      <c r="I19" s="6">
        <v>1.1304347826086956</v>
      </c>
      <c r="J19" s="6">
        <v>0</v>
      </c>
      <c r="K19" s="6">
        <v>0</v>
      </c>
      <c r="L19" s="6">
        <v>0.46380434782608698</v>
      </c>
      <c r="M19" s="6">
        <v>0</v>
      </c>
      <c r="N19" s="6">
        <v>11.74271739130435</v>
      </c>
      <c r="O19" s="6">
        <f>SUM(NonNurse[[#This Row],[Qualified Social Work Staff Hours]],NonNurse[[#This Row],[Other Social Work Staff Hours]])/NonNurse[[#This Row],[MDS Census]]</f>
        <v>0.22825480667652653</v>
      </c>
      <c r="P19" s="6">
        <v>5.0434782608695654</v>
      </c>
      <c r="Q19" s="6">
        <v>8.3714130434782597</v>
      </c>
      <c r="R19" s="6">
        <f>SUM(NonNurse[[#This Row],[Qualified Activities Professional Hours]],NonNurse[[#This Row],[Other Activities Professional Hours]])/NonNurse[[#This Row],[MDS Census]]</f>
        <v>0.26075850412000845</v>
      </c>
      <c r="S19" s="6">
        <v>5.7046739130434778</v>
      </c>
      <c r="T19" s="6">
        <v>6.8458695652173907</v>
      </c>
      <c r="U19" s="6">
        <v>0</v>
      </c>
      <c r="V19" s="6">
        <f>SUM(NonNurse[[#This Row],[Occupational Therapist Hours]],NonNurse[[#This Row],[OT Assistant Hours]],NonNurse[[#This Row],[OT Aide Hours]])/NonNurse[[#This Row],[MDS Census]]</f>
        <v>0.24395732093809419</v>
      </c>
      <c r="W19" s="6">
        <v>3.1109782608695644</v>
      </c>
      <c r="X19" s="6">
        <v>5.8654347826086957</v>
      </c>
      <c r="Y19" s="6">
        <v>0</v>
      </c>
      <c r="Z19" s="6">
        <f>SUM(NonNurse[[#This Row],[Physical Therapist (PT) Hours]],NonNurse[[#This Row],[PT Assistant Hours]],NonNurse[[#This Row],[PT Aide Hours]])/NonNurse[[#This Row],[MDS Census]]</f>
        <v>0.17448341432495243</v>
      </c>
      <c r="AA19" s="6">
        <v>0</v>
      </c>
      <c r="AB19" s="6">
        <v>4.1195652173913047</v>
      </c>
      <c r="AC19" s="6">
        <v>0</v>
      </c>
      <c r="AD19" s="6">
        <v>0</v>
      </c>
      <c r="AE19" s="6">
        <v>0</v>
      </c>
      <c r="AF19" s="6">
        <v>0</v>
      </c>
      <c r="AG19" s="6">
        <v>0</v>
      </c>
      <c r="AH19" s="1">
        <v>175532</v>
      </c>
      <c r="AI19">
        <v>7</v>
      </c>
    </row>
    <row r="20" spans="1:35" x14ac:dyDescent="0.25">
      <c r="A20" t="s">
        <v>346</v>
      </c>
      <c r="B20" t="s">
        <v>126</v>
      </c>
      <c r="C20" t="s">
        <v>571</v>
      </c>
      <c r="D20" t="s">
        <v>441</v>
      </c>
      <c r="E20" s="6">
        <v>55.847826086956523</v>
      </c>
      <c r="F20" s="6">
        <v>3.4782608695652173</v>
      </c>
      <c r="G20" s="6">
        <v>2.717391304347826E-3</v>
      </c>
      <c r="H20" s="6">
        <v>0</v>
      </c>
      <c r="I20" s="6">
        <v>0.10869565217391304</v>
      </c>
      <c r="J20" s="6">
        <v>0</v>
      </c>
      <c r="K20" s="6">
        <v>0</v>
      </c>
      <c r="L20" s="6">
        <v>0.85206521739130425</v>
      </c>
      <c r="M20" s="6">
        <v>8.8940217391304355</v>
      </c>
      <c r="N20" s="6">
        <v>0.25793478260869568</v>
      </c>
      <c r="O20" s="6">
        <f>SUM(NonNurse[[#This Row],[Qualified Social Work Staff Hours]],NonNurse[[#This Row],[Other Social Work Staff Hours]])/NonNurse[[#This Row],[MDS Census]]</f>
        <v>0.16387310237446476</v>
      </c>
      <c r="P20" s="6">
        <v>0</v>
      </c>
      <c r="Q20" s="6">
        <v>0</v>
      </c>
      <c r="R20" s="6">
        <f>SUM(NonNurse[[#This Row],[Qualified Activities Professional Hours]],NonNurse[[#This Row],[Other Activities Professional Hours]])/NonNurse[[#This Row],[MDS Census]]</f>
        <v>0</v>
      </c>
      <c r="S20" s="6">
        <v>0.84413043478260863</v>
      </c>
      <c r="T20" s="6">
        <v>5.7336956521739131</v>
      </c>
      <c r="U20" s="6">
        <v>0</v>
      </c>
      <c r="V20" s="6">
        <f>SUM(NonNurse[[#This Row],[Occupational Therapist Hours]],NonNurse[[#This Row],[OT Assistant Hours]],NonNurse[[#This Row],[OT Aide Hours]])/NonNurse[[#This Row],[MDS Census]]</f>
        <v>0.11778123783573374</v>
      </c>
      <c r="W20" s="6">
        <v>0.83467391304347838</v>
      </c>
      <c r="X20" s="6">
        <v>8.3527173913043491</v>
      </c>
      <c r="Y20" s="6">
        <v>0</v>
      </c>
      <c r="Z20" s="6">
        <f>SUM(NonNurse[[#This Row],[Physical Therapist (PT) Hours]],NonNurse[[#This Row],[PT Assistant Hours]],NonNurse[[#This Row],[PT Aide Hours]])/NonNurse[[#This Row],[MDS Census]]</f>
        <v>0.16450759050214092</v>
      </c>
      <c r="AA20" s="6">
        <v>0</v>
      </c>
      <c r="AB20" s="6">
        <v>0</v>
      </c>
      <c r="AC20" s="6">
        <v>0</v>
      </c>
      <c r="AD20" s="6">
        <v>0</v>
      </c>
      <c r="AE20" s="6">
        <v>0</v>
      </c>
      <c r="AF20" s="6">
        <v>0</v>
      </c>
      <c r="AG20" s="6">
        <v>0</v>
      </c>
      <c r="AH20" s="1">
        <v>175291</v>
      </c>
      <c r="AI20">
        <v>7</v>
      </c>
    </row>
    <row r="21" spans="1:35" x14ac:dyDescent="0.25">
      <c r="A21" t="s">
        <v>346</v>
      </c>
      <c r="B21" t="s">
        <v>289</v>
      </c>
      <c r="C21" t="s">
        <v>494</v>
      </c>
      <c r="D21" t="s">
        <v>394</v>
      </c>
      <c r="E21" s="6">
        <v>108.42391304347827</v>
      </c>
      <c r="F21" s="6">
        <v>5.7391304347826084</v>
      </c>
      <c r="G21" s="6">
        <v>0.28260869565217389</v>
      </c>
      <c r="H21" s="6">
        <v>0</v>
      </c>
      <c r="I21" s="6">
        <v>1.0326086956521738</v>
      </c>
      <c r="J21" s="6">
        <v>0</v>
      </c>
      <c r="K21" s="6">
        <v>0</v>
      </c>
      <c r="L21" s="6">
        <v>0.7941304347826087</v>
      </c>
      <c r="M21" s="6">
        <v>4.7445652173913047</v>
      </c>
      <c r="N21" s="6">
        <v>5.3940217391304346</v>
      </c>
      <c r="O21" s="6">
        <f>SUM(NonNurse[[#This Row],[Qualified Social Work Staff Hours]],NonNurse[[#This Row],[Other Social Work Staff Hours]])/NonNurse[[#This Row],[MDS Census]]</f>
        <v>9.3508771929824555E-2</v>
      </c>
      <c r="P21" s="6">
        <v>0</v>
      </c>
      <c r="Q21" s="6">
        <v>3.6304347826086958</v>
      </c>
      <c r="R21" s="6">
        <f>SUM(NonNurse[[#This Row],[Qualified Activities Professional Hours]],NonNurse[[#This Row],[Other Activities Professional Hours]])/NonNurse[[#This Row],[MDS Census]]</f>
        <v>3.3483709273182956E-2</v>
      </c>
      <c r="S21" s="6">
        <v>3.3593478260869558</v>
      </c>
      <c r="T21" s="6">
        <v>2.6010869565217392</v>
      </c>
      <c r="U21" s="6">
        <v>0</v>
      </c>
      <c r="V21" s="6">
        <f>SUM(NonNurse[[#This Row],[Occupational Therapist Hours]],NonNurse[[#This Row],[OT Assistant Hours]],NonNurse[[#This Row],[OT Aide Hours]])/NonNurse[[#This Row],[MDS Census]]</f>
        <v>5.4973433583959896E-2</v>
      </c>
      <c r="W21" s="6">
        <v>4.2367391304347839</v>
      </c>
      <c r="X21" s="6">
        <v>5.3743478260869555</v>
      </c>
      <c r="Y21" s="6">
        <v>0</v>
      </c>
      <c r="Z21" s="6">
        <f>SUM(NonNurse[[#This Row],[Physical Therapist (PT) Hours]],NonNurse[[#This Row],[PT Assistant Hours]],NonNurse[[#This Row],[PT Aide Hours]])/NonNurse[[#This Row],[MDS Census]]</f>
        <v>8.8643609022556386E-2</v>
      </c>
      <c r="AA21" s="6">
        <v>0</v>
      </c>
      <c r="AB21" s="6">
        <v>0</v>
      </c>
      <c r="AC21" s="6">
        <v>0</v>
      </c>
      <c r="AD21" s="6">
        <v>0</v>
      </c>
      <c r="AE21" s="6">
        <v>0</v>
      </c>
      <c r="AF21" s="6">
        <v>0</v>
      </c>
      <c r="AG21" s="6">
        <v>0</v>
      </c>
      <c r="AH21" s="1">
        <v>175557</v>
      </c>
      <c r="AI21">
        <v>7</v>
      </c>
    </row>
    <row r="22" spans="1:35" x14ac:dyDescent="0.25">
      <c r="A22" t="s">
        <v>346</v>
      </c>
      <c r="B22" t="s">
        <v>295</v>
      </c>
      <c r="C22" t="s">
        <v>521</v>
      </c>
      <c r="D22" t="s">
        <v>402</v>
      </c>
      <c r="E22" s="6">
        <v>40.456521739130437</v>
      </c>
      <c r="F22" s="6">
        <v>6</v>
      </c>
      <c r="G22" s="6">
        <v>0</v>
      </c>
      <c r="H22" s="6">
        <v>0</v>
      </c>
      <c r="I22" s="6">
        <v>0</v>
      </c>
      <c r="J22" s="6">
        <v>0</v>
      </c>
      <c r="K22" s="6">
        <v>0</v>
      </c>
      <c r="L22" s="6">
        <v>4.8747826086956527</v>
      </c>
      <c r="M22" s="6">
        <v>5.5652173913043477</v>
      </c>
      <c r="N22" s="6">
        <v>3.597826086956522</v>
      </c>
      <c r="O22" s="6">
        <f>SUM(NonNurse[[#This Row],[Qualified Social Work Staff Hours]],NonNurse[[#This Row],[Other Social Work Staff Hours]])/NonNurse[[#This Row],[MDS Census]]</f>
        <v>0.22649113379903277</v>
      </c>
      <c r="P22" s="6">
        <v>5.0733695652173916</v>
      </c>
      <c r="Q22" s="6">
        <v>7.9836956521739131</v>
      </c>
      <c r="R22" s="6">
        <f>SUM(NonNurse[[#This Row],[Qualified Activities Professional Hours]],NonNurse[[#This Row],[Other Activities Professional Hours]])/NonNurse[[#This Row],[MDS Census]]</f>
        <v>0.32274314884470712</v>
      </c>
      <c r="S22" s="6">
        <v>1.2969565217391306</v>
      </c>
      <c r="T22" s="6">
        <v>0.26304347826086955</v>
      </c>
      <c r="U22" s="6">
        <v>0</v>
      </c>
      <c r="V22" s="6">
        <f>SUM(NonNurse[[#This Row],[Occupational Therapist Hours]],NonNurse[[#This Row],[OT Assistant Hours]],NonNurse[[#This Row],[OT Aide Hours]])/NonNurse[[#This Row],[MDS Census]]</f>
        <v>3.8559914024717895E-2</v>
      </c>
      <c r="W22" s="6">
        <v>4.904565217391303</v>
      </c>
      <c r="X22" s="6">
        <v>5.7108695652173909</v>
      </c>
      <c r="Y22" s="6">
        <v>0</v>
      </c>
      <c r="Z22" s="6">
        <f>SUM(NonNurse[[#This Row],[Physical Therapist (PT) Hours]],NonNurse[[#This Row],[PT Assistant Hours]],NonNurse[[#This Row],[PT Aide Hours]])/NonNurse[[#This Row],[MDS Census]]</f>
        <v>0.26239118753358404</v>
      </c>
      <c r="AA22" s="6">
        <v>0</v>
      </c>
      <c r="AB22" s="6">
        <v>0</v>
      </c>
      <c r="AC22" s="6">
        <v>0</v>
      </c>
      <c r="AD22" s="6">
        <v>0</v>
      </c>
      <c r="AE22" s="6">
        <v>0</v>
      </c>
      <c r="AF22" s="6">
        <v>0</v>
      </c>
      <c r="AG22" s="6">
        <v>0</v>
      </c>
      <c r="AH22" s="1">
        <v>175563</v>
      </c>
      <c r="AI22">
        <v>7</v>
      </c>
    </row>
    <row r="23" spans="1:35" x14ac:dyDescent="0.25">
      <c r="A23" t="s">
        <v>346</v>
      </c>
      <c r="B23" t="s">
        <v>165</v>
      </c>
      <c r="C23" t="s">
        <v>588</v>
      </c>
      <c r="D23" t="s">
        <v>441</v>
      </c>
      <c r="E23" s="6">
        <v>10.521739130434783</v>
      </c>
      <c r="F23" s="6">
        <v>1.826086956521739</v>
      </c>
      <c r="G23" s="6">
        <v>0</v>
      </c>
      <c r="H23" s="6">
        <v>0</v>
      </c>
      <c r="I23" s="6">
        <v>2.1739130434782608E-2</v>
      </c>
      <c r="J23" s="6">
        <v>0</v>
      </c>
      <c r="K23" s="6">
        <v>0</v>
      </c>
      <c r="L23" s="6">
        <v>1.3043478260869568E-2</v>
      </c>
      <c r="M23" s="6">
        <v>2.1923913043478258</v>
      </c>
      <c r="N23" s="6">
        <v>0</v>
      </c>
      <c r="O23" s="6">
        <f>SUM(NonNurse[[#This Row],[Qualified Social Work Staff Hours]],NonNurse[[#This Row],[Other Social Work Staff Hours]])/NonNurse[[#This Row],[MDS Census]]</f>
        <v>0.20836776859504128</v>
      </c>
      <c r="P23" s="6">
        <v>0</v>
      </c>
      <c r="Q23" s="6">
        <v>1.205217391304348</v>
      </c>
      <c r="R23" s="6">
        <f>SUM(NonNurse[[#This Row],[Qualified Activities Professional Hours]],NonNurse[[#This Row],[Other Activities Professional Hours]])/NonNurse[[#This Row],[MDS Census]]</f>
        <v>0.11454545454545456</v>
      </c>
      <c r="S23" s="6">
        <v>1.0869565217391304E-2</v>
      </c>
      <c r="T23" s="6">
        <v>0.11141304347826086</v>
      </c>
      <c r="U23" s="6">
        <v>0</v>
      </c>
      <c r="V23" s="6">
        <f>SUM(NonNurse[[#This Row],[Occupational Therapist Hours]],NonNurse[[#This Row],[OT Assistant Hours]],NonNurse[[#This Row],[OT Aide Hours]])/NonNurse[[#This Row],[MDS Census]]</f>
        <v>1.1621900826446279E-2</v>
      </c>
      <c r="W23" s="6">
        <v>1.9021739130434784E-2</v>
      </c>
      <c r="X23" s="6">
        <v>9.3369565217391301E-2</v>
      </c>
      <c r="Y23" s="6">
        <v>0</v>
      </c>
      <c r="Z23" s="6">
        <f>SUM(NonNurse[[#This Row],[Physical Therapist (PT) Hours]],NonNurse[[#This Row],[PT Assistant Hours]],NonNurse[[#This Row],[PT Aide Hours]])/NonNurse[[#This Row],[MDS Census]]</f>
        <v>1.0681818181818181E-2</v>
      </c>
      <c r="AA23" s="6">
        <v>0</v>
      </c>
      <c r="AB23" s="6">
        <v>0</v>
      </c>
      <c r="AC23" s="6">
        <v>0</v>
      </c>
      <c r="AD23" s="6">
        <v>0</v>
      </c>
      <c r="AE23" s="6">
        <v>0</v>
      </c>
      <c r="AF23" s="6">
        <v>0</v>
      </c>
      <c r="AG23" s="6">
        <v>0</v>
      </c>
      <c r="AH23" s="1">
        <v>175354</v>
      </c>
      <c r="AI23">
        <v>7</v>
      </c>
    </row>
    <row r="24" spans="1:35" x14ac:dyDescent="0.25">
      <c r="A24" t="s">
        <v>346</v>
      </c>
      <c r="B24" t="s">
        <v>155</v>
      </c>
      <c r="C24" t="s">
        <v>583</v>
      </c>
      <c r="D24" t="s">
        <v>401</v>
      </c>
      <c r="E24" s="6">
        <v>54.75</v>
      </c>
      <c r="F24" s="6">
        <v>4.8152173913043477</v>
      </c>
      <c r="G24" s="6">
        <v>0</v>
      </c>
      <c r="H24" s="6">
        <v>0</v>
      </c>
      <c r="I24" s="6">
        <v>0.94565217391304346</v>
      </c>
      <c r="J24" s="6">
        <v>0</v>
      </c>
      <c r="K24" s="6">
        <v>0</v>
      </c>
      <c r="L24" s="6">
        <v>1.9945652173913049</v>
      </c>
      <c r="M24" s="6">
        <v>5.2717391304347823</v>
      </c>
      <c r="N24" s="6">
        <v>0</v>
      </c>
      <c r="O24" s="6">
        <f>SUM(NonNurse[[#This Row],[Qualified Social Work Staff Hours]],NonNurse[[#This Row],[Other Social Work Staff Hours]])/NonNurse[[#This Row],[MDS Census]]</f>
        <v>9.6287472702005161E-2</v>
      </c>
      <c r="P24" s="6">
        <v>0</v>
      </c>
      <c r="Q24" s="6">
        <v>3.9755434782608696</v>
      </c>
      <c r="R24" s="6">
        <f>SUM(NonNurse[[#This Row],[Qualified Activities Professional Hours]],NonNurse[[#This Row],[Other Activities Professional Hours]])/NonNurse[[#This Row],[MDS Census]]</f>
        <v>7.2612666269604928E-2</v>
      </c>
      <c r="S24" s="6">
        <v>4.4945652173913047</v>
      </c>
      <c r="T24" s="6">
        <v>0.77282608695652166</v>
      </c>
      <c r="U24" s="6">
        <v>4.4347826086956523</v>
      </c>
      <c r="V24" s="6">
        <f>SUM(NonNurse[[#This Row],[Occupational Therapist Hours]],NonNurse[[#This Row],[OT Assistant Hours]],NonNurse[[#This Row],[OT Aide Hours]])/NonNurse[[#This Row],[MDS Census]]</f>
        <v>0.17720865594599958</v>
      </c>
      <c r="W24" s="6">
        <v>1.7641304347826088</v>
      </c>
      <c r="X24" s="6">
        <v>1.0826086956521741</v>
      </c>
      <c r="Y24" s="6">
        <v>5.6413043478260869</v>
      </c>
      <c r="Z24" s="6">
        <f>SUM(NonNurse[[#This Row],[Physical Therapist (PT) Hours]],NonNurse[[#This Row],[PT Assistant Hours]],NonNurse[[#This Row],[PT Aide Hours]])/NonNurse[[#This Row],[MDS Census]]</f>
        <v>0.15503275759380586</v>
      </c>
      <c r="AA24" s="6">
        <v>0</v>
      </c>
      <c r="AB24" s="6">
        <v>4.8369565217391308</v>
      </c>
      <c r="AC24" s="6">
        <v>0</v>
      </c>
      <c r="AD24" s="6">
        <v>0</v>
      </c>
      <c r="AE24" s="6">
        <v>0</v>
      </c>
      <c r="AF24" s="6">
        <v>0</v>
      </c>
      <c r="AG24" s="6">
        <v>0</v>
      </c>
      <c r="AH24" s="1">
        <v>175338</v>
      </c>
      <c r="AI24">
        <v>7</v>
      </c>
    </row>
    <row r="25" spans="1:35" x14ac:dyDescent="0.25">
      <c r="A25" t="s">
        <v>346</v>
      </c>
      <c r="B25" t="s">
        <v>104</v>
      </c>
      <c r="C25" t="s">
        <v>512</v>
      </c>
      <c r="D25" t="s">
        <v>435</v>
      </c>
      <c r="E25" s="6">
        <v>49.869565217391305</v>
      </c>
      <c r="F25" s="6">
        <v>5.7391304347826084</v>
      </c>
      <c r="G25" s="6">
        <v>0</v>
      </c>
      <c r="H25" s="6">
        <v>0</v>
      </c>
      <c r="I25" s="6">
        <v>0</v>
      </c>
      <c r="J25" s="6">
        <v>0</v>
      </c>
      <c r="K25" s="6">
        <v>0</v>
      </c>
      <c r="L25" s="6">
        <v>0.63934782608695651</v>
      </c>
      <c r="M25" s="6">
        <v>4.3640217391304361</v>
      </c>
      <c r="N25" s="6">
        <v>0</v>
      </c>
      <c r="O25" s="6">
        <f>SUM(NonNurse[[#This Row],[Qualified Social Work Staff Hours]],NonNurse[[#This Row],[Other Social Work Staff Hours]])/NonNurse[[#This Row],[MDS Census]]</f>
        <v>8.7508718395815199E-2</v>
      </c>
      <c r="P25" s="6">
        <v>0</v>
      </c>
      <c r="Q25" s="6">
        <v>0.10489130434782609</v>
      </c>
      <c r="R25" s="6">
        <f>SUM(NonNurse[[#This Row],[Qualified Activities Professional Hours]],NonNurse[[#This Row],[Other Activities Professional Hours]])/NonNurse[[#This Row],[MDS Census]]</f>
        <v>2.1033129904097646E-3</v>
      </c>
      <c r="S25" s="6">
        <v>7.91304347826087E-2</v>
      </c>
      <c r="T25" s="6">
        <v>0</v>
      </c>
      <c r="U25" s="6">
        <v>0</v>
      </c>
      <c r="V25" s="6">
        <f>SUM(NonNurse[[#This Row],[Occupational Therapist Hours]],NonNurse[[#This Row],[OT Assistant Hours]],NonNurse[[#This Row],[OT Aide Hours]])/NonNurse[[#This Row],[MDS Census]]</f>
        <v>1.5867480383609416E-3</v>
      </c>
      <c r="W25" s="6">
        <v>7.1416304347826101</v>
      </c>
      <c r="X25" s="6">
        <v>0.88260869565217381</v>
      </c>
      <c r="Y25" s="6">
        <v>4.5652173913043477</v>
      </c>
      <c r="Z25" s="6">
        <f>SUM(NonNurse[[#This Row],[Physical Therapist (PT) Hours]],NonNurse[[#This Row],[PT Assistant Hours]],NonNurse[[#This Row],[PT Aide Hours]])/NonNurse[[#This Row],[MDS Census]]</f>
        <v>0.252447689625109</v>
      </c>
      <c r="AA25" s="6">
        <v>0</v>
      </c>
      <c r="AB25" s="6">
        <v>4.6304347826086953</v>
      </c>
      <c r="AC25" s="6">
        <v>0</v>
      </c>
      <c r="AD25" s="6">
        <v>0</v>
      </c>
      <c r="AE25" s="6">
        <v>0</v>
      </c>
      <c r="AF25" s="6">
        <v>0</v>
      </c>
      <c r="AG25" s="6">
        <v>0</v>
      </c>
      <c r="AH25" s="1">
        <v>175246</v>
      </c>
      <c r="AI25">
        <v>7</v>
      </c>
    </row>
    <row r="26" spans="1:35" x14ac:dyDescent="0.25">
      <c r="A26" t="s">
        <v>346</v>
      </c>
      <c r="B26" t="s">
        <v>253</v>
      </c>
      <c r="C26" t="s">
        <v>633</v>
      </c>
      <c r="D26" t="s">
        <v>454</v>
      </c>
      <c r="E26" s="6">
        <v>78.293478260869563</v>
      </c>
      <c r="F26" s="6">
        <v>5.7391304347826084</v>
      </c>
      <c r="G26" s="6">
        <v>0.2608695652173913</v>
      </c>
      <c r="H26" s="6">
        <v>0</v>
      </c>
      <c r="I26" s="6">
        <v>0.71739130434782605</v>
      </c>
      <c r="J26" s="6">
        <v>0</v>
      </c>
      <c r="K26" s="6">
        <v>0</v>
      </c>
      <c r="L26" s="6">
        <v>0.93413043478260871</v>
      </c>
      <c r="M26" s="6">
        <v>0</v>
      </c>
      <c r="N26" s="6">
        <v>9.5036956521739135</v>
      </c>
      <c r="O26" s="6">
        <f>SUM(NonNurse[[#This Row],[Qualified Social Work Staff Hours]],NonNurse[[#This Row],[Other Social Work Staff Hours]])/NonNurse[[#This Row],[MDS Census]]</f>
        <v>0.12138553380535889</v>
      </c>
      <c r="P26" s="6">
        <v>0</v>
      </c>
      <c r="Q26" s="6">
        <v>22.059891304347833</v>
      </c>
      <c r="R26" s="6">
        <f>SUM(NonNurse[[#This Row],[Qualified Activities Professional Hours]],NonNurse[[#This Row],[Other Activities Professional Hours]])/NonNurse[[#This Row],[MDS Census]]</f>
        <v>0.28175898931000981</v>
      </c>
      <c r="S26" s="6">
        <v>3.9384782608695654</v>
      </c>
      <c r="T26" s="6">
        <v>12.426195652173917</v>
      </c>
      <c r="U26" s="6">
        <v>0</v>
      </c>
      <c r="V26" s="6">
        <f>SUM(NonNurse[[#This Row],[Occupational Therapist Hours]],NonNurse[[#This Row],[OT Assistant Hours]],NonNurse[[#This Row],[OT Aide Hours]])/NonNurse[[#This Row],[MDS Census]]</f>
        <v>0.20901707621824245</v>
      </c>
      <c r="W26" s="6">
        <v>4.021195652173911</v>
      </c>
      <c r="X26" s="6">
        <v>14.19119565217391</v>
      </c>
      <c r="Y26" s="6">
        <v>0.25</v>
      </c>
      <c r="Z26" s="6">
        <f>SUM(NonNurse[[#This Row],[Physical Therapist (PT) Hours]],NonNurse[[#This Row],[PT Assistant Hours]],NonNurse[[#This Row],[PT Aide Hours]])/NonNurse[[#This Row],[MDS Census]]</f>
        <v>0.23581007913369426</v>
      </c>
      <c r="AA26" s="6">
        <v>0</v>
      </c>
      <c r="AB26" s="6">
        <v>0</v>
      </c>
      <c r="AC26" s="6">
        <v>0</v>
      </c>
      <c r="AD26" s="6">
        <v>0</v>
      </c>
      <c r="AE26" s="6">
        <v>0</v>
      </c>
      <c r="AF26" s="6">
        <v>0</v>
      </c>
      <c r="AG26" s="6">
        <v>0</v>
      </c>
      <c r="AH26" s="1">
        <v>175507</v>
      </c>
      <c r="AI26">
        <v>7</v>
      </c>
    </row>
    <row r="27" spans="1:35" x14ac:dyDescent="0.25">
      <c r="A27" t="s">
        <v>346</v>
      </c>
      <c r="B27" t="s">
        <v>26</v>
      </c>
      <c r="C27" t="s">
        <v>601</v>
      </c>
      <c r="D27" t="s">
        <v>436</v>
      </c>
      <c r="E27" s="6">
        <v>55.717391304347828</v>
      </c>
      <c r="F27" s="6">
        <v>4.8695652173913047</v>
      </c>
      <c r="G27" s="6">
        <v>5.434782608695652E-3</v>
      </c>
      <c r="H27" s="6">
        <v>0.20108695652173914</v>
      </c>
      <c r="I27" s="6">
        <v>1.576086956521739</v>
      </c>
      <c r="J27" s="6">
        <v>0</v>
      </c>
      <c r="K27" s="6">
        <v>0</v>
      </c>
      <c r="L27" s="6">
        <v>0.96065217391304347</v>
      </c>
      <c r="M27" s="6">
        <v>4.6630434782608692</v>
      </c>
      <c r="N27" s="6">
        <v>0</v>
      </c>
      <c r="O27" s="6">
        <f>SUM(NonNurse[[#This Row],[Qualified Social Work Staff Hours]],NonNurse[[#This Row],[Other Social Work Staff Hours]])/NonNurse[[#This Row],[MDS Census]]</f>
        <v>8.3690987124463503E-2</v>
      </c>
      <c r="P27" s="6">
        <v>3.6493478260869558</v>
      </c>
      <c r="Q27" s="6">
        <v>12.854891304347822</v>
      </c>
      <c r="R27" s="6">
        <f>SUM(NonNurse[[#This Row],[Qualified Activities Professional Hours]],NonNurse[[#This Row],[Other Activities Professional Hours]])/NonNurse[[#This Row],[MDS Census]]</f>
        <v>0.29621342177136156</v>
      </c>
      <c r="S27" s="6">
        <v>3.2822826086956507</v>
      </c>
      <c r="T27" s="6">
        <v>2.7497826086956523</v>
      </c>
      <c r="U27" s="6">
        <v>0</v>
      </c>
      <c r="V27" s="6">
        <f>SUM(NonNurse[[#This Row],[Occupational Therapist Hours]],NonNurse[[#This Row],[OT Assistant Hours]],NonNurse[[#This Row],[OT Aide Hours]])/NonNurse[[#This Row],[MDS Census]]</f>
        <v>0.10826180257510726</v>
      </c>
      <c r="W27" s="6">
        <v>5.268369565217391</v>
      </c>
      <c r="X27" s="6">
        <v>7.0756521739130438</v>
      </c>
      <c r="Y27" s="6">
        <v>0</v>
      </c>
      <c r="Z27" s="6">
        <f>SUM(NonNurse[[#This Row],[Physical Therapist (PT) Hours]],NonNurse[[#This Row],[PT Assistant Hours]],NonNurse[[#This Row],[PT Aide Hours]])/NonNurse[[#This Row],[MDS Census]]</f>
        <v>0.2215470152165431</v>
      </c>
      <c r="AA27" s="6">
        <v>0</v>
      </c>
      <c r="AB27" s="6">
        <v>0</v>
      </c>
      <c r="AC27" s="6">
        <v>0</v>
      </c>
      <c r="AD27" s="6">
        <v>0</v>
      </c>
      <c r="AE27" s="6">
        <v>0</v>
      </c>
      <c r="AF27" s="6">
        <v>0</v>
      </c>
      <c r="AG27" s="6">
        <v>0</v>
      </c>
      <c r="AH27" s="1">
        <v>175402</v>
      </c>
      <c r="AI27">
        <v>7</v>
      </c>
    </row>
    <row r="28" spans="1:35" x14ac:dyDescent="0.25">
      <c r="A28" t="s">
        <v>346</v>
      </c>
      <c r="B28" t="s">
        <v>267</v>
      </c>
      <c r="C28" t="s">
        <v>502</v>
      </c>
      <c r="D28" t="s">
        <v>461</v>
      </c>
      <c r="E28" s="6">
        <v>49.804347826086953</v>
      </c>
      <c r="F28" s="6">
        <v>5.5217391304347823</v>
      </c>
      <c r="G28" s="6">
        <v>0.17391304347826086</v>
      </c>
      <c r="H28" s="6">
        <v>0.27717391304347827</v>
      </c>
      <c r="I28" s="6">
        <v>8.1847826086956523</v>
      </c>
      <c r="J28" s="6">
        <v>0</v>
      </c>
      <c r="K28" s="6">
        <v>0</v>
      </c>
      <c r="L28" s="6">
        <v>6.8152173913043471E-2</v>
      </c>
      <c r="M28" s="6">
        <v>0.13043478260869565</v>
      </c>
      <c r="N28" s="6">
        <v>10.722826086956522</v>
      </c>
      <c r="O28" s="6">
        <f>SUM(NonNurse[[#This Row],[Qualified Social Work Staff Hours]],NonNurse[[#This Row],[Other Social Work Staff Hours]])/NonNurse[[#This Row],[MDS Census]]</f>
        <v>0.21791793976429508</v>
      </c>
      <c r="P28" s="6">
        <v>0</v>
      </c>
      <c r="Q28" s="6">
        <v>8.6972826086956534</v>
      </c>
      <c r="R28" s="6">
        <f>SUM(NonNurse[[#This Row],[Qualified Activities Professional Hours]],NonNurse[[#This Row],[Other Activities Professional Hours]])/NonNurse[[#This Row],[MDS Census]]</f>
        <v>0.17462898297686602</v>
      </c>
      <c r="S28" s="6">
        <v>0.18913043478260869</v>
      </c>
      <c r="T28" s="6">
        <v>3.6334782608695648</v>
      </c>
      <c r="U28" s="6">
        <v>0</v>
      </c>
      <c r="V28" s="6">
        <f>SUM(NonNurse[[#This Row],[Occupational Therapist Hours]],NonNurse[[#This Row],[OT Assistant Hours]],NonNurse[[#This Row],[OT Aide Hours]])/NonNurse[[#This Row],[MDS Census]]</f>
        <v>7.6752509821038845E-2</v>
      </c>
      <c r="W28" s="6">
        <v>0.51184782608695667</v>
      </c>
      <c r="X28" s="6">
        <v>4.890434782608696</v>
      </c>
      <c r="Y28" s="6">
        <v>10.913043478260869</v>
      </c>
      <c r="Z28" s="6">
        <f>SUM(NonNurse[[#This Row],[Physical Therapist (PT) Hours]],NonNurse[[#This Row],[PT Assistant Hours]],NonNurse[[#This Row],[PT Aide Hours]])/NonNurse[[#This Row],[MDS Census]]</f>
        <v>0.32758838934962897</v>
      </c>
      <c r="AA28" s="6">
        <v>0</v>
      </c>
      <c r="AB28" s="6">
        <v>0</v>
      </c>
      <c r="AC28" s="6">
        <v>0</v>
      </c>
      <c r="AD28" s="6">
        <v>0</v>
      </c>
      <c r="AE28" s="6">
        <v>0</v>
      </c>
      <c r="AF28" s="6">
        <v>0</v>
      </c>
      <c r="AG28" s="6">
        <v>0</v>
      </c>
      <c r="AH28" s="1">
        <v>175528</v>
      </c>
      <c r="AI28">
        <v>7</v>
      </c>
    </row>
    <row r="29" spans="1:35" x14ac:dyDescent="0.25">
      <c r="A29" t="s">
        <v>346</v>
      </c>
      <c r="B29" t="s">
        <v>24</v>
      </c>
      <c r="C29" t="s">
        <v>602</v>
      </c>
      <c r="D29" t="s">
        <v>387</v>
      </c>
      <c r="E29" s="6">
        <v>28.706521739130434</v>
      </c>
      <c r="F29" s="6">
        <v>29.255217391304349</v>
      </c>
      <c r="G29" s="6">
        <v>4.2608695652173914E-2</v>
      </c>
      <c r="H29" s="6">
        <v>9.7826086956521743E-2</v>
      </c>
      <c r="I29" s="6">
        <v>2.7282608695652173</v>
      </c>
      <c r="J29" s="6">
        <v>0</v>
      </c>
      <c r="K29" s="6">
        <v>0</v>
      </c>
      <c r="L29" s="6">
        <v>0.28739130434782606</v>
      </c>
      <c r="M29" s="6">
        <v>5.2002173913043475</v>
      </c>
      <c r="N29" s="6">
        <v>2.6886956521739127</v>
      </c>
      <c r="O29" s="6">
        <f>SUM(NonNurse[[#This Row],[Qualified Social Work Staff Hours]],NonNurse[[#This Row],[Other Social Work Staff Hours]])/NonNurse[[#This Row],[MDS Census]]</f>
        <v>0.27481257099583489</v>
      </c>
      <c r="P29" s="6">
        <v>0</v>
      </c>
      <c r="Q29" s="6">
        <v>9.7403260869565216</v>
      </c>
      <c r="R29" s="6">
        <f>SUM(NonNurse[[#This Row],[Qualified Activities Professional Hours]],NonNurse[[#This Row],[Other Activities Professional Hours]])/NonNurse[[#This Row],[MDS Census]]</f>
        <v>0.33930708065126847</v>
      </c>
      <c r="S29" s="6">
        <v>1.5038043478260865</v>
      </c>
      <c r="T29" s="6">
        <v>0.17684782608695651</v>
      </c>
      <c r="U29" s="6">
        <v>0</v>
      </c>
      <c r="V29" s="6">
        <f>SUM(NonNurse[[#This Row],[Occupational Therapist Hours]],NonNurse[[#This Row],[OT Assistant Hours]],NonNurse[[#This Row],[OT Aide Hours]])/NonNurse[[#This Row],[MDS Census]]</f>
        <v>5.854600530102233E-2</v>
      </c>
      <c r="W29" s="6">
        <v>0.15195652173913043</v>
      </c>
      <c r="X29" s="6">
        <v>0.82728260869565184</v>
      </c>
      <c r="Y29" s="6">
        <v>0</v>
      </c>
      <c r="Z29" s="6">
        <f>SUM(NonNurse[[#This Row],[Physical Therapist (PT) Hours]],NonNurse[[#This Row],[PT Assistant Hours]],NonNurse[[#This Row],[PT Aide Hours]])/NonNurse[[#This Row],[MDS Census]]</f>
        <v>3.4112078758046185E-2</v>
      </c>
      <c r="AA29" s="6">
        <v>2.1739130434782608E-2</v>
      </c>
      <c r="AB29" s="6">
        <v>0</v>
      </c>
      <c r="AC29" s="6">
        <v>0</v>
      </c>
      <c r="AD29" s="6">
        <v>0</v>
      </c>
      <c r="AE29" s="6">
        <v>0</v>
      </c>
      <c r="AF29" s="6">
        <v>0</v>
      </c>
      <c r="AG29" s="6">
        <v>0</v>
      </c>
      <c r="AH29" s="1">
        <v>175403</v>
      </c>
      <c r="AI29">
        <v>7</v>
      </c>
    </row>
    <row r="30" spans="1:35" x14ac:dyDescent="0.25">
      <c r="A30" t="s">
        <v>346</v>
      </c>
      <c r="B30" t="s">
        <v>186</v>
      </c>
      <c r="C30" t="s">
        <v>600</v>
      </c>
      <c r="D30" t="s">
        <v>419</v>
      </c>
      <c r="E30" s="6">
        <v>32.184782608695649</v>
      </c>
      <c r="F30" s="6">
        <v>0</v>
      </c>
      <c r="G30" s="6">
        <v>0</v>
      </c>
      <c r="H30" s="6">
        <v>0</v>
      </c>
      <c r="I30" s="6">
        <v>0</v>
      </c>
      <c r="J30" s="6">
        <v>0</v>
      </c>
      <c r="K30" s="6">
        <v>0</v>
      </c>
      <c r="L30" s="6">
        <v>1.0242391304347824</v>
      </c>
      <c r="M30" s="6">
        <v>5.8384782608695653</v>
      </c>
      <c r="N30" s="6">
        <v>0</v>
      </c>
      <c r="O30" s="6">
        <f>SUM(NonNurse[[#This Row],[Qualified Social Work Staff Hours]],NonNurse[[#This Row],[Other Social Work Staff Hours]])/NonNurse[[#This Row],[MDS Census]]</f>
        <v>0.18140493076663292</v>
      </c>
      <c r="P30" s="6">
        <v>0</v>
      </c>
      <c r="Q30" s="6">
        <v>0</v>
      </c>
      <c r="R30" s="6">
        <f>SUM(NonNurse[[#This Row],[Qualified Activities Professional Hours]],NonNurse[[#This Row],[Other Activities Professional Hours]])/NonNurse[[#This Row],[MDS Census]]</f>
        <v>0</v>
      </c>
      <c r="S30" s="6">
        <v>0.44750000000000001</v>
      </c>
      <c r="T30" s="6">
        <v>4.108586956521739</v>
      </c>
      <c r="U30" s="6">
        <v>0</v>
      </c>
      <c r="V30" s="6">
        <f>SUM(NonNurse[[#This Row],[Occupational Therapist Hours]],NonNurse[[#This Row],[OT Assistant Hours]],NonNurse[[#This Row],[OT Aide Hours]])/NonNurse[[#This Row],[MDS Census]]</f>
        <v>0.14156028368794327</v>
      </c>
      <c r="W30" s="6">
        <v>0.49891304347826071</v>
      </c>
      <c r="X30" s="6">
        <v>1.9186956521739138</v>
      </c>
      <c r="Y30" s="6">
        <v>0</v>
      </c>
      <c r="Z30" s="6">
        <f>SUM(NonNurse[[#This Row],[Physical Therapist (PT) Hours]],NonNurse[[#This Row],[PT Assistant Hours]],NonNurse[[#This Row],[PT Aide Hours]])/NonNurse[[#This Row],[MDS Census]]</f>
        <v>7.5116514690982808E-2</v>
      </c>
      <c r="AA30" s="6">
        <v>0</v>
      </c>
      <c r="AB30" s="6">
        <v>0</v>
      </c>
      <c r="AC30" s="6">
        <v>0</v>
      </c>
      <c r="AD30" s="6">
        <v>0</v>
      </c>
      <c r="AE30" s="6">
        <v>0</v>
      </c>
      <c r="AF30" s="6">
        <v>0</v>
      </c>
      <c r="AG30" s="6">
        <v>0</v>
      </c>
      <c r="AH30" s="1">
        <v>175401</v>
      </c>
      <c r="AI30">
        <v>7</v>
      </c>
    </row>
    <row r="31" spans="1:35" x14ac:dyDescent="0.25">
      <c r="A31" t="s">
        <v>346</v>
      </c>
      <c r="B31" t="s">
        <v>154</v>
      </c>
      <c r="C31" t="s">
        <v>498</v>
      </c>
      <c r="D31" t="s">
        <v>449</v>
      </c>
      <c r="E31" s="6">
        <v>38.184782608695649</v>
      </c>
      <c r="F31" s="6">
        <v>5.1304347826086953</v>
      </c>
      <c r="G31" s="6">
        <v>0</v>
      </c>
      <c r="H31" s="6">
        <v>0.56260869565217408</v>
      </c>
      <c r="I31" s="6">
        <v>0</v>
      </c>
      <c r="J31" s="6">
        <v>0</v>
      </c>
      <c r="K31" s="6">
        <v>0</v>
      </c>
      <c r="L31" s="6">
        <v>0.16478260869565217</v>
      </c>
      <c r="M31" s="6">
        <v>5.9941304347826065</v>
      </c>
      <c r="N31" s="6">
        <v>0</v>
      </c>
      <c r="O31" s="6">
        <f>SUM(NonNurse[[#This Row],[Qualified Social Work Staff Hours]],NonNurse[[#This Row],[Other Social Work Staff Hours]])/NonNurse[[#This Row],[MDS Census]]</f>
        <v>0.15697694278394531</v>
      </c>
      <c r="P31" s="6">
        <v>0</v>
      </c>
      <c r="Q31" s="6">
        <v>8.8386956521739108</v>
      </c>
      <c r="R31" s="6">
        <f>SUM(NonNurse[[#This Row],[Qualified Activities Professional Hours]],NonNurse[[#This Row],[Other Activities Professional Hours]])/NonNurse[[#This Row],[MDS Census]]</f>
        <v>0.23147167662966123</v>
      </c>
      <c r="S31" s="6">
        <v>0.3367391304347826</v>
      </c>
      <c r="T31" s="6">
        <v>2.7315217391304341</v>
      </c>
      <c r="U31" s="6">
        <v>0</v>
      </c>
      <c r="V31" s="6">
        <f>SUM(NonNurse[[#This Row],[Occupational Therapist Hours]],NonNurse[[#This Row],[OT Assistant Hours]],NonNurse[[#This Row],[OT Aide Hours]])/NonNurse[[#This Row],[MDS Census]]</f>
        <v>8.0352974665528029E-2</v>
      </c>
      <c r="W31" s="6">
        <v>0.4946739130434783</v>
      </c>
      <c r="X31" s="6">
        <v>2.143369565217391</v>
      </c>
      <c r="Y31" s="6">
        <v>0</v>
      </c>
      <c r="Z31" s="6">
        <f>SUM(NonNurse[[#This Row],[Physical Therapist (PT) Hours]],NonNurse[[#This Row],[PT Assistant Hours]],NonNurse[[#This Row],[PT Aide Hours]])/NonNurse[[#This Row],[MDS Census]]</f>
        <v>6.9086251067463703E-2</v>
      </c>
      <c r="AA31" s="6">
        <v>0</v>
      </c>
      <c r="AB31" s="6">
        <v>0</v>
      </c>
      <c r="AC31" s="6">
        <v>0</v>
      </c>
      <c r="AD31" s="6">
        <v>0</v>
      </c>
      <c r="AE31" s="6">
        <v>0</v>
      </c>
      <c r="AF31" s="6">
        <v>0</v>
      </c>
      <c r="AG31" s="6">
        <v>0</v>
      </c>
      <c r="AH31" s="1">
        <v>175337</v>
      </c>
      <c r="AI31">
        <v>7</v>
      </c>
    </row>
    <row r="32" spans="1:35" x14ac:dyDescent="0.25">
      <c r="A32" t="s">
        <v>346</v>
      </c>
      <c r="B32" t="s">
        <v>32</v>
      </c>
      <c r="C32" t="s">
        <v>522</v>
      </c>
      <c r="D32" t="s">
        <v>415</v>
      </c>
      <c r="E32" s="6">
        <v>74.347826086956516</v>
      </c>
      <c r="F32" s="6">
        <v>5.3913043478260869</v>
      </c>
      <c r="G32" s="6">
        <v>0.52173913043478259</v>
      </c>
      <c r="H32" s="6">
        <v>0.85054347826086951</v>
      </c>
      <c r="I32" s="6">
        <v>0.68478260869565222</v>
      </c>
      <c r="J32" s="6">
        <v>0</v>
      </c>
      <c r="K32" s="6">
        <v>0</v>
      </c>
      <c r="L32" s="6">
        <v>2.1101086956521744</v>
      </c>
      <c r="M32" s="6">
        <v>4.4789130434782631</v>
      </c>
      <c r="N32" s="6">
        <v>5.0295652173913057</v>
      </c>
      <c r="O32" s="6">
        <f>SUM(NonNurse[[#This Row],[Qualified Social Work Staff Hours]],NonNurse[[#This Row],[Other Social Work Staff Hours]])/NonNurse[[#This Row],[MDS Census]]</f>
        <v>0.12789181286549714</v>
      </c>
      <c r="P32" s="6">
        <v>5.3419565217391298</v>
      </c>
      <c r="Q32" s="6">
        <v>0</v>
      </c>
      <c r="R32" s="6">
        <f>SUM(NonNurse[[#This Row],[Qualified Activities Professional Hours]],NonNurse[[#This Row],[Other Activities Professional Hours]])/NonNurse[[#This Row],[MDS Census]]</f>
        <v>7.1850877192982457E-2</v>
      </c>
      <c r="S32" s="6">
        <v>3.3331521739130432</v>
      </c>
      <c r="T32" s="6">
        <v>5.3840217391304366</v>
      </c>
      <c r="U32" s="6">
        <v>0</v>
      </c>
      <c r="V32" s="6">
        <f>SUM(NonNurse[[#This Row],[Occupational Therapist Hours]],NonNurse[[#This Row],[OT Assistant Hours]],NonNurse[[#This Row],[OT Aide Hours]])/NonNurse[[#This Row],[MDS Census]]</f>
        <v>0.11724853801169594</v>
      </c>
      <c r="W32" s="6">
        <v>2.1267391304347827</v>
      </c>
      <c r="X32" s="6">
        <v>5.5758695652173929</v>
      </c>
      <c r="Y32" s="6">
        <v>0</v>
      </c>
      <c r="Z32" s="6">
        <f>SUM(NonNurse[[#This Row],[Physical Therapist (PT) Hours]],NonNurse[[#This Row],[PT Assistant Hours]],NonNurse[[#This Row],[PT Aide Hours]])/NonNurse[[#This Row],[MDS Census]]</f>
        <v>0.10360233918128658</v>
      </c>
      <c r="AA32" s="6">
        <v>6.5217391304347824E-2</v>
      </c>
      <c r="AB32" s="6">
        <v>0</v>
      </c>
      <c r="AC32" s="6">
        <v>0</v>
      </c>
      <c r="AD32" s="6">
        <v>0</v>
      </c>
      <c r="AE32" s="6">
        <v>0</v>
      </c>
      <c r="AF32" s="6">
        <v>0</v>
      </c>
      <c r="AG32" s="6">
        <v>0</v>
      </c>
      <c r="AH32" s="1">
        <v>175044</v>
      </c>
      <c r="AI32">
        <v>7</v>
      </c>
    </row>
    <row r="33" spans="1:35" x14ac:dyDescent="0.25">
      <c r="A33" t="s">
        <v>346</v>
      </c>
      <c r="B33" t="s">
        <v>309</v>
      </c>
      <c r="C33" t="s">
        <v>522</v>
      </c>
      <c r="D33" t="s">
        <v>415</v>
      </c>
      <c r="E33" s="6">
        <v>33.076086956521742</v>
      </c>
      <c r="F33" s="6">
        <v>5.7391304347826084</v>
      </c>
      <c r="G33" s="6">
        <v>0</v>
      </c>
      <c r="H33" s="6">
        <v>0</v>
      </c>
      <c r="I33" s="6">
        <v>0</v>
      </c>
      <c r="J33" s="6">
        <v>0</v>
      </c>
      <c r="K33" s="6">
        <v>0</v>
      </c>
      <c r="L33" s="6">
        <v>0</v>
      </c>
      <c r="M33" s="6">
        <v>0</v>
      </c>
      <c r="N33" s="6">
        <v>5.753804347826085</v>
      </c>
      <c r="O33" s="6">
        <f>SUM(NonNurse[[#This Row],[Qualified Social Work Staff Hours]],NonNurse[[#This Row],[Other Social Work Staff Hours]])/NonNurse[[#This Row],[MDS Census]]</f>
        <v>0.17395662175484711</v>
      </c>
      <c r="P33" s="6">
        <v>0</v>
      </c>
      <c r="Q33" s="6">
        <v>10.962282608695652</v>
      </c>
      <c r="R33" s="6">
        <f>SUM(NonNurse[[#This Row],[Qualified Activities Professional Hours]],NonNurse[[#This Row],[Other Activities Professional Hours]])/NonNurse[[#This Row],[MDS Census]]</f>
        <v>0.33142622412093325</v>
      </c>
      <c r="S33" s="6">
        <v>0</v>
      </c>
      <c r="T33" s="6">
        <v>0</v>
      </c>
      <c r="U33" s="6">
        <v>0</v>
      </c>
      <c r="V33" s="6">
        <f>SUM(NonNurse[[#This Row],[Occupational Therapist Hours]],NonNurse[[#This Row],[OT Assistant Hours]],NonNurse[[#This Row],[OT Aide Hours]])/NonNurse[[#This Row],[MDS Census]]</f>
        <v>0</v>
      </c>
      <c r="W33" s="6">
        <v>0</v>
      </c>
      <c r="X33" s="6">
        <v>0</v>
      </c>
      <c r="Y33" s="6">
        <v>0</v>
      </c>
      <c r="Z33" s="6">
        <f>SUM(NonNurse[[#This Row],[Physical Therapist (PT) Hours]],NonNurse[[#This Row],[PT Assistant Hours]],NonNurse[[#This Row],[PT Aide Hours]])/NonNurse[[#This Row],[MDS Census]]</f>
        <v>0</v>
      </c>
      <c r="AA33" s="6">
        <v>0</v>
      </c>
      <c r="AB33" s="6">
        <v>0</v>
      </c>
      <c r="AC33" s="6">
        <v>0</v>
      </c>
      <c r="AD33" s="6">
        <v>0</v>
      </c>
      <c r="AE33" s="6">
        <v>0</v>
      </c>
      <c r="AF33" s="6">
        <v>0</v>
      </c>
      <c r="AG33" s="6">
        <v>0</v>
      </c>
      <c r="AH33" s="7">
        <v>1.7000000000000001E+257</v>
      </c>
      <c r="AI33">
        <v>7</v>
      </c>
    </row>
    <row r="34" spans="1:35" x14ac:dyDescent="0.25">
      <c r="A34" t="s">
        <v>346</v>
      </c>
      <c r="B34" t="s">
        <v>282</v>
      </c>
      <c r="C34" t="s">
        <v>522</v>
      </c>
      <c r="D34" t="s">
        <v>415</v>
      </c>
      <c r="E34" s="6">
        <v>42.586956521739133</v>
      </c>
      <c r="F34" s="6">
        <v>5.5788043478260869</v>
      </c>
      <c r="G34" s="6">
        <v>0.19565217391304349</v>
      </c>
      <c r="H34" s="6">
        <v>0</v>
      </c>
      <c r="I34" s="6">
        <v>0.43478260869565216</v>
      </c>
      <c r="J34" s="6">
        <v>0</v>
      </c>
      <c r="K34" s="6">
        <v>0</v>
      </c>
      <c r="L34" s="6">
        <v>1.3326086956521737</v>
      </c>
      <c r="M34" s="6">
        <v>0</v>
      </c>
      <c r="N34" s="6">
        <v>5.5652173913043477</v>
      </c>
      <c r="O34" s="6">
        <f>SUM(NonNurse[[#This Row],[Qualified Social Work Staff Hours]],NonNurse[[#This Row],[Other Social Work Staff Hours]])/NonNurse[[#This Row],[MDS Census]]</f>
        <v>0.13067891781521182</v>
      </c>
      <c r="P34" s="6">
        <v>0</v>
      </c>
      <c r="Q34" s="6">
        <v>0</v>
      </c>
      <c r="R34" s="6">
        <f>SUM(NonNurse[[#This Row],[Qualified Activities Professional Hours]],NonNurse[[#This Row],[Other Activities Professional Hours]])/NonNurse[[#This Row],[MDS Census]]</f>
        <v>0</v>
      </c>
      <c r="S34" s="6">
        <v>0.91065217391304365</v>
      </c>
      <c r="T34" s="6">
        <v>4.1426086956521742</v>
      </c>
      <c r="U34" s="6">
        <v>0</v>
      </c>
      <c r="V34" s="6">
        <f>SUM(NonNurse[[#This Row],[Occupational Therapist Hours]],NonNurse[[#This Row],[OT Assistant Hours]],NonNurse[[#This Row],[OT Aide Hours]])/NonNurse[[#This Row],[MDS Census]]</f>
        <v>0.11865747830525779</v>
      </c>
      <c r="W34" s="6">
        <v>0.67282608695652169</v>
      </c>
      <c r="X34" s="6">
        <v>10.217826086956523</v>
      </c>
      <c r="Y34" s="6">
        <v>0</v>
      </c>
      <c r="Z34" s="6">
        <f>SUM(NonNurse[[#This Row],[Physical Therapist (PT) Hours]],NonNurse[[#This Row],[PT Assistant Hours]],NonNurse[[#This Row],[PT Aide Hours]])/NonNurse[[#This Row],[MDS Census]]</f>
        <v>0.25572741194486981</v>
      </c>
      <c r="AA34" s="6">
        <v>0</v>
      </c>
      <c r="AB34" s="6">
        <v>0</v>
      </c>
      <c r="AC34" s="6">
        <v>0</v>
      </c>
      <c r="AD34" s="6">
        <v>0</v>
      </c>
      <c r="AE34" s="6">
        <v>0</v>
      </c>
      <c r="AF34" s="6">
        <v>0</v>
      </c>
      <c r="AG34" s="6">
        <v>0</v>
      </c>
      <c r="AH34" s="1">
        <v>175547</v>
      </c>
      <c r="AI34">
        <v>7</v>
      </c>
    </row>
    <row r="35" spans="1:35" x14ac:dyDescent="0.25">
      <c r="A35" t="s">
        <v>346</v>
      </c>
      <c r="B35" t="s">
        <v>260</v>
      </c>
      <c r="C35" t="s">
        <v>537</v>
      </c>
      <c r="D35" t="s">
        <v>394</v>
      </c>
      <c r="E35" s="6">
        <v>82.673913043478265</v>
      </c>
      <c r="F35" s="6">
        <v>5.3913043478260869</v>
      </c>
      <c r="G35" s="6">
        <v>0.35326086956521741</v>
      </c>
      <c r="H35" s="6">
        <v>0.80032608695652174</v>
      </c>
      <c r="I35" s="6">
        <v>5.6521739130434785</v>
      </c>
      <c r="J35" s="6">
        <v>0</v>
      </c>
      <c r="K35" s="6">
        <v>0</v>
      </c>
      <c r="L35" s="6">
        <v>4.7010869565217392</v>
      </c>
      <c r="M35" s="6">
        <v>5.1114130434782608</v>
      </c>
      <c r="N35" s="6">
        <v>5.9728260869565215</v>
      </c>
      <c r="O35" s="6">
        <f>SUM(NonNurse[[#This Row],[Qualified Social Work Staff Hours]],NonNurse[[#This Row],[Other Social Work Staff Hours]])/NonNurse[[#This Row],[MDS Census]]</f>
        <v>0.13407178543255321</v>
      </c>
      <c r="P35" s="6">
        <v>11.144021739130435</v>
      </c>
      <c r="Q35" s="6">
        <v>12.070652173913043</v>
      </c>
      <c r="R35" s="6">
        <f>SUM(NonNurse[[#This Row],[Qualified Activities Professional Hours]],NonNurse[[#This Row],[Other Activities Professional Hours]])/NonNurse[[#This Row],[MDS Census]]</f>
        <v>0.28079805416776227</v>
      </c>
      <c r="S35" s="6">
        <v>16.054347826086957</v>
      </c>
      <c r="T35" s="6">
        <v>15.576086956521738</v>
      </c>
      <c r="U35" s="6">
        <v>0</v>
      </c>
      <c r="V35" s="6">
        <f>SUM(NonNurse[[#This Row],[Occupational Therapist Hours]],NonNurse[[#This Row],[OT Assistant Hours]],NonNurse[[#This Row],[OT Aide Hours]])/NonNurse[[#This Row],[MDS Census]]</f>
        <v>0.38259268998159346</v>
      </c>
      <c r="W35" s="6">
        <v>17.105978260869566</v>
      </c>
      <c r="X35" s="6">
        <v>17.480978260869566</v>
      </c>
      <c r="Y35" s="6">
        <v>0</v>
      </c>
      <c r="Z35" s="6">
        <f>SUM(NonNurse[[#This Row],[Physical Therapist (PT) Hours]],NonNurse[[#This Row],[PT Assistant Hours]],NonNurse[[#This Row],[PT Aide Hours]])/NonNurse[[#This Row],[MDS Census]]</f>
        <v>0.41835393110702079</v>
      </c>
      <c r="AA35" s="6">
        <v>0</v>
      </c>
      <c r="AB35" s="6">
        <v>0</v>
      </c>
      <c r="AC35" s="6">
        <v>0</v>
      </c>
      <c r="AD35" s="6">
        <v>0</v>
      </c>
      <c r="AE35" s="6">
        <v>0</v>
      </c>
      <c r="AF35" s="6">
        <v>0</v>
      </c>
      <c r="AG35" s="6">
        <v>0</v>
      </c>
      <c r="AH35" s="1">
        <v>175517</v>
      </c>
      <c r="AI35">
        <v>7</v>
      </c>
    </row>
    <row r="36" spans="1:35" x14ac:dyDescent="0.25">
      <c r="A36" t="s">
        <v>346</v>
      </c>
      <c r="B36" t="s">
        <v>235</v>
      </c>
      <c r="C36" t="s">
        <v>564</v>
      </c>
      <c r="D36" t="s">
        <v>394</v>
      </c>
      <c r="E36" s="6">
        <v>70.195652173913047</v>
      </c>
      <c r="F36" s="6">
        <v>11.130434782608695</v>
      </c>
      <c r="G36" s="6">
        <v>0</v>
      </c>
      <c r="H36" s="6">
        <v>0.68989130434782608</v>
      </c>
      <c r="I36" s="6">
        <v>5.6521739130434785</v>
      </c>
      <c r="J36" s="6">
        <v>0</v>
      </c>
      <c r="K36" s="6">
        <v>0</v>
      </c>
      <c r="L36" s="6">
        <v>8.8722826086956523</v>
      </c>
      <c r="M36" s="6">
        <v>0</v>
      </c>
      <c r="N36" s="6">
        <v>10.752717391304348</v>
      </c>
      <c r="O36" s="6">
        <f>SUM(NonNurse[[#This Row],[Qualified Social Work Staff Hours]],NonNurse[[#This Row],[Other Social Work Staff Hours]])/NonNurse[[#This Row],[MDS Census]]</f>
        <v>0.15318209972127592</v>
      </c>
      <c r="P36" s="6">
        <v>5.6521739130434785</v>
      </c>
      <c r="Q36" s="6">
        <v>0</v>
      </c>
      <c r="R36" s="6">
        <f>SUM(NonNurse[[#This Row],[Qualified Activities Professional Hours]],NonNurse[[#This Row],[Other Activities Professional Hours]])/NonNurse[[#This Row],[MDS Census]]</f>
        <v>8.0520284917931242E-2</v>
      </c>
      <c r="S36" s="6">
        <v>15.951086956521738</v>
      </c>
      <c r="T36" s="6">
        <v>6.8478260869565215</v>
      </c>
      <c r="U36" s="6">
        <v>0</v>
      </c>
      <c r="V36" s="6">
        <f>SUM(NonNurse[[#This Row],[Occupational Therapist Hours]],NonNurse[[#This Row],[OT Assistant Hours]],NonNurse[[#This Row],[OT Aide Hours]])/NonNurse[[#This Row],[MDS Census]]</f>
        <v>0.32479095695261684</v>
      </c>
      <c r="W36" s="6">
        <v>14.442934782608695</v>
      </c>
      <c r="X36" s="6">
        <v>10.701086956521738</v>
      </c>
      <c r="Y36" s="6">
        <v>0</v>
      </c>
      <c r="Z36" s="6">
        <f>SUM(NonNurse[[#This Row],[Physical Therapist (PT) Hours]],NonNurse[[#This Row],[PT Assistant Hours]],NonNurse[[#This Row],[PT Aide Hours]])/NonNurse[[#This Row],[MDS Census]]</f>
        <v>0.3581991328584701</v>
      </c>
      <c r="AA36" s="6">
        <v>0</v>
      </c>
      <c r="AB36" s="6">
        <v>0</v>
      </c>
      <c r="AC36" s="6">
        <v>0</v>
      </c>
      <c r="AD36" s="6">
        <v>0</v>
      </c>
      <c r="AE36" s="6">
        <v>0</v>
      </c>
      <c r="AF36" s="6">
        <v>0</v>
      </c>
      <c r="AG36" s="6">
        <v>0</v>
      </c>
      <c r="AH36" s="1">
        <v>175478</v>
      </c>
      <c r="AI36">
        <v>7</v>
      </c>
    </row>
    <row r="37" spans="1:35" x14ac:dyDescent="0.25">
      <c r="A37" t="s">
        <v>346</v>
      </c>
      <c r="B37" t="s">
        <v>49</v>
      </c>
      <c r="C37" t="s">
        <v>534</v>
      </c>
      <c r="D37" t="s">
        <v>421</v>
      </c>
      <c r="E37" s="6">
        <v>58.510869565217391</v>
      </c>
      <c r="F37" s="6">
        <v>5.3913043478260869</v>
      </c>
      <c r="G37" s="6">
        <v>0.2391304347826087</v>
      </c>
      <c r="H37" s="6">
        <v>0.4891304347826087</v>
      </c>
      <c r="I37" s="6">
        <v>0.2608695652173913</v>
      </c>
      <c r="J37" s="6">
        <v>0</v>
      </c>
      <c r="K37" s="6">
        <v>0.15760869565217392</v>
      </c>
      <c r="L37" s="6">
        <v>0.14673913043478262</v>
      </c>
      <c r="M37" s="6">
        <v>0</v>
      </c>
      <c r="N37" s="6">
        <v>5.5978260869565215</v>
      </c>
      <c r="O37" s="6">
        <f>SUM(NonNurse[[#This Row],[Qualified Social Work Staff Hours]],NonNurse[[#This Row],[Other Social Work Staff Hours]])/NonNurse[[#This Row],[MDS Census]]</f>
        <v>9.5671558610440272E-2</v>
      </c>
      <c r="P37" s="6">
        <v>0</v>
      </c>
      <c r="Q37" s="6">
        <v>5.7391304347826084</v>
      </c>
      <c r="R37" s="6">
        <f>SUM(NonNurse[[#This Row],[Qualified Activities Professional Hours]],NonNurse[[#This Row],[Other Activities Professional Hours]])/NonNurse[[#This Row],[MDS Census]]</f>
        <v>9.8086568827791196E-2</v>
      </c>
      <c r="S37" s="6">
        <v>0.76902173913043481</v>
      </c>
      <c r="T37" s="6">
        <v>5.5190217391304346</v>
      </c>
      <c r="U37" s="6">
        <v>0</v>
      </c>
      <c r="V37" s="6">
        <f>SUM(NonNurse[[#This Row],[Occupational Therapist Hours]],NonNurse[[#This Row],[OT Assistant Hours]],NonNurse[[#This Row],[OT Aide Hours]])/NonNurse[[#This Row],[MDS Census]]</f>
        <v>0.10746795467211591</v>
      </c>
      <c r="W37" s="6">
        <v>1.1956521739130435</v>
      </c>
      <c r="X37" s="6">
        <v>4.8695652173913047</v>
      </c>
      <c r="Y37" s="6">
        <v>0</v>
      </c>
      <c r="Z37" s="6">
        <f>SUM(NonNurse[[#This Row],[Physical Therapist (PT) Hours]],NonNurse[[#This Row],[PT Assistant Hours]],NonNurse[[#This Row],[PT Aide Hours]])/NonNurse[[#This Row],[MDS Census]]</f>
        <v>0.10365966932937024</v>
      </c>
      <c r="AA37" s="6">
        <v>0</v>
      </c>
      <c r="AB37" s="6">
        <v>0.56521739130434778</v>
      </c>
      <c r="AC37" s="6">
        <v>0</v>
      </c>
      <c r="AD37" s="6">
        <v>0</v>
      </c>
      <c r="AE37" s="6">
        <v>0</v>
      </c>
      <c r="AF37" s="6">
        <v>0</v>
      </c>
      <c r="AG37" s="6">
        <v>0</v>
      </c>
      <c r="AH37" s="1">
        <v>175145</v>
      </c>
      <c r="AI37">
        <v>7</v>
      </c>
    </row>
    <row r="38" spans="1:35" x14ac:dyDescent="0.25">
      <c r="A38" t="s">
        <v>346</v>
      </c>
      <c r="B38" t="s">
        <v>187</v>
      </c>
      <c r="C38" t="s">
        <v>603</v>
      </c>
      <c r="D38" t="s">
        <v>417</v>
      </c>
      <c r="E38" s="6">
        <v>48.391304347826086</v>
      </c>
      <c r="F38" s="6">
        <v>0</v>
      </c>
      <c r="G38" s="6">
        <v>1.0869565217391304E-2</v>
      </c>
      <c r="H38" s="6">
        <v>0.27717391304347827</v>
      </c>
      <c r="I38" s="6">
        <v>0.22826086956521738</v>
      </c>
      <c r="J38" s="6">
        <v>0</v>
      </c>
      <c r="K38" s="6">
        <v>0</v>
      </c>
      <c r="L38" s="6">
        <v>2.3091304347826092</v>
      </c>
      <c r="M38" s="6">
        <v>0</v>
      </c>
      <c r="N38" s="6">
        <v>0</v>
      </c>
      <c r="O38" s="6">
        <f>SUM(NonNurse[[#This Row],[Qualified Social Work Staff Hours]],NonNurse[[#This Row],[Other Social Work Staff Hours]])/NonNurse[[#This Row],[MDS Census]]</f>
        <v>0</v>
      </c>
      <c r="P38" s="6">
        <v>5.5054347826086953</v>
      </c>
      <c r="Q38" s="6">
        <v>7.990543478260868</v>
      </c>
      <c r="R38" s="6">
        <f>SUM(NonNurse[[#This Row],[Qualified Activities Professional Hours]],NonNurse[[#This Row],[Other Activities Professional Hours]])/NonNurse[[#This Row],[MDS Census]]</f>
        <v>0.27889263252470797</v>
      </c>
      <c r="S38" s="6">
        <v>0.97347826086956513</v>
      </c>
      <c r="T38" s="6">
        <v>3.1025</v>
      </c>
      <c r="U38" s="6">
        <v>0</v>
      </c>
      <c r="V38" s="6">
        <f>SUM(NonNurse[[#This Row],[Occupational Therapist Hours]],NonNurse[[#This Row],[OT Assistant Hours]],NonNurse[[#This Row],[OT Aide Hours]])/NonNurse[[#This Row],[MDS Census]]</f>
        <v>8.4229559748427676E-2</v>
      </c>
      <c r="W38" s="6">
        <v>2.2261956521739137</v>
      </c>
      <c r="X38" s="6">
        <v>5.0683695652173926</v>
      </c>
      <c r="Y38" s="6">
        <v>0</v>
      </c>
      <c r="Z38" s="6">
        <f>SUM(NonNurse[[#This Row],[Physical Therapist (PT) Hours]],NonNurse[[#This Row],[PT Assistant Hours]],NonNurse[[#This Row],[PT Aide Hours]])/NonNurse[[#This Row],[MDS Census]]</f>
        <v>0.15074123989218333</v>
      </c>
      <c r="AA38" s="6">
        <v>0</v>
      </c>
      <c r="AB38" s="6">
        <v>4.2826086956521738</v>
      </c>
      <c r="AC38" s="6">
        <v>0</v>
      </c>
      <c r="AD38" s="6">
        <v>0</v>
      </c>
      <c r="AE38" s="6">
        <v>0</v>
      </c>
      <c r="AF38" s="6">
        <v>0</v>
      </c>
      <c r="AG38" s="6">
        <v>0</v>
      </c>
      <c r="AH38" s="1">
        <v>175404</v>
      </c>
      <c r="AI38">
        <v>7</v>
      </c>
    </row>
    <row r="39" spans="1:35" x14ac:dyDescent="0.25">
      <c r="A39" t="s">
        <v>346</v>
      </c>
      <c r="B39" t="s">
        <v>162</v>
      </c>
      <c r="C39" t="s">
        <v>491</v>
      </c>
      <c r="D39" t="s">
        <v>384</v>
      </c>
      <c r="E39" s="6">
        <v>79.554347826086953</v>
      </c>
      <c r="F39" s="6">
        <v>21.452499999999997</v>
      </c>
      <c r="G39" s="6">
        <v>7.6086956521739135E-2</v>
      </c>
      <c r="H39" s="6">
        <v>0.33804347826086956</v>
      </c>
      <c r="I39" s="6">
        <v>0.58695652173913049</v>
      </c>
      <c r="J39" s="6">
        <v>0</v>
      </c>
      <c r="K39" s="6">
        <v>0</v>
      </c>
      <c r="L39" s="6">
        <v>0.5625</v>
      </c>
      <c r="M39" s="6">
        <v>5.3255434782608697</v>
      </c>
      <c r="N39" s="6">
        <v>5.9914130434782589</v>
      </c>
      <c r="O39" s="6">
        <f>SUM(NonNurse[[#This Row],[Qualified Social Work Staff Hours]],NonNurse[[#This Row],[Other Social Work Staff Hours]])/NonNurse[[#This Row],[MDS Census]]</f>
        <v>0.14225440633966388</v>
      </c>
      <c r="P39" s="6">
        <v>10.892717391304348</v>
      </c>
      <c r="Q39" s="6">
        <v>0</v>
      </c>
      <c r="R39" s="6">
        <f>SUM(NonNurse[[#This Row],[Qualified Activities Professional Hours]],NonNurse[[#This Row],[Other Activities Professional Hours]])/NonNurse[[#This Row],[MDS Census]]</f>
        <v>0.13692171061620442</v>
      </c>
      <c r="S39" s="6">
        <v>1.0815217391304348</v>
      </c>
      <c r="T39" s="6">
        <v>1.7581521739130435</v>
      </c>
      <c r="U39" s="6">
        <v>0</v>
      </c>
      <c r="V39" s="6">
        <f>SUM(NonNurse[[#This Row],[Occupational Therapist Hours]],NonNurse[[#This Row],[OT Assistant Hours]],NonNurse[[#This Row],[OT Aide Hours]])/NonNurse[[#This Row],[MDS Census]]</f>
        <v>3.5694767044678236E-2</v>
      </c>
      <c r="W39" s="6">
        <v>1.7880434782608696</v>
      </c>
      <c r="X39" s="6">
        <v>4.526630434782609</v>
      </c>
      <c r="Y39" s="6">
        <v>0</v>
      </c>
      <c r="Z39" s="6">
        <f>SUM(NonNurse[[#This Row],[Physical Therapist (PT) Hours]],NonNurse[[#This Row],[PT Assistant Hours]],NonNurse[[#This Row],[PT Aide Hours]])/NonNurse[[#This Row],[MDS Census]]</f>
        <v>7.9375597759256733E-2</v>
      </c>
      <c r="AA39" s="6">
        <v>0</v>
      </c>
      <c r="AB39" s="6">
        <v>0</v>
      </c>
      <c r="AC39" s="6">
        <v>0</v>
      </c>
      <c r="AD39" s="6">
        <v>0</v>
      </c>
      <c r="AE39" s="6">
        <v>0</v>
      </c>
      <c r="AF39" s="6">
        <v>0</v>
      </c>
      <c r="AG39" s="6">
        <v>0</v>
      </c>
      <c r="AH39" s="1">
        <v>175350</v>
      </c>
      <c r="AI39">
        <v>7</v>
      </c>
    </row>
    <row r="40" spans="1:35" x14ac:dyDescent="0.25">
      <c r="A40" t="s">
        <v>346</v>
      </c>
      <c r="B40" t="s">
        <v>273</v>
      </c>
      <c r="C40" t="s">
        <v>521</v>
      </c>
      <c r="D40" t="s">
        <v>402</v>
      </c>
      <c r="E40" s="6">
        <v>17.923913043478262</v>
      </c>
      <c r="F40" s="6">
        <v>5.6521739130434785</v>
      </c>
      <c r="G40" s="6">
        <v>0.13043478260869565</v>
      </c>
      <c r="H40" s="6">
        <v>6.5217391304347824E-2</v>
      </c>
      <c r="I40" s="6">
        <v>0.19565217391304349</v>
      </c>
      <c r="J40" s="6">
        <v>0</v>
      </c>
      <c r="K40" s="6">
        <v>0</v>
      </c>
      <c r="L40" s="6">
        <v>1.6060869565217393</v>
      </c>
      <c r="M40" s="6">
        <v>0</v>
      </c>
      <c r="N40" s="6">
        <v>0</v>
      </c>
      <c r="O40" s="6">
        <f>SUM(NonNurse[[#This Row],[Qualified Social Work Staff Hours]],NonNurse[[#This Row],[Other Social Work Staff Hours]])/NonNurse[[#This Row],[MDS Census]]</f>
        <v>0</v>
      </c>
      <c r="P40" s="6">
        <v>0</v>
      </c>
      <c r="Q40" s="6">
        <v>0</v>
      </c>
      <c r="R40" s="6">
        <f>SUM(NonNurse[[#This Row],[Qualified Activities Professional Hours]],NonNurse[[#This Row],[Other Activities Professional Hours]])/NonNurse[[#This Row],[MDS Census]]</f>
        <v>0</v>
      </c>
      <c r="S40" s="6">
        <v>0.93239130434782591</v>
      </c>
      <c r="T40" s="6">
        <v>2.2467391304347832</v>
      </c>
      <c r="U40" s="6">
        <v>0</v>
      </c>
      <c r="V40" s="6">
        <f>SUM(NonNurse[[#This Row],[Occupational Therapist Hours]],NonNurse[[#This Row],[OT Assistant Hours]],NonNurse[[#This Row],[OT Aide Hours]])/NonNurse[[#This Row],[MDS Census]]</f>
        <v>0.17736810187992724</v>
      </c>
      <c r="W40" s="6">
        <v>0.76445652173913059</v>
      </c>
      <c r="X40" s="6">
        <v>4.8156521739130449</v>
      </c>
      <c r="Y40" s="6">
        <v>0</v>
      </c>
      <c r="Z40" s="6">
        <f>SUM(NonNurse[[#This Row],[Physical Therapist (PT) Hours]],NonNurse[[#This Row],[PT Assistant Hours]],NonNurse[[#This Row],[PT Aide Hours]])/NonNurse[[#This Row],[MDS Census]]</f>
        <v>0.31132201334141907</v>
      </c>
      <c r="AA40" s="6">
        <v>0</v>
      </c>
      <c r="AB40" s="6">
        <v>0</v>
      </c>
      <c r="AC40" s="6">
        <v>0</v>
      </c>
      <c r="AD40" s="6">
        <v>0</v>
      </c>
      <c r="AE40" s="6">
        <v>0</v>
      </c>
      <c r="AF40" s="6">
        <v>0</v>
      </c>
      <c r="AG40" s="6">
        <v>0</v>
      </c>
      <c r="AH40" s="1">
        <v>175534</v>
      </c>
      <c r="AI40">
        <v>7</v>
      </c>
    </row>
    <row r="41" spans="1:35" x14ac:dyDescent="0.25">
      <c r="A41" t="s">
        <v>346</v>
      </c>
      <c r="B41" t="s">
        <v>189</v>
      </c>
      <c r="C41" t="s">
        <v>606</v>
      </c>
      <c r="D41" t="s">
        <v>402</v>
      </c>
      <c r="E41" s="6">
        <v>121.58695652173913</v>
      </c>
      <c r="F41" s="6">
        <v>5.1304347826086953</v>
      </c>
      <c r="G41" s="6">
        <v>1.125</v>
      </c>
      <c r="H41" s="6">
        <v>0.31521739130434784</v>
      </c>
      <c r="I41" s="6">
        <v>2.097826086956522</v>
      </c>
      <c r="J41" s="6">
        <v>0</v>
      </c>
      <c r="K41" s="6">
        <v>0</v>
      </c>
      <c r="L41" s="6">
        <v>6.0326086956521738</v>
      </c>
      <c r="M41" s="6">
        <v>0</v>
      </c>
      <c r="N41" s="6">
        <v>20.842608695652174</v>
      </c>
      <c r="O41" s="6">
        <f>SUM(NonNurse[[#This Row],[Qualified Social Work Staff Hours]],NonNurse[[#This Row],[Other Social Work Staff Hours]])/NonNurse[[#This Row],[MDS Census]]</f>
        <v>0.17142141963168248</v>
      </c>
      <c r="P41" s="6">
        <v>0</v>
      </c>
      <c r="Q41" s="6">
        <v>0</v>
      </c>
      <c r="R41" s="6">
        <f>SUM(NonNurse[[#This Row],[Qualified Activities Professional Hours]],NonNurse[[#This Row],[Other Activities Professional Hours]])/NonNurse[[#This Row],[MDS Census]]</f>
        <v>0</v>
      </c>
      <c r="S41" s="6">
        <v>5.6983695652173916</v>
      </c>
      <c r="T41" s="6">
        <v>10.895543478260869</v>
      </c>
      <c r="U41" s="6">
        <v>0</v>
      </c>
      <c r="V41" s="6">
        <f>SUM(NonNurse[[#This Row],[Occupational Therapist Hours]],NonNurse[[#This Row],[OT Assistant Hours]],NonNurse[[#This Row],[OT Aide Hours]])/NonNurse[[#This Row],[MDS Census]]</f>
        <v>0.13647774003218308</v>
      </c>
      <c r="W41" s="6">
        <v>10.314673913043478</v>
      </c>
      <c r="X41" s="6">
        <v>17.290434782608692</v>
      </c>
      <c r="Y41" s="6">
        <v>0</v>
      </c>
      <c r="Z41" s="6">
        <f>SUM(NonNurse[[#This Row],[Physical Therapist (PT) Hours]],NonNurse[[#This Row],[PT Assistant Hours]],NonNurse[[#This Row],[PT Aide Hours]])/NonNurse[[#This Row],[MDS Census]]</f>
        <v>0.22704005006257821</v>
      </c>
      <c r="AA41" s="6">
        <v>0</v>
      </c>
      <c r="AB41" s="6">
        <v>0</v>
      </c>
      <c r="AC41" s="6">
        <v>0</v>
      </c>
      <c r="AD41" s="6">
        <v>0</v>
      </c>
      <c r="AE41" s="6">
        <v>0</v>
      </c>
      <c r="AF41" s="6">
        <v>0</v>
      </c>
      <c r="AG41" s="6">
        <v>0</v>
      </c>
      <c r="AH41" s="1">
        <v>175410</v>
      </c>
      <c r="AI41">
        <v>7</v>
      </c>
    </row>
    <row r="42" spans="1:35" x14ac:dyDescent="0.25">
      <c r="A42" t="s">
        <v>346</v>
      </c>
      <c r="B42" t="s">
        <v>296</v>
      </c>
      <c r="C42" t="s">
        <v>521</v>
      </c>
      <c r="D42" t="s">
        <v>402</v>
      </c>
      <c r="E42" s="6">
        <v>59.25</v>
      </c>
      <c r="F42" s="6">
        <v>5.8260869565217392</v>
      </c>
      <c r="G42" s="6">
        <v>0</v>
      </c>
      <c r="H42" s="6">
        <v>0</v>
      </c>
      <c r="I42" s="6">
        <v>0</v>
      </c>
      <c r="J42" s="6">
        <v>0</v>
      </c>
      <c r="K42" s="6">
        <v>0</v>
      </c>
      <c r="L42" s="6">
        <v>4.4965217391304346</v>
      </c>
      <c r="M42" s="6">
        <v>0.54630434782608683</v>
      </c>
      <c r="N42" s="6">
        <v>11.015869565217393</v>
      </c>
      <c r="O42" s="6">
        <f>SUM(NonNurse[[#This Row],[Qualified Social Work Staff Hours]],NonNurse[[#This Row],[Other Social Work Staff Hours]])/NonNurse[[#This Row],[MDS Census]]</f>
        <v>0.19514217574756929</v>
      </c>
      <c r="P42" s="6">
        <v>0</v>
      </c>
      <c r="Q42" s="6">
        <v>6.5801086956521742</v>
      </c>
      <c r="R42" s="6">
        <f>SUM(NonNurse[[#This Row],[Qualified Activities Professional Hours]],NonNurse[[#This Row],[Other Activities Professional Hours]])/NonNurse[[#This Row],[MDS Census]]</f>
        <v>0.1110566868464502</v>
      </c>
      <c r="S42" s="6">
        <v>8.7127173913043485</v>
      </c>
      <c r="T42" s="6">
        <v>25.509347826086948</v>
      </c>
      <c r="U42" s="6">
        <v>0</v>
      </c>
      <c r="V42" s="6">
        <f>SUM(NonNurse[[#This Row],[Occupational Therapist Hours]],NonNurse[[#This Row],[OT Assistant Hours]],NonNurse[[#This Row],[OT Aide Hours]])/NonNurse[[#This Row],[MDS Census]]</f>
        <v>0.57758759860576026</v>
      </c>
      <c r="W42" s="6">
        <v>19.451847826086954</v>
      </c>
      <c r="X42" s="6">
        <v>31.571739130434786</v>
      </c>
      <c r="Y42" s="6">
        <v>0</v>
      </c>
      <c r="Z42" s="6">
        <f>SUM(NonNurse[[#This Row],[Physical Therapist (PT) Hours]],NonNurse[[#This Row],[PT Assistant Hours]],NonNurse[[#This Row],[PT Aide Hours]])/NonNurse[[#This Row],[MDS Census]]</f>
        <v>0.86115758576407997</v>
      </c>
      <c r="AA42" s="6">
        <v>0</v>
      </c>
      <c r="AB42" s="6">
        <v>0</v>
      </c>
      <c r="AC42" s="6">
        <v>0</v>
      </c>
      <c r="AD42" s="6">
        <v>0</v>
      </c>
      <c r="AE42" s="6">
        <v>0</v>
      </c>
      <c r="AF42" s="6">
        <v>0</v>
      </c>
      <c r="AG42" s="6">
        <v>0</v>
      </c>
      <c r="AH42" s="1">
        <v>175564</v>
      </c>
      <c r="AI42">
        <v>7</v>
      </c>
    </row>
    <row r="43" spans="1:35" x14ac:dyDescent="0.25">
      <c r="A43" t="s">
        <v>346</v>
      </c>
      <c r="B43" t="s">
        <v>232</v>
      </c>
      <c r="C43" t="s">
        <v>623</v>
      </c>
      <c r="D43" t="s">
        <v>414</v>
      </c>
      <c r="E43" s="6">
        <v>27.836956521739129</v>
      </c>
      <c r="F43" s="6">
        <v>5.5217391304347823</v>
      </c>
      <c r="G43" s="6">
        <v>5.9782608695652176E-2</v>
      </c>
      <c r="H43" s="6">
        <v>0.13043478260869565</v>
      </c>
      <c r="I43" s="6">
        <v>7.2826086956521738</v>
      </c>
      <c r="J43" s="6">
        <v>0</v>
      </c>
      <c r="K43" s="6">
        <v>0</v>
      </c>
      <c r="L43" s="6">
        <v>1.358695652173913E-2</v>
      </c>
      <c r="M43" s="6">
        <v>1.0869565217391304E-2</v>
      </c>
      <c r="N43" s="6">
        <v>5.9429347826086953</v>
      </c>
      <c r="O43" s="6">
        <f>SUM(NonNurse[[#This Row],[Qualified Social Work Staff Hours]],NonNurse[[#This Row],[Other Social Work Staff Hours]])/NonNurse[[#This Row],[MDS Census]]</f>
        <v>0.21388129636860603</v>
      </c>
      <c r="P43" s="6">
        <v>0</v>
      </c>
      <c r="Q43" s="6">
        <v>5.5054347826086953</v>
      </c>
      <c r="R43" s="6">
        <f>SUM(NonNurse[[#This Row],[Qualified Activities Professional Hours]],NonNurse[[#This Row],[Other Activities Professional Hours]])/NonNurse[[#This Row],[MDS Census]]</f>
        <v>0.19777430691136275</v>
      </c>
      <c r="S43" s="6">
        <v>0.30978260869565216</v>
      </c>
      <c r="T43" s="6">
        <v>2.0869565217391303E-2</v>
      </c>
      <c r="U43" s="6">
        <v>0</v>
      </c>
      <c r="V43" s="6">
        <f>SUM(NonNurse[[#This Row],[Occupational Therapist Hours]],NonNurse[[#This Row],[OT Assistant Hours]],NonNurse[[#This Row],[OT Aide Hours]])/NonNurse[[#This Row],[MDS Census]]</f>
        <v>1.1878172588832487E-2</v>
      </c>
      <c r="W43" s="6">
        <v>0</v>
      </c>
      <c r="X43" s="6">
        <v>0</v>
      </c>
      <c r="Y43" s="6">
        <v>7.1086956521739131</v>
      </c>
      <c r="Z43" s="6">
        <f>SUM(NonNurse[[#This Row],[Physical Therapist (PT) Hours]],NonNurse[[#This Row],[PT Assistant Hours]],NonNurse[[#This Row],[PT Aide Hours]])/NonNurse[[#This Row],[MDS Census]]</f>
        <v>0.25536899648574779</v>
      </c>
      <c r="AA43" s="6">
        <v>0</v>
      </c>
      <c r="AB43" s="6">
        <v>0</v>
      </c>
      <c r="AC43" s="6">
        <v>0</v>
      </c>
      <c r="AD43" s="6">
        <v>0</v>
      </c>
      <c r="AE43" s="6">
        <v>0</v>
      </c>
      <c r="AF43" s="6">
        <v>0</v>
      </c>
      <c r="AG43" s="6">
        <v>0</v>
      </c>
      <c r="AH43" s="1">
        <v>175474</v>
      </c>
      <c r="AI43">
        <v>7</v>
      </c>
    </row>
    <row r="44" spans="1:35" x14ac:dyDescent="0.25">
      <c r="A44" t="s">
        <v>346</v>
      </c>
      <c r="B44" t="s">
        <v>85</v>
      </c>
      <c r="C44" t="s">
        <v>550</v>
      </c>
      <c r="D44" t="s">
        <v>430</v>
      </c>
      <c r="E44" s="6">
        <v>31.576086956521738</v>
      </c>
      <c r="F44" s="6">
        <v>5.2826086956521738</v>
      </c>
      <c r="G44" s="6">
        <v>0</v>
      </c>
      <c r="H44" s="6">
        <v>0.12239130434782608</v>
      </c>
      <c r="I44" s="6">
        <v>0</v>
      </c>
      <c r="J44" s="6">
        <v>0</v>
      </c>
      <c r="K44" s="6">
        <v>0</v>
      </c>
      <c r="L44" s="6">
        <v>3.6521739130434779E-2</v>
      </c>
      <c r="M44" s="6">
        <v>2.0572826086956519</v>
      </c>
      <c r="N44" s="6">
        <v>0</v>
      </c>
      <c r="O44" s="6">
        <f>SUM(NonNurse[[#This Row],[Qualified Social Work Staff Hours]],NonNurse[[#This Row],[Other Social Work Staff Hours]])/NonNurse[[#This Row],[MDS Census]]</f>
        <v>6.5153184165232358E-2</v>
      </c>
      <c r="P44" s="6">
        <v>0</v>
      </c>
      <c r="Q44" s="6">
        <v>4.7511956521739132</v>
      </c>
      <c r="R44" s="6">
        <f>SUM(NonNurse[[#This Row],[Qualified Activities Professional Hours]],NonNurse[[#This Row],[Other Activities Professional Hours]])/NonNurse[[#This Row],[MDS Census]]</f>
        <v>0.15046815834767643</v>
      </c>
      <c r="S44" s="6">
        <v>0.47923913043478272</v>
      </c>
      <c r="T44" s="6">
        <v>3.4917391304347833</v>
      </c>
      <c r="U44" s="6">
        <v>0</v>
      </c>
      <c r="V44" s="6">
        <f>SUM(NonNurse[[#This Row],[Occupational Therapist Hours]],NonNurse[[#This Row],[OT Assistant Hours]],NonNurse[[#This Row],[OT Aide Hours]])/NonNurse[[#This Row],[MDS Census]]</f>
        <v>0.12575903614457834</v>
      </c>
      <c r="W44" s="6">
        <v>0.21326086956521736</v>
      </c>
      <c r="X44" s="6">
        <v>0.65315217391304325</v>
      </c>
      <c r="Y44" s="6">
        <v>0</v>
      </c>
      <c r="Z44" s="6">
        <f>SUM(NonNurse[[#This Row],[Physical Therapist (PT) Hours]],NonNurse[[#This Row],[PT Assistant Hours]],NonNurse[[#This Row],[PT Aide Hours]])/NonNurse[[#This Row],[MDS Census]]</f>
        <v>2.7438898450946637E-2</v>
      </c>
      <c r="AA44" s="6">
        <v>0</v>
      </c>
      <c r="AB44" s="6">
        <v>0</v>
      </c>
      <c r="AC44" s="6">
        <v>0</v>
      </c>
      <c r="AD44" s="6">
        <v>0</v>
      </c>
      <c r="AE44" s="6">
        <v>0</v>
      </c>
      <c r="AF44" s="6">
        <v>0</v>
      </c>
      <c r="AG44" s="6">
        <v>0</v>
      </c>
      <c r="AH44" s="1">
        <v>175223</v>
      </c>
      <c r="AI44">
        <v>7</v>
      </c>
    </row>
    <row r="45" spans="1:35" x14ac:dyDescent="0.25">
      <c r="A45" t="s">
        <v>346</v>
      </c>
      <c r="B45" t="s">
        <v>185</v>
      </c>
      <c r="C45" t="s">
        <v>599</v>
      </c>
      <c r="D45" t="s">
        <v>402</v>
      </c>
      <c r="E45" s="6">
        <v>36.760869565217391</v>
      </c>
      <c r="F45" s="6">
        <v>0</v>
      </c>
      <c r="G45" s="6">
        <v>8.152173913043478E-3</v>
      </c>
      <c r="H45" s="6">
        <v>0.27445652173913043</v>
      </c>
      <c r="I45" s="6">
        <v>0.10869565217391304</v>
      </c>
      <c r="J45" s="6">
        <v>0</v>
      </c>
      <c r="K45" s="6">
        <v>0</v>
      </c>
      <c r="L45" s="6">
        <v>3.4130434782608694E-2</v>
      </c>
      <c r="M45" s="6">
        <v>0.13043478260869565</v>
      </c>
      <c r="N45" s="6">
        <v>0</v>
      </c>
      <c r="O45" s="6">
        <f>SUM(NonNurse[[#This Row],[Qualified Social Work Staff Hours]],NonNurse[[#This Row],[Other Social Work Staff Hours]])/NonNurse[[#This Row],[MDS Census]]</f>
        <v>3.5481963335304554E-3</v>
      </c>
      <c r="P45" s="6">
        <v>0</v>
      </c>
      <c r="Q45" s="6">
        <v>0</v>
      </c>
      <c r="R45" s="6">
        <f>SUM(NonNurse[[#This Row],[Qualified Activities Professional Hours]],NonNurse[[#This Row],[Other Activities Professional Hours]])/NonNurse[[#This Row],[MDS Census]]</f>
        <v>0</v>
      </c>
      <c r="S45" s="6">
        <v>0.19619565217391302</v>
      </c>
      <c r="T45" s="6">
        <v>1.2141304347826085</v>
      </c>
      <c r="U45" s="6">
        <v>0</v>
      </c>
      <c r="V45" s="6">
        <f>SUM(NonNurse[[#This Row],[Occupational Therapist Hours]],NonNurse[[#This Row],[OT Assistant Hours]],NonNurse[[#This Row],[OT Aide Hours]])/NonNurse[[#This Row],[MDS Census]]</f>
        <v>3.8364872856298041E-2</v>
      </c>
      <c r="W45" s="6">
        <v>0.41847826086956535</v>
      </c>
      <c r="X45" s="6">
        <v>5.0336956521739129</v>
      </c>
      <c r="Y45" s="6">
        <v>0</v>
      </c>
      <c r="Z45" s="6">
        <f>SUM(NonNurse[[#This Row],[Physical Therapist (PT) Hours]],NonNurse[[#This Row],[PT Assistant Hours]],NonNurse[[#This Row],[PT Aide Hours]])/NonNurse[[#This Row],[MDS Census]]</f>
        <v>0.14831460674157304</v>
      </c>
      <c r="AA45" s="6">
        <v>0</v>
      </c>
      <c r="AB45" s="6">
        <v>0</v>
      </c>
      <c r="AC45" s="6">
        <v>0</v>
      </c>
      <c r="AD45" s="6">
        <v>0</v>
      </c>
      <c r="AE45" s="6">
        <v>0</v>
      </c>
      <c r="AF45" s="6">
        <v>0</v>
      </c>
      <c r="AG45" s="6">
        <v>0</v>
      </c>
      <c r="AH45" s="1">
        <v>175399</v>
      </c>
      <c r="AI45">
        <v>7</v>
      </c>
    </row>
    <row r="46" spans="1:35" x14ac:dyDescent="0.25">
      <c r="A46" t="s">
        <v>346</v>
      </c>
      <c r="B46" t="s">
        <v>160</v>
      </c>
      <c r="C46" t="s">
        <v>585</v>
      </c>
      <c r="D46" t="s">
        <v>403</v>
      </c>
      <c r="E46" s="6">
        <v>28.858695652173914</v>
      </c>
      <c r="F46" s="6">
        <v>5.7282608695652177</v>
      </c>
      <c r="G46" s="6">
        <v>3.2608695652173912E-2</v>
      </c>
      <c r="H46" s="6">
        <v>0.10434782608695652</v>
      </c>
      <c r="I46" s="6">
        <v>0.17391304347826086</v>
      </c>
      <c r="J46" s="6">
        <v>0</v>
      </c>
      <c r="K46" s="6">
        <v>0</v>
      </c>
      <c r="L46" s="6">
        <v>0.20217391304347823</v>
      </c>
      <c r="M46" s="6">
        <v>0</v>
      </c>
      <c r="N46" s="6">
        <v>4.9116304347826079</v>
      </c>
      <c r="O46" s="6">
        <f>SUM(NonNurse[[#This Row],[Qualified Social Work Staff Hours]],NonNurse[[#This Row],[Other Social Work Staff Hours]])/NonNurse[[#This Row],[MDS Census]]</f>
        <v>0.17019585687382294</v>
      </c>
      <c r="P46" s="6">
        <v>4.9433695652173935</v>
      </c>
      <c r="Q46" s="6">
        <v>0</v>
      </c>
      <c r="R46" s="6">
        <f>SUM(NonNurse[[#This Row],[Qualified Activities Professional Hours]],NonNurse[[#This Row],[Other Activities Professional Hours]])/NonNurse[[#This Row],[MDS Census]]</f>
        <v>0.17129566854990591</v>
      </c>
      <c r="S46" s="6">
        <v>0.45173913043478264</v>
      </c>
      <c r="T46" s="6">
        <v>4.5326086956521738E-2</v>
      </c>
      <c r="U46" s="6">
        <v>0</v>
      </c>
      <c r="V46" s="6">
        <f>SUM(NonNurse[[#This Row],[Occupational Therapist Hours]],NonNurse[[#This Row],[OT Assistant Hours]],NonNurse[[#This Row],[OT Aide Hours]])/NonNurse[[#This Row],[MDS Census]]</f>
        <v>1.7224105461393597E-2</v>
      </c>
      <c r="W46" s="6">
        <v>0.9598913043478261</v>
      </c>
      <c r="X46" s="6">
        <v>0.14923913043478262</v>
      </c>
      <c r="Y46" s="6">
        <v>0</v>
      </c>
      <c r="Z46" s="6">
        <f>SUM(NonNurse[[#This Row],[Physical Therapist (PT) Hours]],NonNurse[[#This Row],[PT Assistant Hours]],NonNurse[[#This Row],[PT Aide Hours]])/NonNurse[[#This Row],[MDS Census]]</f>
        <v>3.8433145009416199E-2</v>
      </c>
      <c r="AA46" s="6">
        <v>0</v>
      </c>
      <c r="AB46" s="6">
        <v>0</v>
      </c>
      <c r="AC46" s="6">
        <v>0</v>
      </c>
      <c r="AD46" s="6">
        <v>0</v>
      </c>
      <c r="AE46" s="6">
        <v>0</v>
      </c>
      <c r="AF46" s="6">
        <v>0</v>
      </c>
      <c r="AG46" s="6">
        <v>0</v>
      </c>
      <c r="AH46" s="1">
        <v>175347</v>
      </c>
      <c r="AI46">
        <v>7</v>
      </c>
    </row>
    <row r="47" spans="1:35" x14ac:dyDescent="0.25">
      <c r="A47" t="s">
        <v>346</v>
      </c>
      <c r="B47" t="s">
        <v>287</v>
      </c>
      <c r="C47" t="s">
        <v>541</v>
      </c>
      <c r="D47" t="s">
        <v>406</v>
      </c>
      <c r="E47" s="6">
        <v>47.445652173913047</v>
      </c>
      <c r="F47" s="6">
        <v>5.7391304347826084</v>
      </c>
      <c r="G47" s="6">
        <v>0.28260869565217389</v>
      </c>
      <c r="H47" s="6">
        <v>0.38043478260869568</v>
      </c>
      <c r="I47" s="6">
        <v>0</v>
      </c>
      <c r="J47" s="6">
        <v>0</v>
      </c>
      <c r="K47" s="6">
        <v>0</v>
      </c>
      <c r="L47" s="6">
        <v>0.10945652173913044</v>
      </c>
      <c r="M47" s="6">
        <v>0</v>
      </c>
      <c r="N47" s="6">
        <v>5.2173913043478262</v>
      </c>
      <c r="O47" s="6">
        <f>SUM(NonNurse[[#This Row],[Qualified Social Work Staff Hours]],NonNurse[[#This Row],[Other Social Work Staff Hours]])/NonNurse[[#This Row],[MDS Census]]</f>
        <v>0.10996563573883161</v>
      </c>
      <c r="P47" s="6">
        <v>0</v>
      </c>
      <c r="Q47" s="6">
        <v>4.9913043478260866</v>
      </c>
      <c r="R47" s="6">
        <f>SUM(NonNurse[[#This Row],[Qualified Activities Professional Hours]],NonNurse[[#This Row],[Other Activities Professional Hours]])/NonNurse[[#This Row],[MDS Census]]</f>
        <v>0.10520045819014889</v>
      </c>
      <c r="S47" s="6">
        <v>1.1357608695652173</v>
      </c>
      <c r="T47" s="6">
        <v>0.57684782608695651</v>
      </c>
      <c r="U47" s="6">
        <v>0</v>
      </c>
      <c r="V47" s="6">
        <f>SUM(NonNurse[[#This Row],[Occupational Therapist Hours]],NonNurse[[#This Row],[OT Assistant Hours]],NonNurse[[#This Row],[OT Aide Hours]])/NonNurse[[#This Row],[MDS Census]]</f>
        <v>3.6096219931271475E-2</v>
      </c>
      <c r="W47" s="6">
        <v>2.2356521739130431</v>
      </c>
      <c r="X47" s="6">
        <v>0.94293478260869579</v>
      </c>
      <c r="Y47" s="6">
        <v>0</v>
      </c>
      <c r="Z47" s="6">
        <f>SUM(NonNurse[[#This Row],[Physical Therapist (PT) Hours]],NonNurse[[#This Row],[PT Assistant Hours]],NonNurse[[#This Row],[PT Aide Hours]])/NonNurse[[#This Row],[MDS Census]]</f>
        <v>6.699427262313859E-2</v>
      </c>
      <c r="AA47" s="6">
        <v>0</v>
      </c>
      <c r="AB47" s="6">
        <v>0</v>
      </c>
      <c r="AC47" s="6">
        <v>0</v>
      </c>
      <c r="AD47" s="6">
        <v>0</v>
      </c>
      <c r="AE47" s="6">
        <v>0</v>
      </c>
      <c r="AF47" s="6">
        <v>0</v>
      </c>
      <c r="AG47" s="6">
        <v>0</v>
      </c>
      <c r="AH47" s="1">
        <v>175554</v>
      </c>
      <c r="AI47">
        <v>7</v>
      </c>
    </row>
    <row r="48" spans="1:35" x14ac:dyDescent="0.25">
      <c r="A48" t="s">
        <v>346</v>
      </c>
      <c r="B48" t="s">
        <v>157</v>
      </c>
      <c r="C48" t="s">
        <v>584</v>
      </c>
      <c r="D48" t="s">
        <v>394</v>
      </c>
      <c r="E48" s="6">
        <v>41.315217391304351</v>
      </c>
      <c r="F48" s="6">
        <v>5.0434782608695654</v>
      </c>
      <c r="G48" s="6">
        <v>0</v>
      </c>
      <c r="H48" s="6">
        <v>0</v>
      </c>
      <c r="I48" s="6">
        <v>0</v>
      </c>
      <c r="J48" s="6">
        <v>0</v>
      </c>
      <c r="K48" s="6">
        <v>0</v>
      </c>
      <c r="L48" s="6">
        <v>2.3068478260869569</v>
      </c>
      <c r="M48" s="6">
        <v>5.2173913043478262</v>
      </c>
      <c r="N48" s="6">
        <v>0</v>
      </c>
      <c r="O48" s="6">
        <f>SUM(NonNurse[[#This Row],[Qualified Social Work Staff Hours]],NonNurse[[#This Row],[Other Social Work Staff Hours]])/NonNurse[[#This Row],[MDS Census]]</f>
        <v>0.12628255722178372</v>
      </c>
      <c r="P48" s="6">
        <v>7.4681521739130439</v>
      </c>
      <c r="Q48" s="6">
        <v>4.2791304347826093</v>
      </c>
      <c r="R48" s="6">
        <f>SUM(NonNurse[[#This Row],[Qualified Activities Professional Hours]],NonNurse[[#This Row],[Other Activities Professional Hours]])/NonNurse[[#This Row],[MDS Census]]</f>
        <v>0.28433307024467241</v>
      </c>
      <c r="S48" s="6">
        <v>4.0775000000000006</v>
      </c>
      <c r="T48" s="6">
        <v>3.472934782608696</v>
      </c>
      <c r="U48" s="6">
        <v>0</v>
      </c>
      <c r="V48" s="6">
        <f>SUM(NonNurse[[#This Row],[Occupational Therapist Hours]],NonNurse[[#This Row],[OT Assistant Hours]],NonNurse[[#This Row],[OT Aide Hours]])/NonNurse[[#This Row],[MDS Census]]</f>
        <v>0.1827519073927914</v>
      </c>
      <c r="W48" s="6">
        <v>1.4936956521739129</v>
      </c>
      <c r="X48" s="6">
        <v>4.9229347826086958</v>
      </c>
      <c r="Y48" s="6">
        <v>8.6956521739130432E-2</v>
      </c>
      <c r="Z48" s="6">
        <f>SUM(NonNurse[[#This Row],[Physical Therapist (PT) Hours]],NonNurse[[#This Row],[PT Assistant Hours]],NonNurse[[#This Row],[PT Aide Hours]])/NonNurse[[#This Row],[MDS Census]]</f>
        <v>0.15741383846356222</v>
      </c>
      <c r="AA48" s="6">
        <v>0</v>
      </c>
      <c r="AB48" s="6">
        <v>0</v>
      </c>
      <c r="AC48" s="6">
        <v>0</v>
      </c>
      <c r="AD48" s="6">
        <v>0</v>
      </c>
      <c r="AE48" s="6">
        <v>0</v>
      </c>
      <c r="AF48" s="6">
        <v>0</v>
      </c>
      <c r="AG48" s="6">
        <v>0</v>
      </c>
      <c r="AH48" s="1">
        <v>175343</v>
      </c>
      <c r="AI48">
        <v>7</v>
      </c>
    </row>
    <row r="49" spans="1:35" x14ac:dyDescent="0.25">
      <c r="A49" t="s">
        <v>346</v>
      </c>
      <c r="B49" t="s">
        <v>140</v>
      </c>
      <c r="C49" t="s">
        <v>575</v>
      </c>
      <c r="D49" t="s">
        <v>386</v>
      </c>
      <c r="E49" s="6">
        <v>20.25</v>
      </c>
      <c r="F49" s="6">
        <v>4.6956521739130439</v>
      </c>
      <c r="G49" s="6">
        <v>2.1739130434782608E-2</v>
      </c>
      <c r="H49" s="6">
        <v>6.5217391304347824E-2</v>
      </c>
      <c r="I49" s="6">
        <v>0.51086956521739135</v>
      </c>
      <c r="J49" s="6">
        <v>0</v>
      </c>
      <c r="K49" s="6">
        <v>0</v>
      </c>
      <c r="L49" s="6">
        <v>0.16684782608695653</v>
      </c>
      <c r="M49" s="6">
        <v>5.485760869565218</v>
      </c>
      <c r="N49" s="6">
        <v>0</v>
      </c>
      <c r="O49" s="6">
        <f>SUM(NonNurse[[#This Row],[Qualified Social Work Staff Hours]],NonNurse[[#This Row],[Other Social Work Staff Hours]])/NonNurse[[#This Row],[MDS Census]]</f>
        <v>0.27090177133655396</v>
      </c>
      <c r="P49" s="6">
        <v>5.2397826086956512</v>
      </c>
      <c r="Q49" s="6">
        <v>0</v>
      </c>
      <c r="R49" s="6">
        <f>SUM(NonNurse[[#This Row],[Qualified Activities Professional Hours]],NonNurse[[#This Row],[Other Activities Professional Hours]])/NonNurse[[#This Row],[MDS Census]]</f>
        <v>0.25875469672571116</v>
      </c>
      <c r="S49" s="6">
        <v>0.27152173913043476</v>
      </c>
      <c r="T49" s="6">
        <v>1.5922826086956525</v>
      </c>
      <c r="U49" s="6">
        <v>0</v>
      </c>
      <c r="V49" s="6">
        <f>SUM(NonNurse[[#This Row],[Occupational Therapist Hours]],NonNurse[[#This Row],[OT Assistant Hours]],NonNurse[[#This Row],[OT Aide Hours]])/NonNurse[[#This Row],[MDS Census]]</f>
        <v>9.2039720880300602E-2</v>
      </c>
      <c r="W49" s="6">
        <v>0.12880434782608696</v>
      </c>
      <c r="X49" s="6">
        <v>1.429565217391304</v>
      </c>
      <c r="Y49" s="6">
        <v>0</v>
      </c>
      <c r="Z49" s="6">
        <f>SUM(NonNurse[[#This Row],[Physical Therapist (PT) Hours]],NonNurse[[#This Row],[PT Assistant Hours]],NonNurse[[#This Row],[PT Aide Hours]])/NonNurse[[#This Row],[MDS Census]]</f>
        <v>7.6956521739130423E-2</v>
      </c>
      <c r="AA49" s="6">
        <v>0</v>
      </c>
      <c r="AB49" s="6">
        <v>0</v>
      </c>
      <c r="AC49" s="6">
        <v>0</v>
      </c>
      <c r="AD49" s="6">
        <v>0</v>
      </c>
      <c r="AE49" s="6">
        <v>0</v>
      </c>
      <c r="AF49" s="6">
        <v>0</v>
      </c>
      <c r="AG49" s="6">
        <v>0</v>
      </c>
      <c r="AH49" s="1">
        <v>175310</v>
      </c>
      <c r="AI49">
        <v>7</v>
      </c>
    </row>
    <row r="50" spans="1:35" x14ac:dyDescent="0.25">
      <c r="A50" t="s">
        <v>346</v>
      </c>
      <c r="B50" t="s">
        <v>217</v>
      </c>
      <c r="C50" t="s">
        <v>496</v>
      </c>
      <c r="D50" t="s">
        <v>402</v>
      </c>
      <c r="E50" s="6">
        <v>44</v>
      </c>
      <c r="F50" s="6">
        <v>0</v>
      </c>
      <c r="G50" s="6">
        <v>0</v>
      </c>
      <c r="H50" s="6">
        <v>0</v>
      </c>
      <c r="I50" s="6">
        <v>0</v>
      </c>
      <c r="J50" s="6">
        <v>0</v>
      </c>
      <c r="K50" s="6">
        <v>0</v>
      </c>
      <c r="L50" s="6">
        <v>0.18119565217391304</v>
      </c>
      <c r="M50" s="6">
        <v>0</v>
      </c>
      <c r="N50" s="6">
        <v>0</v>
      </c>
      <c r="O50" s="6">
        <f>SUM(NonNurse[[#This Row],[Qualified Social Work Staff Hours]],NonNurse[[#This Row],[Other Social Work Staff Hours]])/NonNurse[[#This Row],[MDS Census]]</f>
        <v>0</v>
      </c>
      <c r="P50" s="6">
        <v>0.81141304347826093</v>
      </c>
      <c r="Q50" s="6">
        <v>0.93304347826086964</v>
      </c>
      <c r="R50" s="6">
        <f>SUM(NonNurse[[#This Row],[Qualified Activities Professional Hours]],NonNurse[[#This Row],[Other Activities Professional Hours]])/NonNurse[[#This Row],[MDS Census]]</f>
        <v>3.9646739130434788E-2</v>
      </c>
      <c r="S50" s="6">
        <v>1.1732608695652174</v>
      </c>
      <c r="T50" s="6">
        <v>1.1679347826086954</v>
      </c>
      <c r="U50" s="6">
        <v>0</v>
      </c>
      <c r="V50" s="6">
        <f>SUM(NonNurse[[#This Row],[Occupational Therapist Hours]],NonNurse[[#This Row],[OT Assistant Hours]],NonNurse[[#This Row],[OT Aide Hours]])/NonNurse[[#This Row],[MDS Census]]</f>
        <v>5.3208992094861657E-2</v>
      </c>
      <c r="W50" s="6">
        <v>0.58184782608695662</v>
      </c>
      <c r="X50" s="6">
        <v>1.9935869565217397</v>
      </c>
      <c r="Y50" s="6">
        <v>0</v>
      </c>
      <c r="Z50" s="6">
        <f>SUM(NonNurse[[#This Row],[Physical Therapist (PT) Hours]],NonNurse[[#This Row],[PT Assistant Hours]],NonNurse[[#This Row],[PT Aide Hours]])/NonNurse[[#This Row],[MDS Census]]</f>
        <v>5.8532608695652195E-2</v>
      </c>
      <c r="AA50" s="6">
        <v>0</v>
      </c>
      <c r="AB50" s="6">
        <v>0</v>
      </c>
      <c r="AC50" s="6">
        <v>0</v>
      </c>
      <c r="AD50" s="6">
        <v>0</v>
      </c>
      <c r="AE50" s="6">
        <v>0</v>
      </c>
      <c r="AF50" s="6">
        <v>0</v>
      </c>
      <c r="AG50" s="6">
        <v>0</v>
      </c>
      <c r="AH50" s="1">
        <v>175454</v>
      </c>
      <c r="AI50">
        <v>7</v>
      </c>
    </row>
    <row r="51" spans="1:35" x14ac:dyDescent="0.25">
      <c r="A51" t="s">
        <v>346</v>
      </c>
      <c r="B51" t="s">
        <v>315</v>
      </c>
      <c r="C51" t="s">
        <v>510</v>
      </c>
      <c r="D51" t="s">
        <v>453</v>
      </c>
      <c r="E51" s="6">
        <v>19.760869565217391</v>
      </c>
      <c r="F51" s="6">
        <v>0</v>
      </c>
      <c r="G51" s="6">
        <v>0.17391304347826086</v>
      </c>
      <c r="H51" s="6">
        <v>0</v>
      </c>
      <c r="I51" s="6">
        <v>1.25</v>
      </c>
      <c r="J51" s="6">
        <v>0</v>
      </c>
      <c r="K51" s="6">
        <v>0</v>
      </c>
      <c r="L51" s="6">
        <v>0.29347826086956524</v>
      </c>
      <c r="M51" s="6">
        <v>0</v>
      </c>
      <c r="N51" s="6">
        <v>5.6086956521739131</v>
      </c>
      <c r="O51" s="6">
        <f>SUM(NonNurse[[#This Row],[Qualified Social Work Staff Hours]],NonNurse[[#This Row],[Other Social Work Staff Hours]])/NonNurse[[#This Row],[MDS Census]]</f>
        <v>0.28382838283828382</v>
      </c>
      <c r="P51" s="6">
        <v>4.3586956521739131</v>
      </c>
      <c r="Q51" s="6">
        <v>4.3097826086956523</v>
      </c>
      <c r="R51" s="6">
        <f>SUM(NonNurse[[#This Row],[Qualified Activities Professional Hours]],NonNurse[[#This Row],[Other Activities Professional Hours]])/NonNurse[[#This Row],[MDS Census]]</f>
        <v>0.43866886688668871</v>
      </c>
      <c r="S51" s="6">
        <v>4.0760869565217392E-2</v>
      </c>
      <c r="T51" s="6">
        <v>0</v>
      </c>
      <c r="U51" s="6">
        <v>0</v>
      </c>
      <c r="V51" s="6">
        <f>SUM(NonNurse[[#This Row],[Occupational Therapist Hours]],NonNurse[[#This Row],[OT Assistant Hours]],NonNurse[[#This Row],[OT Aide Hours]])/NonNurse[[#This Row],[MDS Census]]</f>
        <v>2.0627062706270629E-3</v>
      </c>
      <c r="W51" s="6">
        <v>0</v>
      </c>
      <c r="X51" s="6">
        <v>2.9891304347826088E-2</v>
      </c>
      <c r="Y51" s="6">
        <v>0</v>
      </c>
      <c r="Z51" s="6">
        <f>SUM(NonNurse[[#This Row],[Physical Therapist (PT) Hours]],NonNurse[[#This Row],[PT Assistant Hours]],NonNurse[[#This Row],[PT Aide Hours]])/NonNurse[[#This Row],[MDS Census]]</f>
        <v>1.5126512651265128E-3</v>
      </c>
      <c r="AA51" s="6">
        <v>0</v>
      </c>
      <c r="AB51" s="6">
        <v>0</v>
      </c>
      <c r="AC51" s="6">
        <v>0</v>
      </c>
      <c r="AD51" s="6">
        <v>0</v>
      </c>
      <c r="AE51" s="6">
        <v>0</v>
      </c>
      <c r="AF51" s="6">
        <v>0</v>
      </c>
      <c r="AG51" s="6">
        <v>0</v>
      </c>
      <c r="AH51" t="s">
        <v>7</v>
      </c>
      <c r="AI51">
        <v>7</v>
      </c>
    </row>
    <row r="52" spans="1:35" x14ac:dyDescent="0.25">
      <c r="A52" t="s">
        <v>346</v>
      </c>
      <c r="B52" t="s">
        <v>74</v>
      </c>
      <c r="C52" t="s">
        <v>541</v>
      </c>
      <c r="D52" t="s">
        <v>406</v>
      </c>
      <c r="E52" s="6">
        <v>29.739130434782609</v>
      </c>
      <c r="F52" s="6">
        <v>5.0434782608695654</v>
      </c>
      <c r="G52" s="6">
        <v>6.5217391304347824E-2</v>
      </c>
      <c r="H52" s="6">
        <v>9.1847826086956519E-2</v>
      </c>
      <c r="I52" s="6">
        <v>0.18478260869565216</v>
      </c>
      <c r="J52" s="6">
        <v>6.5217391304347824E-2</v>
      </c>
      <c r="K52" s="6">
        <v>0</v>
      </c>
      <c r="L52" s="6">
        <v>1.6956521739130436E-2</v>
      </c>
      <c r="M52" s="6">
        <v>3.5984782608695638</v>
      </c>
      <c r="N52" s="6">
        <v>0</v>
      </c>
      <c r="O52" s="6">
        <f>SUM(NonNurse[[#This Row],[Qualified Social Work Staff Hours]],NonNurse[[#This Row],[Other Social Work Staff Hours]])/NonNurse[[#This Row],[MDS Census]]</f>
        <v>0.12100146198830404</v>
      </c>
      <c r="P52" s="6">
        <v>0</v>
      </c>
      <c r="Q52" s="6">
        <v>4.2855434782608679</v>
      </c>
      <c r="R52" s="6">
        <f>SUM(NonNurse[[#This Row],[Qualified Activities Professional Hours]],NonNurse[[#This Row],[Other Activities Professional Hours]])/NonNurse[[#This Row],[MDS Census]]</f>
        <v>0.14410453216374264</v>
      </c>
      <c r="S52" s="6">
        <v>0.52695652173913043</v>
      </c>
      <c r="T52" s="6">
        <v>0.92271739130434782</v>
      </c>
      <c r="U52" s="6">
        <v>0</v>
      </c>
      <c r="V52" s="6">
        <f>SUM(NonNurse[[#This Row],[Occupational Therapist Hours]],NonNurse[[#This Row],[OT Assistant Hours]],NonNurse[[#This Row],[OT Aide Hours]])/NonNurse[[#This Row],[MDS Census]]</f>
        <v>4.8746345029239767E-2</v>
      </c>
      <c r="W52" s="6">
        <v>0.20826086956521736</v>
      </c>
      <c r="X52" s="6">
        <v>1.2616304347826086</v>
      </c>
      <c r="Y52" s="6">
        <v>0</v>
      </c>
      <c r="Z52" s="6">
        <f>SUM(NonNurse[[#This Row],[Physical Therapist (PT) Hours]],NonNurse[[#This Row],[PT Assistant Hours]],NonNurse[[#This Row],[PT Aide Hours]])/NonNurse[[#This Row],[MDS Census]]</f>
        <v>4.9426169590643269E-2</v>
      </c>
      <c r="AA52" s="6">
        <v>3.2608695652173912E-2</v>
      </c>
      <c r="AB52" s="6">
        <v>0</v>
      </c>
      <c r="AC52" s="6">
        <v>0</v>
      </c>
      <c r="AD52" s="6">
        <v>0</v>
      </c>
      <c r="AE52" s="6">
        <v>0</v>
      </c>
      <c r="AF52" s="6">
        <v>0</v>
      </c>
      <c r="AG52" s="6">
        <v>6.7934782608695649E-2</v>
      </c>
      <c r="AH52" s="1">
        <v>175202</v>
      </c>
      <c r="AI52">
        <v>7</v>
      </c>
    </row>
    <row r="53" spans="1:35" x14ac:dyDescent="0.25">
      <c r="A53" t="s">
        <v>346</v>
      </c>
      <c r="B53" t="s">
        <v>292</v>
      </c>
      <c r="C53" t="s">
        <v>537</v>
      </c>
      <c r="D53" t="s">
        <v>394</v>
      </c>
      <c r="E53" s="6">
        <v>34.021739130434781</v>
      </c>
      <c r="F53" s="6">
        <v>5.2173913043478262</v>
      </c>
      <c r="G53" s="6">
        <v>0.33423913043478259</v>
      </c>
      <c r="H53" s="6">
        <v>0.49184782608695654</v>
      </c>
      <c r="I53" s="6">
        <v>0.51086956521739135</v>
      </c>
      <c r="J53" s="6">
        <v>0</v>
      </c>
      <c r="K53" s="6">
        <v>0</v>
      </c>
      <c r="L53" s="6">
        <v>1.3434782608695652</v>
      </c>
      <c r="M53" s="6">
        <v>0</v>
      </c>
      <c r="N53" s="6">
        <v>5.3043478260869561</v>
      </c>
      <c r="O53" s="6">
        <f>SUM(NonNurse[[#This Row],[Qualified Social Work Staff Hours]],NonNurse[[#This Row],[Other Social Work Staff Hours]])/NonNurse[[#This Row],[MDS Census]]</f>
        <v>0.1559105431309904</v>
      </c>
      <c r="P53" s="6">
        <v>0</v>
      </c>
      <c r="Q53" s="6">
        <v>9.0639130434782604</v>
      </c>
      <c r="R53" s="6">
        <f>SUM(NonNurse[[#This Row],[Qualified Activities Professional Hours]],NonNurse[[#This Row],[Other Activities Professional Hours]])/NonNurse[[#This Row],[MDS Census]]</f>
        <v>0.2664153354632588</v>
      </c>
      <c r="S53" s="6">
        <v>3.0017391304347822</v>
      </c>
      <c r="T53" s="6">
        <v>8.6304347826086952E-2</v>
      </c>
      <c r="U53" s="6">
        <v>0</v>
      </c>
      <c r="V53" s="6">
        <f>SUM(NonNurse[[#This Row],[Occupational Therapist Hours]],NonNurse[[#This Row],[OT Assistant Hours]],NonNurse[[#This Row],[OT Aide Hours]])/NonNurse[[#This Row],[MDS Census]]</f>
        <v>9.0766773162939282E-2</v>
      </c>
      <c r="W53" s="6">
        <v>2.515869565217391</v>
      </c>
      <c r="X53" s="6">
        <v>2.675217391304348</v>
      </c>
      <c r="Y53" s="6">
        <v>0</v>
      </c>
      <c r="Z53" s="6">
        <f>SUM(NonNurse[[#This Row],[Physical Therapist (PT) Hours]],NonNurse[[#This Row],[PT Assistant Hours]],NonNurse[[#This Row],[PT Aide Hours]])/NonNurse[[#This Row],[MDS Census]]</f>
        <v>0.15258146964856228</v>
      </c>
      <c r="AA53" s="6">
        <v>0</v>
      </c>
      <c r="AB53" s="6">
        <v>0</v>
      </c>
      <c r="AC53" s="6">
        <v>0</v>
      </c>
      <c r="AD53" s="6">
        <v>0</v>
      </c>
      <c r="AE53" s="6">
        <v>0</v>
      </c>
      <c r="AF53" s="6">
        <v>0</v>
      </c>
      <c r="AG53" s="6">
        <v>0</v>
      </c>
      <c r="AH53" s="1">
        <v>175560</v>
      </c>
      <c r="AI53">
        <v>7</v>
      </c>
    </row>
    <row r="54" spans="1:35" x14ac:dyDescent="0.25">
      <c r="A54" t="s">
        <v>346</v>
      </c>
      <c r="B54" t="s">
        <v>308</v>
      </c>
      <c r="C54" t="s">
        <v>649</v>
      </c>
      <c r="D54" t="s">
        <v>429</v>
      </c>
      <c r="E54" s="6">
        <v>21.413043478260871</v>
      </c>
      <c r="F54" s="6">
        <v>6</v>
      </c>
      <c r="G54" s="6">
        <v>0</v>
      </c>
      <c r="H54" s="6">
        <v>9.7826086956521743E-2</v>
      </c>
      <c r="I54" s="6">
        <v>0.58695652173913049</v>
      </c>
      <c r="J54" s="6">
        <v>0</v>
      </c>
      <c r="K54" s="6">
        <v>0</v>
      </c>
      <c r="L54" s="6">
        <v>4.9999999999999996E-2</v>
      </c>
      <c r="M54" s="6">
        <v>0</v>
      </c>
      <c r="N54" s="6">
        <v>5.2916304347826086</v>
      </c>
      <c r="O54" s="6">
        <f>SUM(NonNurse[[#This Row],[Qualified Social Work Staff Hours]],NonNurse[[#This Row],[Other Social Work Staff Hours]])/NonNurse[[#This Row],[MDS Census]]</f>
        <v>0.24712182741116751</v>
      </c>
      <c r="P54" s="6">
        <v>0</v>
      </c>
      <c r="Q54" s="6">
        <v>0</v>
      </c>
      <c r="R54" s="6">
        <f>SUM(NonNurse[[#This Row],[Qualified Activities Professional Hours]],NonNurse[[#This Row],[Other Activities Professional Hours]])/NonNurse[[#This Row],[MDS Census]]</f>
        <v>0</v>
      </c>
      <c r="S54" s="6">
        <v>0</v>
      </c>
      <c r="T54" s="6">
        <v>0</v>
      </c>
      <c r="U54" s="6">
        <v>0</v>
      </c>
      <c r="V54" s="6">
        <f>SUM(NonNurse[[#This Row],[Occupational Therapist Hours]],NonNurse[[#This Row],[OT Assistant Hours]],NonNurse[[#This Row],[OT Aide Hours]])/NonNurse[[#This Row],[MDS Census]]</f>
        <v>0</v>
      </c>
      <c r="W54" s="6">
        <v>0</v>
      </c>
      <c r="X54" s="6">
        <v>0</v>
      </c>
      <c r="Y54" s="6">
        <v>0</v>
      </c>
      <c r="Z54" s="6">
        <f>SUM(NonNurse[[#This Row],[Physical Therapist (PT) Hours]],NonNurse[[#This Row],[PT Assistant Hours]],NonNurse[[#This Row],[PT Aide Hours]])/NonNurse[[#This Row],[MDS Census]]</f>
        <v>0</v>
      </c>
      <c r="AA54" s="6">
        <v>0</v>
      </c>
      <c r="AB54" s="6">
        <v>0</v>
      </c>
      <c r="AC54" s="6">
        <v>0</v>
      </c>
      <c r="AD54" s="6">
        <v>0</v>
      </c>
      <c r="AE54" s="6">
        <v>0</v>
      </c>
      <c r="AF54" s="6">
        <v>0</v>
      </c>
      <c r="AG54" s="6">
        <v>0</v>
      </c>
      <c r="AH54" s="7">
        <v>1.7000000000000001E+243</v>
      </c>
      <c r="AI54">
        <v>7</v>
      </c>
    </row>
    <row r="55" spans="1:35" x14ac:dyDescent="0.25">
      <c r="A55" t="s">
        <v>346</v>
      </c>
      <c r="B55" t="s">
        <v>27</v>
      </c>
      <c r="C55" t="s">
        <v>522</v>
      </c>
      <c r="D55" t="s">
        <v>415</v>
      </c>
      <c r="E55" s="6">
        <v>87.239436619718305</v>
      </c>
      <c r="F55" s="6">
        <v>15.083098591549295</v>
      </c>
      <c r="G55" s="6">
        <v>0</v>
      </c>
      <c r="H55" s="6">
        <v>0</v>
      </c>
      <c r="I55" s="6">
        <v>0.63380281690140849</v>
      </c>
      <c r="J55" s="6">
        <v>0</v>
      </c>
      <c r="K55" s="6">
        <v>0</v>
      </c>
      <c r="L55" s="6">
        <v>0</v>
      </c>
      <c r="M55" s="6">
        <v>5.0802816901408461</v>
      </c>
      <c r="N55" s="6">
        <v>0</v>
      </c>
      <c r="O55" s="6">
        <f>SUM(NonNurse[[#This Row],[Qualified Social Work Staff Hours]],NonNurse[[#This Row],[Other Social Work Staff Hours]])/NonNurse[[#This Row],[MDS Census]]</f>
        <v>5.8233774620600594E-2</v>
      </c>
      <c r="P55" s="6">
        <v>0</v>
      </c>
      <c r="Q55" s="6">
        <v>0</v>
      </c>
      <c r="R55" s="6">
        <f>SUM(NonNurse[[#This Row],[Qualified Activities Professional Hours]],NonNurse[[#This Row],[Other Activities Professional Hours]])/NonNurse[[#This Row],[MDS Census]]</f>
        <v>0</v>
      </c>
      <c r="S55" s="6">
        <v>0</v>
      </c>
      <c r="T55" s="6">
        <v>0</v>
      </c>
      <c r="U55" s="6">
        <v>0</v>
      </c>
      <c r="V55" s="6">
        <f>SUM(NonNurse[[#This Row],[Occupational Therapist Hours]],NonNurse[[#This Row],[OT Assistant Hours]],NonNurse[[#This Row],[OT Aide Hours]])/NonNurse[[#This Row],[MDS Census]]</f>
        <v>0</v>
      </c>
      <c r="W55" s="6">
        <v>0</v>
      </c>
      <c r="X55" s="6">
        <v>0</v>
      </c>
      <c r="Y55" s="6">
        <v>0</v>
      </c>
      <c r="Z55" s="6">
        <f>SUM(NonNurse[[#This Row],[Physical Therapist (PT) Hours]],NonNurse[[#This Row],[PT Assistant Hours]],NonNurse[[#This Row],[PT Aide Hours]])/NonNurse[[#This Row],[MDS Census]]</f>
        <v>0</v>
      </c>
      <c r="AA55" s="6">
        <v>0</v>
      </c>
      <c r="AB55" s="6">
        <v>0</v>
      </c>
      <c r="AC55" s="6">
        <v>0</v>
      </c>
      <c r="AD55" s="6">
        <v>27.022535211267613</v>
      </c>
      <c r="AE55" s="6">
        <v>0</v>
      </c>
      <c r="AF55" s="6">
        <v>0</v>
      </c>
      <c r="AG55" s="6">
        <v>0</v>
      </c>
      <c r="AH55" t="s">
        <v>9</v>
      </c>
      <c r="AI55">
        <v>7</v>
      </c>
    </row>
    <row r="56" spans="1:35" x14ac:dyDescent="0.25">
      <c r="A56" t="s">
        <v>346</v>
      </c>
      <c r="B56" t="s">
        <v>203</v>
      </c>
      <c r="C56" t="s">
        <v>610</v>
      </c>
      <c r="D56" t="s">
        <v>434</v>
      </c>
      <c r="E56" s="6">
        <v>21.989130434782609</v>
      </c>
      <c r="F56" s="6">
        <v>5.6521739130434785</v>
      </c>
      <c r="G56" s="6">
        <v>0.13043478260869565</v>
      </c>
      <c r="H56" s="6">
        <v>0.22010869565217392</v>
      </c>
      <c r="I56" s="6">
        <v>0.16304347826086957</v>
      </c>
      <c r="J56" s="6">
        <v>0</v>
      </c>
      <c r="K56" s="6">
        <v>0</v>
      </c>
      <c r="L56" s="6">
        <v>0</v>
      </c>
      <c r="M56" s="6">
        <v>9.7826086956521743E-2</v>
      </c>
      <c r="N56" s="6">
        <v>3.0326086956521738</v>
      </c>
      <c r="O56" s="6">
        <f>SUM(NonNurse[[#This Row],[Qualified Social Work Staff Hours]],NonNurse[[#This Row],[Other Social Work Staff Hours]])/NonNurse[[#This Row],[MDS Census]]</f>
        <v>0.14236282748393475</v>
      </c>
      <c r="P56" s="6">
        <v>6.2201086956521738</v>
      </c>
      <c r="Q56" s="6">
        <v>0</v>
      </c>
      <c r="R56" s="6">
        <f>SUM(NonNurse[[#This Row],[Qualified Activities Professional Hours]],NonNurse[[#This Row],[Other Activities Professional Hours]])/NonNurse[[#This Row],[MDS Census]]</f>
        <v>0.2828719723183391</v>
      </c>
      <c r="S56" s="6">
        <v>0</v>
      </c>
      <c r="T56" s="6">
        <v>0</v>
      </c>
      <c r="U56" s="6">
        <v>0</v>
      </c>
      <c r="V56" s="6">
        <f>SUM(NonNurse[[#This Row],[Occupational Therapist Hours]],NonNurse[[#This Row],[OT Assistant Hours]],NonNurse[[#This Row],[OT Aide Hours]])/NonNurse[[#This Row],[MDS Census]]</f>
        <v>0</v>
      </c>
      <c r="W56" s="6">
        <v>7.0652173913043473E-2</v>
      </c>
      <c r="X56" s="6">
        <v>5.4483695652173916</v>
      </c>
      <c r="Y56" s="6">
        <v>0</v>
      </c>
      <c r="Z56" s="6">
        <f>SUM(NonNurse[[#This Row],[Physical Therapist (PT) Hours]],NonNurse[[#This Row],[PT Assistant Hours]],NonNurse[[#This Row],[PT Aide Hours]])/NonNurse[[#This Row],[MDS Census]]</f>
        <v>0.25098863074641625</v>
      </c>
      <c r="AA56" s="6">
        <v>0</v>
      </c>
      <c r="AB56" s="6">
        <v>0</v>
      </c>
      <c r="AC56" s="6">
        <v>0</v>
      </c>
      <c r="AD56" s="6">
        <v>0</v>
      </c>
      <c r="AE56" s="6">
        <v>0</v>
      </c>
      <c r="AF56" s="6">
        <v>0</v>
      </c>
      <c r="AG56" s="6">
        <v>0.22826086956521738</v>
      </c>
      <c r="AH56" s="1">
        <v>175426</v>
      </c>
      <c r="AI56">
        <v>7</v>
      </c>
    </row>
    <row r="57" spans="1:35" x14ac:dyDescent="0.25">
      <c r="A57" t="s">
        <v>346</v>
      </c>
      <c r="B57" t="s">
        <v>323</v>
      </c>
      <c r="C57" t="s">
        <v>480</v>
      </c>
      <c r="D57" t="s">
        <v>444</v>
      </c>
      <c r="E57" s="6">
        <v>38.141304347826086</v>
      </c>
      <c r="F57" s="6">
        <v>5.5217391304347823</v>
      </c>
      <c r="G57" s="6">
        <v>3.2608695652173912E-2</v>
      </c>
      <c r="H57" s="6">
        <v>0.18260869565217389</v>
      </c>
      <c r="I57" s="6">
        <v>5.2934782608695654</v>
      </c>
      <c r="J57" s="6">
        <v>0</v>
      </c>
      <c r="K57" s="6">
        <v>0</v>
      </c>
      <c r="L57" s="6">
        <v>0</v>
      </c>
      <c r="M57" s="6">
        <v>4.3478260869565216E-2</v>
      </c>
      <c r="N57" s="6">
        <v>4.8491304347826105</v>
      </c>
      <c r="O57" s="6">
        <f>SUM(NonNurse[[#This Row],[Qualified Social Work Staff Hours]],NonNurse[[#This Row],[Other Social Work Staff Hours]])/NonNurse[[#This Row],[MDS Census]]</f>
        <v>0.12827586206896557</v>
      </c>
      <c r="P57" s="6">
        <v>0</v>
      </c>
      <c r="Q57" s="6">
        <v>1.4964130434782608</v>
      </c>
      <c r="R57" s="6">
        <f>SUM(NonNurse[[#This Row],[Qualified Activities Professional Hours]],NonNurse[[#This Row],[Other Activities Professional Hours]])/NonNurse[[#This Row],[MDS Census]]</f>
        <v>3.9233399829011112E-2</v>
      </c>
      <c r="S57" s="6">
        <v>0</v>
      </c>
      <c r="T57" s="6">
        <v>0</v>
      </c>
      <c r="U57" s="6">
        <v>0</v>
      </c>
      <c r="V57" s="6">
        <f>SUM(NonNurse[[#This Row],[Occupational Therapist Hours]],NonNurse[[#This Row],[OT Assistant Hours]],NonNurse[[#This Row],[OT Aide Hours]])/NonNurse[[#This Row],[MDS Census]]</f>
        <v>0</v>
      </c>
      <c r="W57" s="6">
        <v>0</v>
      </c>
      <c r="X57" s="6">
        <v>0</v>
      </c>
      <c r="Y57" s="6">
        <v>5.3478260869565215</v>
      </c>
      <c r="Z57" s="6">
        <f>SUM(NonNurse[[#This Row],[Physical Therapist (PT) Hours]],NonNurse[[#This Row],[PT Assistant Hours]],NonNurse[[#This Row],[PT Aide Hours]])/NonNurse[[#This Row],[MDS Census]]</f>
        <v>0.14021088629239098</v>
      </c>
      <c r="AA57" s="6">
        <v>0</v>
      </c>
      <c r="AB57" s="6">
        <v>0</v>
      </c>
      <c r="AC57" s="6">
        <v>0</v>
      </c>
      <c r="AD57" s="6">
        <v>0</v>
      </c>
      <c r="AE57" s="6">
        <v>0</v>
      </c>
      <c r="AF57" s="6">
        <v>0</v>
      </c>
      <c r="AG57" s="6">
        <v>0</v>
      </c>
      <c r="AH57" t="s">
        <v>16</v>
      </c>
      <c r="AI57">
        <v>7</v>
      </c>
    </row>
    <row r="58" spans="1:35" x14ac:dyDescent="0.25">
      <c r="A58" t="s">
        <v>346</v>
      </c>
      <c r="B58" t="s">
        <v>313</v>
      </c>
      <c r="C58" t="s">
        <v>653</v>
      </c>
      <c r="D58" t="s">
        <v>392</v>
      </c>
      <c r="E58" s="6">
        <v>29.608695652173914</v>
      </c>
      <c r="F58" s="6">
        <v>5.0543478260869561</v>
      </c>
      <c r="G58" s="6">
        <v>1.0869565217391304E-2</v>
      </c>
      <c r="H58" s="6">
        <v>0.13043478260869565</v>
      </c>
      <c r="I58" s="6">
        <v>0</v>
      </c>
      <c r="J58" s="6">
        <v>0</v>
      </c>
      <c r="K58" s="6">
        <v>0</v>
      </c>
      <c r="L58" s="6">
        <v>0</v>
      </c>
      <c r="M58" s="6">
        <v>0</v>
      </c>
      <c r="N58" s="6">
        <v>3.9402173913043477</v>
      </c>
      <c r="O58" s="6">
        <f>SUM(NonNurse[[#This Row],[Qualified Social Work Staff Hours]],NonNurse[[#This Row],[Other Social Work Staff Hours]])/NonNurse[[#This Row],[MDS Census]]</f>
        <v>0.13307635829662259</v>
      </c>
      <c r="P58" s="6">
        <v>4.6739130434782608</v>
      </c>
      <c r="Q58" s="6">
        <v>0</v>
      </c>
      <c r="R58" s="6">
        <f>SUM(NonNurse[[#This Row],[Qualified Activities Professional Hours]],NonNurse[[#This Row],[Other Activities Professional Hours]])/NonNurse[[#This Row],[MDS Census]]</f>
        <v>0.15785609397944197</v>
      </c>
      <c r="S58" s="6">
        <v>0</v>
      </c>
      <c r="T58" s="6">
        <v>0</v>
      </c>
      <c r="U58" s="6">
        <v>0</v>
      </c>
      <c r="V58" s="6">
        <f>SUM(NonNurse[[#This Row],[Occupational Therapist Hours]],NonNurse[[#This Row],[OT Assistant Hours]],NonNurse[[#This Row],[OT Aide Hours]])/NonNurse[[#This Row],[MDS Census]]</f>
        <v>0</v>
      </c>
      <c r="W58" s="6">
        <v>0</v>
      </c>
      <c r="X58" s="6">
        <v>0</v>
      </c>
      <c r="Y58" s="6">
        <v>4.2065217391304346</v>
      </c>
      <c r="Z58" s="6">
        <f>SUM(NonNurse[[#This Row],[Physical Therapist (PT) Hours]],NonNurse[[#This Row],[PT Assistant Hours]],NonNurse[[#This Row],[PT Aide Hours]])/NonNurse[[#This Row],[MDS Census]]</f>
        <v>0.14207048458149779</v>
      </c>
      <c r="AA58" s="6">
        <v>0</v>
      </c>
      <c r="AB58" s="6">
        <v>0</v>
      </c>
      <c r="AC58" s="6">
        <v>0</v>
      </c>
      <c r="AD58" s="6">
        <v>0</v>
      </c>
      <c r="AE58" s="6">
        <v>0</v>
      </c>
      <c r="AF58" s="6">
        <v>0</v>
      </c>
      <c r="AG58" s="6">
        <v>0</v>
      </c>
      <c r="AH58" t="s">
        <v>5</v>
      </c>
      <c r="AI58">
        <v>7</v>
      </c>
    </row>
    <row r="59" spans="1:35" x14ac:dyDescent="0.25">
      <c r="A59" t="s">
        <v>346</v>
      </c>
      <c r="B59" t="s">
        <v>40</v>
      </c>
      <c r="C59" t="s">
        <v>526</v>
      </c>
      <c r="D59" t="s">
        <v>394</v>
      </c>
      <c r="E59" s="6">
        <v>135.11956521739131</v>
      </c>
      <c r="F59" s="6">
        <v>43.934782608695649</v>
      </c>
      <c r="G59" s="6">
        <v>0.56521739130434778</v>
      </c>
      <c r="H59" s="6">
        <v>0.2608695652173913</v>
      </c>
      <c r="I59" s="6">
        <v>1.1956521739130435</v>
      </c>
      <c r="J59" s="6">
        <v>0</v>
      </c>
      <c r="K59" s="6">
        <v>0</v>
      </c>
      <c r="L59" s="6">
        <v>6.2383695652173872</v>
      </c>
      <c r="M59" s="6">
        <v>0</v>
      </c>
      <c r="N59" s="6">
        <v>4.8967391304347823</v>
      </c>
      <c r="O59" s="6">
        <f>SUM(NonNurse[[#This Row],[Qualified Social Work Staff Hours]],NonNurse[[#This Row],[Other Social Work Staff Hours]])/NonNurse[[#This Row],[MDS Census]]</f>
        <v>3.6240045048668644E-2</v>
      </c>
      <c r="P59" s="6">
        <v>6.8858695652173916</v>
      </c>
      <c r="Q59" s="6">
        <v>18.8125</v>
      </c>
      <c r="R59" s="6">
        <f>SUM(NonNurse[[#This Row],[Qualified Activities Professional Hours]],NonNurse[[#This Row],[Other Activities Professional Hours]])/NonNurse[[#This Row],[MDS Census]]</f>
        <v>0.19018984796074329</v>
      </c>
      <c r="S59" s="6">
        <v>5.244891304347826</v>
      </c>
      <c r="T59" s="6">
        <v>7.8793478260869554</v>
      </c>
      <c r="U59" s="6">
        <v>0</v>
      </c>
      <c r="V59" s="6">
        <f>SUM(NonNurse[[#This Row],[Occupational Therapist Hours]],NonNurse[[#This Row],[OT Assistant Hours]],NonNurse[[#This Row],[OT Aide Hours]])/NonNurse[[#This Row],[MDS Census]]</f>
        <v>9.7130560695036575E-2</v>
      </c>
      <c r="W59" s="6">
        <v>5.8903260869565237</v>
      </c>
      <c r="X59" s="6">
        <v>16.052391304347829</v>
      </c>
      <c r="Y59" s="6">
        <v>1.0869565217391304E-2</v>
      </c>
      <c r="Z59" s="6">
        <f>SUM(NonNurse[[#This Row],[Physical Therapist (PT) Hours]],NonNurse[[#This Row],[PT Assistant Hours]],NonNurse[[#This Row],[PT Aide Hours]])/NonNurse[[#This Row],[MDS Census]]</f>
        <v>0.16247526345426758</v>
      </c>
      <c r="AA59" s="6">
        <v>0</v>
      </c>
      <c r="AB59" s="6">
        <v>0</v>
      </c>
      <c r="AC59" s="6">
        <v>0</v>
      </c>
      <c r="AD59" s="6">
        <v>81.649456521739125</v>
      </c>
      <c r="AE59" s="6">
        <v>0</v>
      </c>
      <c r="AF59" s="6">
        <v>0</v>
      </c>
      <c r="AG59" s="6">
        <v>0</v>
      </c>
      <c r="AH59" s="1">
        <v>175122</v>
      </c>
      <c r="AI59">
        <v>7</v>
      </c>
    </row>
    <row r="60" spans="1:35" x14ac:dyDescent="0.25">
      <c r="A60" t="s">
        <v>346</v>
      </c>
      <c r="B60" t="s">
        <v>66</v>
      </c>
      <c r="C60" t="s">
        <v>537</v>
      </c>
      <c r="D60" t="s">
        <v>394</v>
      </c>
      <c r="E60" s="6">
        <v>86.423913043478265</v>
      </c>
      <c r="F60" s="6">
        <v>46.7429347826087</v>
      </c>
      <c r="G60" s="6">
        <v>0.56521739130434778</v>
      </c>
      <c r="H60" s="6">
        <v>0.17391304347826086</v>
      </c>
      <c r="I60" s="6">
        <v>1.1304347826086956</v>
      </c>
      <c r="J60" s="6">
        <v>0</v>
      </c>
      <c r="K60" s="6">
        <v>0</v>
      </c>
      <c r="L60" s="6">
        <v>6.3073913043478242</v>
      </c>
      <c r="M60" s="6">
        <v>0</v>
      </c>
      <c r="N60" s="6">
        <v>0</v>
      </c>
      <c r="O60" s="6">
        <f>SUM(NonNurse[[#This Row],[Qualified Social Work Staff Hours]],NonNurse[[#This Row],[Other Social Work Staff Hours]])/NonNurse[[#This Row],[MDS Census]]</f>
        <v>0</v>
      </c>
      <c r="P60" s="6">
        <v>4.9538043478260869</v>
      </c>
      <c r="Q60" s="6">
        <v>15.697500000000002</v>
      </c>
      <c r="R60" s="6">
        <f>SUM(NonNurse[[#This Row],[Qualified Activities Professional Hours]],NonNurse[[#This Row],[Other Activities Professional Hours]])/NonNurse[[#This Row],[MDS Census]]</f>
        <v>0.23895359074330272</v>
      </c>
      <c r="S60" s="6">
        <v>5.4593478260869581</v>
      </c>
      <c r="T60" s="6">
        <v>2.9614130434782608</v>
      </c>
      <c r="U60" s="6">
        <v>0</v>
      </c>
      <c r="V60" s="6">
        <f>SUM(NonNurse[[#This Row],[Occupational Therapist Hours]],NonNurse[[#This Row],[OT Assistant Hours]],NonNurse[[#This Row],[OT Aide Hours]])/NonNurse[[#This Row],[MDS Census]]</f>
        <v>9.7435542699031583E-2</v>
      </c>
      <c r="W60" s="6">
        <v>4.2018478260869578</v>
      </c>
      <c r="X60" s="6">
        <v>6.6239130434782565</v>
      </c>
      <c r="Y60" s="6">
        <v>0</v>
      </c>
      <c r="Z60" s="6">
        <f>SUM(NonNurse[[#This Row],[Physical Therapist (PT) Hours]],NonNurse[[#This Row],[PT Assistant Hours]],NonNurse[[#This Row],[PT Aide Hours]])/NonNurse[[#This Row],[MDS Census]]</f>
        <v>0.12526348886932459</v>
      </c>
      <c r="AA60" s="6">
        <v>0</v>
      </c>
      <c r="AB60" s="6">
        <v>0</v>
      </c>
      <c r="AC60" s="6">
        <v>0</v>
      </c>
      <c r="AD60" s="6">
        <v>64.254673913043476</v>
      </c>
      <c r="AE60" s="6">
        <v>0</v>
      </c>
      <c r="AF60" s="6">
        <v>0</v>
      </c>
      <c r="AG60" s="6">
        <v>0</v>
      </c>
      <c r="AH60" s="1">
        <v>175182</v>
      </c>
      <c r="AI60">
        <v>7</v>
      </c>
    </row>
    <row r="61" spans="1:35" x14ac:dyDescent="0.25">
      <c r="A61" t="s">
        <v>346</v>
      </c>
      <c r="B61" t="s">
        <v>258</v>
      </c>
      <c r="C61" t="s">
        <v>635</v>
      </c>
      <c r="D61" t="s">
        <v>402</v>
      </c>
      <c r="E61" s="6">
        <v>66.771739130434781</v>
      </c>
      <c r="F61" s="6">
        <v>5.4782608695652177</v>
      </c>
      <c r="G61" s="6">
        <v>0</v>
      </c>
      <c r="H61" s="6">
        <v>0.40239130434782605</v>
      </c>
      <c r="I61" s="6">
        <v>6.2608695652173916</v>
      </c>
      <c r="J61" s="6">
        <v>0</v>
      </c>
      <c r="K61" s="6">
        <v>0</v>
      </c>
      <c r="L61" s="6">
        <v>5.3321739130434791</v>
      </c>
      <c r="M61" s="6">
        <v>0</v>
      </c>
      <c r="N61" s="6">
        <v>14.572282608695659</v>
      </c>
      <c r="O61" s="6">
        <f>SUM(NonNurse[[#This Row],[Qualified Social Work Staff Hours]],NonNurse[[#This Row],[Other Social Work Staff Hours]])/NonNurse[[#This Row],[MDS Census]]</f>
        <v>0.21824027348201214</v>
      </c>
      <c r="P61" s="6">
        <v>4.7803260869565198</v>
      </c>
      <c r="Q61" s="6">
        <v>9.0590217391304346</v>
      </c>
      <c r="R61" s="6">
        <f>SUM(NonNurse[[#This Row],[Qualified Activities Professional Hours]],NonNurse[[#This Row],[Other Activities Professional Hours]])/NonNurse[[#This Row],[MDS Census]]</f>
        <v>0.20726355201041832</v>
      </c>
      <c r="S61" s="6">
        <v>7.2444565217391306</v>
      </c>
      <c r="T61" s="6">
        <v>8.4611956521739113</v>
      </c>
      <c r="U61" s="6">
        <v>4.9891304347826084</v>
      </c>
      <c r="V61" s="6">
        <f>SUM(NonNurse[[#This Row],[Occupational Therapist Hours]],NonNurse[[#This Row],[OT Assistant Hours]],NonNurse[[#This Row],[OT Aide Hours]])/NonNurse[[#This Row],[MDS Census]]</f>
        <v>0.30993325736610772</v>
      </c>
      <c r="W61" s="6">
        <v>12.106086956521739</v>
      </c>
      <c r="X61" s="6">
        <v>4.9352173913043478</v>
      </c>
      <c r="Y61" s="6">
        <v>5.3152173913043477</v>
      </c>
      <c r="Z61" s="6">
        <f>SUM(NonNurse[[#This Row],[Physical Therapist (PT) Hours]],NonNurse[[#This Row],[PT Assistant Hours]],NonNurse[[#This Row],[PT Aide Hours]])/NonNurse[[#This Row],[MDS Census]]</f>
        <v>0.33482012046231485</v>
      </c>
      <c r="AA61" s="6">
        <v>0</v>
      </c>
      <c r="AB61" s="6">
        <v>0</v>
      </c>
      <c r="AC61" s="6">
        <v>0</v>
      </c>
      <c r="AD61" s="6">
        <v>0</v>
      </c>
      <c r="AE61" s="6">
        <v>0</v>
      </c>
      <c r="AF61" s="6">
        <v>0</v>
      </c>
      <c r="AG61" s="6">
        <v>0</v>
      </c>
      <c r="AH61" s="1">
        <v>175514</v>
      </c>
      <c r="AI61">
        <v>7</v>
      </c>
    </row>
    <row r="62" spans="1:35" x14ac:dyDescent="0.25">
      <c r="A62" t="s">
        <v>346</v>
      </c>
      <c r="B62" t="s">
        <v>79</v>
      </c>
      <c r="C62" t="s">
        <v>545</v>
      </c>
      <c r="D62" t="s">
        <v>427</v>
      </c>
      <c r="E62" s="6">
        <v>46.097826086956523</v>
      </c>
      <c r="F62" s="6">
        <v>5.3913043478260869</v>
      </c>
      <c r="G62" s="6">
        <v>0.2608695652173913</v>
      </c>
      <c r="H62" s="6">
        <v>0.2630434782608696</v>
      </c>
      <c r="I62" s="6">
        <v>0.58695652173913049</v>
      </c>
      <c r="J62" s="6">
        <v>0</v>
      </c>
      <c r="K62" s="6">
        <v>0</v>
      </c>
      <c r="L62" s="6">
        <v>1.3093478260869564</v>
      </c>
      <c r="M62" s="6">
        <v>0</v>
      </c>
      <c r="N62" s="6">
        <v>3.2659782608695642</v>
      </c>
      <c r="O62" s="6">
        <f>SUM(NonNurse[[#This Row],[Qualified Social Work Staff Hours]],NonNurse[[#This Row],[Other Social Work Staff Hours]])/NonNurse[[#This Row],[MDS Census]]</f>
        <v>7.0848856401792004E-2</v>
      </c>
      <c r="P62" s="6">
        <v>3.2339130434782613</v>
      </c>
      <c r="Q62" s="6">
        <v>0</v>
      </c>
      <c r="R62" s="6">
        <f>SUM(NonNurse[[#This Row],[Qualified Activities Professional Hours]],NonNurse[[#This Row],[Other Activities Professional Hours]])/NonNurse[[#This Row],[MDS Census]]</f>
        <v>7.0153265739212461E-2</v>
      </c>
      <c r="S62" s="6">
        <v>5.4244565217391303</v>
      </c>
      <c r="T62" s="6">
        <v>2.6322826086956521</v>
      </c>
      <c r="U62" s="6">
        <v>0</v>
      </c>
      <c r="V62" s="6">
        <f>SUM(NonNurse[[#This Row],[Occupational Therapist Hours]],NonNurse[[#This Row],[OT Assistant Hours]],NonNurse[[#This Row],[OT Aide Hours]])/NonNurse[[#This Row],[MDS Census]]</f>
        <v>0.17477481726008015</v>
      </c>
      <c r="W62" s="6">
        <v>4.015434782608696</v>
      </c>
      <c r="X62" s="6">
        <v>5.3354347826086954</v>
      </c>
      <c r="Y62" s="6">
        <v>0</v>
      </c>
      <c r="Z62" s="6">
        <f>SUM(NonNurse[[#This Row],[Physical Therapist (PT) Hours]],NonNurse[[#This Row],[PT Assistant Hours]],NonNurse[[#This Row],[PT Aide Hours]])/NonNurse[[#This Row],[MDS Census]]</f>
        <v>0.20284838481490211</v>
      </c>
      <c r="AA62" s="6">
        <v>0</v>
      </c>
      <c r="AB62" s="6">
        <v>0</v>
      </c>
      <c r="AC62" s="6">
        <v>0</v>
      </c>
      <c r="AD62" s="6">
        <v>0</v>
      </c>
      <c r="AE62" s="6">
        <v>0</v>
      </c>
      <c r="AF62" s="6">
        <v>0</v>
      </c>
      <c r="AG62" s="6">
        <v>0</v>
      </c>
      <c r="AH62" s="1">
        <v>175214</v>
      </c>
      <c r="AI62">
        <v>7</v>
      </c>
    </row>
    <row r="63" spans="1:35" x14ac:dyDescent="0.25">
      <c r="A63" t="s">
        <v>346</v>
      </c>
      <c r="B63" t="s">
        <v>97</v>
      </c>
      <c r="C63" t="s">
        <v>558</v>
      </c>
      <c r="D63" t="s">
        <v>433</v>
      </c>
      <c r="E63" s="6">
        <v>45.141304347826086</v>
      </c>
      <c r="F63" s="6">
        <v>4.7391304347826084</v>
      </c>
      <c r="G63" s="6">
        <v>0.2608695652173913</v>
      </c>
      <c r="H63" s="6">
        <v>0.1867391304347826</v>
      </c>
      <c r="I63" s="6">
        <v>0.35869565217391303</v>
      </c>
      <c r="J63" s="6">
        <v>0</v>
      </c>
      <c r="K63" s="6">
        <v>0</v>
      </c>
      <c r="L63" s="6">
        <v>3.1178260869565206</v>
      </c>
      <c r="M63" s="6">
        <v>4.3642391304347807</v>
      </c>
      <c r="N63" s="6">
        <v>0</v>
      </c>
      <c r="O63" s="6">
        <f>SUM(NonNurse[[#This Row],[Qualified Social Work Staff Hours]],NonNurse[[#This Row],[Other Social Work Staff Hours]])/NonNurse[[#This Row],[MDS Census]]</f>
        <v>9.667950878882732E-2</v>
      </c>
      <c r="P63" s="6">
        <v>4.755108695652174</v>
      </c>
      <c r="Q63" s="6">
        <v>0</v>
      </c>
      <c r="R63" s="6">
        <f>SUM(NonNurse[[#This Row],[Qualified Activities Professional Hours]],NonNurse[[#This Row],[Other Activities Professional Hours]])/NonNurse[[#This Row],[MDS Census]]</f>
        <v>0.10533830965567061</v>
      </c>
      <c r="S63" s="6">
        <v>3.2360869565217389</v>
      </c>
      <c r="T63" s="6">
        <v>0</v>
      </c>
      <c r="U63" s="6">
        <v>0</v>
      </c>
      <c r="V63" s="6">
        <f>SUM(NonNurse[[#This Row],[Occupational Therapist Hours]],NonNurse[[#This Row],[OT Assistant Hours]],NonNurse[[#This Row],[OT Aide Hours]])/NonNurse[[#This Row],[MDS Census]]</f>
        <v>7.1687936431495305E-2</v>
      </c>
      <c r="W63" s="6">
        <v>3.4383695652173913</v>
      </c>
      <c r="X63" s="6">
        <v>0.16260869565217392</v>
      </c>
      <c r="Y63" s="6">
        <v>0</v>
      </c>
      <c r="Z63" s="6">
        <f>SUM(NonNurse[[#This Row],[Physical Therapist (PT) Hours]],NonNurse[[#This Row],[PT Assistant Hours]],NonNurse[[#This Row],[PT Aide Hours]])/NonNurse[[#This Row],[MDS Census]]</f>
        <v>7.9771249699012767E-2</v>
      </c>
      <c r="AA63" s="6">
        <v>0</v>
      </c>
      <c r="AB63" s="6">
        <v>0</v>
      </c>
      <c r="AC63" s="6">
        <v>0</v>
      </c>
      <c r="AD63" s="6">
        <v>0</v>
      </c>
      <c r="AE63" s="6">
        <v>0</v>
      </c>
      <c r="AF63" s="6">
        <v>0</v>
      </c>
      <c r="AG63" s="6">
        <v>0</v>
      </c>
      <c r="AH63" s="1">
        <v>175239</v>
      </c>
      <c r="AI63">
        <v>7</v>
      </c>
    </row>
    <row r="64" spans="1:35" x14ac:dyDescent="0.25">
      <c r="A64" t="s">
        <v>346</v>
      </c>
      <c r="B64" t="s">
        <v>46</v>
      </c>
      <c r="C64" t="s">
        <v>531</v>
      </c>
      <c r="D64" t="s">
        <v>402</v>
      </c>
      <c r="E64" s="6">
        <v>82.728260869565219</v>
      </c>
      <c r="F64" s="6">
        <v>5.3043478260869561</v>
      </c>
      <c r="G64" s="6">
        <v>0.32608695652173914</v>
      </c>
      <c r="H64" s="6">
        <v>0.72489130434782623</v>
      </c>
      <c r="I64" s="6">
        <v>0.34782608695652173</v>
      </c>
      <c r="J64" s="6">
        <v>0</v>
      </c>
      <c r="K64" s="6">
        <v>0</v>
      </c>
      <c r="L64" s="6">
        <v>3.1623913043478247</v>
      </c>
      <c r="M64" s="6">
        <v>5.287934782608696</v>
      </c>
      <c r="N64" s="6">
        <v>0</v>
      </c>
      <c r="O64" s="6">
        <f>SUM(NonNurse[[#This Row],[Qualified Social Work Staff Hours]],NonNurse[[#This Row],[Other Social Work Staff Hours]])/NonNurse[[#This Row],[MDS Census]]</f>
        <v>6.391932728944949E-2</v>
      </c>
      <c r="P64" s="6">
        <v>5.5061956521739148</v>
      </c>
      <c r="Q64" s="6">
        <v>0</v>
      </c>
      <c r="R64" s="6">
        <f>SUM(NonNurse[[#This Row],[Qualified Activities Professional Hours]],NonNurse[[#This Row],[Other Activities Professional Hours]])/NonNurse[[#This Row],[MDS Census]]</f>
        <v>6.6557613979766145E-2</v>
      </c>
      <c r="S64" s="6">
        <v>5.1553260869565216</v>
      </c>
      <c r="T64" s="6">
        <v>4.5888043478260876</v>
      </c>
      <c r="U64" s="6">
        <v>0</v>
      </c>
      <c r="V64" s="6">
        <f>SUM(NonNurse[[#This Row],[Occupational Therapist Hours]],NonNurse[[#This Row],[OT Assistant Hours]],NonNurse[[#This Row],[OT Aide Hours]])/NonNurse[[#This Row],[MDS Census]]</f>
        <v>0.11778478517934568</v>
      </c>
      <c r="W64" s="6">
        <v>4.2661956521739128</v>
      </c>
      <c r="X64" s="6">
        <v>4.3270652173913051</v>
      </c>
      <c r="Y64" s="6">
        <v>0</v>
      </c>
      <c r="Z64" s="6">
        <f>SUM(NonNurse[[#This Row],[Physical Therapist (PT) Hours]],NonNurse[[#This Row],[PT Assistant Hours]],NonNurse[[#This Row],[PT Aide Hours]])/NonNurse[[#This Row],[MDS Census]]</f>
        <v>0.10387334121666009</v>
      </c>
      <c r="AA64" s="6">
        <v>0</v>
      </c>
      <c r="AB64" s="6">
        <v>0</v>
      </c>
      <c r="AC64" s="6">
        <v>0</v>
      </c>
      <c r="AD64" s="6">
        <v>0</v>
      </c>
      <c r="AE64" s="6">
        <v>0</v>
      </c>
      <c r="AF64" s="6">
        <v>0</v>
      </c>
      <c r="AG64" s="6">
        <v>0</v>
      </c>
      <c r="AH64" s="1">
        <v>175133</v>
      </c>
      <c r="AI64">
        <v>7</v>
      </c>
    </row>
    <row r="65" spans="1:35" x14ac:dyDescent="0.25">
      <c r="A65" t="s">
        <v>346</v>
      </c>
      <c r="B65" t="s">
        <v>38</v>
      </c>
      <c r="C65" t="s">
        <v>525</v>
      </c>
      <c r="D65" t="s">
        <v>417</v>
      </c>
      <c r="E65" s="6">
        <v>55.065217391304351</v>
      </c>
      <c r="F65" s="6">
        <v>4.9565217391304346</v>
      </c>
      <c r="G65" s="6">
        <v>0.2608695652173913</v>
      </c>
      <c r="H65" s="6">
        <v>0.28749999999999998</v>
      </c>
      <c r="I65" s="6">
        <v>0.18478260869565216</v>
      </c>
      <c r="J65" s="6">
        <v>0</v>
      </c>
      <c r="K65" s="6">
        <v>0</v>
      </c>
      <c r="L65" s="6">
        <v>1.8036956521739127</v>
      </c>
      <c r="M65" s="6">
        <v>0</v>
      </c>
      <c r="N65" s="6">
        <v>0</v>
      </c>
      <c r="O65" s="6">
        <f>SUM(NonNurse[[#This Row],[Qualified Social Work Staff Hours]],NonNurse[[#This Row],[Other Social Work Staff Hours]])/NonNurse[[#This Row],[MDS Census]]</f>
        <v>0</v>
      </c>
      <c r="P65" s="6">
        <v>3.3163043478260872</v>
      </c>
      <c r="Q65" s="6">
        <v>0.22163043478260872</v>
      </c>
      <c r="R65" s="6">
        <f>SUM(NonNurse[[#This Row],[Qualified Activities Professional Hours]],NonNurse[[#This Row],[Other Activities Professional Hours]])/NonNurse[[#This Row],[MDS Census]]</f>
        <v>6.4249901302803003E-2</v>
      </c>
      <c r="S65" s="6">
        <v>1.0583695652173915</v>
      </c>
      <c r="T65" s="6">
        <v>5.4243478260869571</v>
      </c>
      <c r="U65" s="6">
        <v>0</v>
      </c>
      <c r="V65" s="6">
        <f>SUM(NonNurse[[#This Row],[Occupational Therapist Hours]],NonNurse[[#This Row],[OT Assistant Hours]],NonNurse[[#This Row],[OT Aide Hours]])/NonNurse[[#This Row],[MDS Census]]</f>
        <v>0.11772799052506909</v>
      </c>
      <c r="W65" s="6">
        <v>3.808804347826086</v>
      </c>
      <c r="X65" s="6">
        <v>7.4806521739130458</v>
      </c>
      <c r="Y65" s="6">
        <v>0</v>
      </c>
      <c r="Z65" s="6">
        <f>SUM(NonNurse[[#This Row],[Physical Therapist (PT) Hours]],NonNurse[[#This Row],[PT Assistant Hours]],NonNurse[[#This Row],[PT Aide Hours]])/NonNurse[[#This Row],[MDS Census]]</f>
        <v>0.20501973943939994</v>
      </c>
      <c r="AA65" s="6">
        <v>0</v>
      </c>
      <c r="AB65" s="6">
        <v>0</v>
      </c>
      <c r="AC65" s="6">
        <v>0</v>
      </c>
      <c r="AD65" s="6">
        <v>0</v>
      </c>
      <c r="AE65" s="6">
        <v>0</v>
      </c>
      <c r="AF65" s="6">
        <v>0</v>
      </c>
      <c r="AG65" s="6">
        <v>0</v>
      </c>
      <c r="AH65" s="1">
        <v>175114</v>
      </c>
      <c r="AI65">
        <v>7</v>
      </c>
    </row>
    <row r="66" spans="1:35" x14ac:dyDescent="0.25">
      <c r="A66" t="s">
        <v>346</v>
      </c>
      <c r="B66" t="s">
        <v>93</v>
      </c>
      <c r="C66" t="s">
        <v>555</v>
      </c>
      <c r="D66" t="s">
        <v>432</v>
      </c>
      <c r="E66" s="6">
        <v>49.75</v>
      </c>
      <c r="F66" s="6">
        <v>5.3478260869565215</v>
      </c>
      <c r="G66" s="6">
        <v>0.2608695652173913</v>
      </c>
      <c r="H66" s="6">
        <v>0.24782608695652178</v>
      </c>
      <c r="I66" s="6">
        <v>0.16304347826086957</v>
      </c>
      <c r="J66" s="6">
        <v>0</v>
      </c>
      <c r="K66" s="6">
        <v>0</v>
      </c>
      <c r="L66" s="6">
        <v>4.5719565217391303</v>
      </c>
      <c r="M66" s="6">
        <v>4.1582608695652183</v>
      </c>
      <c r="N66" s="6">
        <v>0</v>
      </c>
      <c r="O66" s="6">
        <f>SUM(NonNurse[[#This Row],[Qualified Social Work Staff Hours]],NonNurse[[#This Row],[Other Social Work Staff Hours]])/NonNurse[[#This Row],[MDS Census]]</f>
        <v>8.3583133056587308E-2</v>
      </c>
      <c r="P66" s="6">
        <v>4.7021739130434774</v>
      </c>
      <c r="Q66" s="6">
        <v>6.0108695652173916E-2</v>
      </c>
      <c r="R66" s="6">
        <f>SUM(NonNurse[[#This Row],[Qualified Activities Professional Hours]],NonNurse[[#This Row],[Other Activities Professional Hours]])/NonNurse[[#This Row],[MDS Census]]</f>
        <v>9.5724273541621122E-2</v>
      </c>
      <c r="S66" s="6">
        <v>0.82021739130434779</v>
      </c>
      <c r="T66" s="6">
        <v>4.6828260869565224</v>
      </c>
      <c r="U66" s="6">
        <v>0</v>
      </c>
      <c r="V66" s="6">
        <f>SUM(NonNurse[[#This Row],[Occupational Therapist Hours]],NonNurse[[#This Row],[OT Assistant Hours]],NonNurse[[#This Row],[OT Aide Hours]])/NonNurse[[#This Row],[MDS Census]]</f>
        <v>0.11061393926152502</v>
      </c>
      <c r="W66" s="6">
        <v>5.0224999999999991</v>
      </c>
      <c r="X66" s="6">
        <v>0.4375</v>
      </c>
      <c r="Y66" s="6">
        <v>0</v>
      </c>
      <c r="Z66" s="6">
        <f>SUM(NonNurse[[#This Row],[Physical Therapist (PT) Hours]],NonNurse[[#This Row],[PT Assistant Hours]],NonNurse[[#This Row],[PT Aide Hours]])/NonNurse[[#This Row],[MDS Census]]</f>
        <v>0.10974874371859294</v>
      </c>
      <c r="AA66" s="6">
        <v>0</v>
      </c>
      <c r="AB66" s="6">
        <v>0</v>
      </c>
      <c r="AC66" s="6">
        <v>0</v>
      </c>
      <c r="AD66" s="6">
        <v>0</v>
      </c>
      <c r="AE66" s="6">
        <v>0</v>
      </c>
      <c r="AF66" s="6">
        <v>0</v>
      </c>
      <c r="AG66" s="6">
        <v>0</v>
      </c>
      <c r="AH66" s="1">
        <v>175235</v>
      </c>
      <c r="AI66">
        <v>7</v>
      </c>
    </row>
    <row r="67" spans="1:35" x14ac:dyDescent="0.25">
      <c r="A67" t="s">
        <v>346</v>
      </c>
      <c r="B67" t="s">
        <v>107</v>
      </c>
      <c r="C67" t="s">
        <v>562</v>
      </c>
      <c r="D67" t="s">
        <v>436</v>
      </c>
      <c r="E67" s="6">
        <v>42.673913043478258</v>
      </c>
      <c r="F67" s="6">
        <v>5.2173913043478262</v>
      </c>
      <c r="G67" s="6">
        <v>0.39130434782608697</v>
      </c>
      <c r="H67" s="6">
        <v>0.27260869565217399</v>
      </c>
      <c r="I67" s="6">
        <v>0.70652173913043481</v>
      </c>
      <c r="J67" s="6">
        <v>0</v>
      </c>
      <c r="K67" s="6">
        <v>0</v>
      </c>
      <c r="L67" s="6">
        <v>0.76565217391304341</v>
      </c>
      <c r="M67" s="6">
        <v>4.3163043478260867</v>
      </c>
      <c r="N67" s="6">
        <v>0</v>
      </c>
      <c r="O67" s="6">
        <f>SUM(NonNurse[[#This Row],[Qualified Social Work Staff Hours]],NonNurse[[#This Row],[Other Social Work Staff Hours]])/NonNurse[[#This Row],[MDS Census]]</f>
        <v>0.10114620478858889</v>
      </c>
      <c r="P67" s="6">
        <v>0.40293478260869564</v>
      </c>
      <c r="Q67" s="6">
        <v>0</v>
      </c>
      <c r="R67" s="6">
        <f>SUM(NonNurse[[#This Row],[Qualified Activities Professional Hours]],NonNurse[[#This Row],[Other Activities Professional Hours]])/NonNurse[[#This Row],[MDS Census]]</f>
        <v>9.4421803362200723E-3</v>
      </c>
      <c r="S67" s="6">
        <v>1.2991304347826087</v>
      </c>
      <c r="T67" s="6">
        <v>4.8695652173913047</v>
      </c>
      <c r="U67" s="6">
        <v>0</v>
      </c>
      <c r="V67" s="6">
        <f>SUM(NonNurse[[#This Row],[Occupational Therapist Hours]],NonNurse[[#This Row],[OT Assistant Hours]],NonNurse[[#This Row],[OT Aide Hours]])/NonNurse[[#This Row],[MDS Census]]</f>
        <v>0.14455425369332656</v>
      </c>
      <c r="W67" s="6">
        <v>0.96010869565217372</v>
      </c>
      <c r="X67" s="6">
        <v>3.3980434782608708</v>
      </c>
      <c r="Y67" s="6">
        <v>0</v>
      </c>
      <c r="Z67" s="6">
        <f>SUM(NonNurse[[#This Row],[Physical Therapist (PT) Hours]],NonNurse[[#This Row],[PT Assistant Hours]],NonNurse[[#This Row],[PT Aide Hours]])/NonNurse[[#This Row],[MDS Census]]</f>
        <v>0.10212684666327053</v>
      </c>
      <c r="AA67" s="6">
        <v>0</v>
      </c>
      <c r="AB67" s="6">
        <v>0</v>
      </c>
      <c r="AC67" s="6">
        <v>0</v>
      </c>
      <c r="AD67" s="6">
        <v>0</v>
      </c>
      <c r="AE67" s="6">
        <v>0</v>
      </c>
      <c r="AF67" s="6">
        <v>0</v>
      </c>
      <c r="AG67" s="6">
        <v>0</v>
      </c>
      <c r="AH67" s="1">
        <v>175254</v>
      </c>
      <c r="AI67">
        <v>7</v>
      </c>
    </row>
    <row r="68" spans="1:35" x14ac:dyDescent="0.25">
      <c r="A68" t="s">
        <v>346</v>
      </c>
      <c r="B68" t="s">
        <v>322</v>
      </c>
      <c r="C68" t="s">
        <v>533</v>
      </c>
      <c r="D68" t="s">
        <v>420</v>
      </c>
      <c r="E68" s="6">
        <v>32.25</v>
      </c>
      <c r="F68" s="6">
        <v>0</v>
      </c>
      <c r="G68" s="6">
        <v>0</v>
      </c>
      <c r="H68" s="6">
        <v>0</v>
      </c>
      <c r="I68" s="6">
        <v>0</v>
      </c>
      <c r="J68" s="6">
        <v>0</v>
      </c>
      <c r="K68" s="6">
        <v>0</v>
      </c>
      <c r="L68" s="6">
        <v>0</v>
      </c>
      <c r="M68" s="6">
        <v>0</v>
      </c>
      <c r="N68" s="6">
        <v>5.4184782608695654</v>
      </c>
      <c r="O68" s="6">
        <f>SUM(NonNurse[[#This Row],[Qualified Social Work Staff Hours]],NonNurse[[#This Row],[Other Social Work Staff Hours]])/NonNurse[[#This Row],[MDS Census]]</f>
        <v>0.16801482979440513</v>
      </c>
      <c r="P68" s="6">
        <v>0</v>
      </c>
      <c r="Q68" s="6">
        <v>1.4184782608695652</v>
      </c>
      <c r="R68" s="6">
        <f>SUM(NonNurse[[#This Row],[Qualified Activities Professional Hours]],NonNurse[[#This Row],[Other Activities Professional Hours]])/NonNurse[[#This Row],[MDS Census]]</f>
        <v>4.398382204246714E-2</v>
      </c>
      <c r="S68" s="6">
        <v>0</v>
      </c>
      <c r="T68" s="6">
        <v>0</v>
      </c>
      <c r="U68" s="6">
        <v>0</v>
      </c>
      <c r="V68" s="6">
        <f>SUM(NonNurse[[#This Row],[Occupational Therapist Hours]],NonNurse[[#This Row],[OT Assistant Hours]],NonNurse[[#This Row],[OT Aide Hours]])/NonNurse[[#This Row],[MDS Census]]</f>
        <v>0</v>
      </c>
      <c r="W68" s="6">
        <v>0</v>
      </c>
      <c r="X68" s="6">
        <v>0</v>
      </c>
      <c r="Y68" s="6">
        <v>0</v>
      </c>
      <c r="Z68" s="6">
        <f>SUM(NonNurse[[#This Row],[Physical Therapist (PT) Hours]],NonNurse[[#This Row],[PT Assistant Hours]],NonNurse[[#This Row],[PT Aide Hours]])/NonNurse[[#This Row],[MDS Census]]</f>
        <v>0</v>
      </c>
      <c r="AA68" s="6">
        <v>0</v>
      </c>
      <c r="AB68" s="6">
        <v>0</v>
      </c>
      <c r="AC68" s="6">
        <v>0</v>
      </c>
      <c r="AD68" s="6">
        <v>0</v>
      </c>
      <c r="AE68" s="6">
        <v>0</v>
      </c>
      <c r="AF68" s="6">
        <v>0</v>
      </c>
      <c r="AG68" s="6">
        <v>0</v>
      </c>
      <c r="AH68" t="s">
        <v>15</v>
      </c>
      <c r="AI68">
        <v>7</v>
      </c>
    </row>
    <row r="69" spans="1:35" x14ac:dyDescent="0.25">
      <c r="A69" t="s">
        <v>346</v>
      </c>
      <c r="B69" t="s">
        <v>73</v>
      </c>
      <c r="C69" t="s">
        <v>540</v>
      </c>
      <c r="D69" t="s">
        <v>424</v>
      </c>
      <c r="E69" s="6">
        <v>36.793478260869563</v>
      </c>
      <c r="F69" s="6">
        <v>5.3913043478260869</v>
      </c>
      <c r="G69" s="6">
        <v>2.1739130434782608E-2</v>
      </c>
      <c r="H69" s="6">
        <v>0.13695652173913042</v>
      </c>
      <c r="I69" s="6">
        <v>0</v>
      </c>
      <c r="J69" s="6">
        <v>0</v>
      </c>
      <c r="K69" s="6">
        <v>0</v>
      </c>
      <c r="L69" s="6">
        <v>0.15554347826086956</v>
      </c>
      <c r="M69" s="6">
        <v>5.5726086956521748</v>
      </c>
      <c r="N69" s="6">
        <v>3.9782608695652179E-2</v>
      </c>
      <c r="O69" s="6">
        <f>SUM(NonNurse[[#This Row],[Qualified Social Work Staff Hours]],NonNurse[[#This Row],[Other Social Work Staff Hours]])/NonNurse[[#This Row],[MDS Census]]</f>
        <v>0.1525376661742984</v>
      </c>
      <c r="P69" s="6">
        <v>0</v>
      </c>
      <c r="Q69" s="6">
        <v>12.672717391304349</v>
      </c>
      <c r="R69" s="6">
        <f>SUM(NonNurse[[#This Row],[Qualified Activities Professional Hours]],NonNurse[[#This Row],[Other Activities Professional Hours]])/NonNurse[[#This Row],[MDS Census]]</f>
        <v>0.34442836041358943</v>
      </c>
      <c r="S69" s="6">
        <v>0.38119565217391299</v>
      </c>
      <c r="T69" s="6">
        <v>4.8558695652173922</v>
      </c>
      <c r="U69" s="6">
        <v>0</v>
      </c>
      <c r="V69" s="6">
        <f>SUM(NonNurse[[#This Row],[Occupational Therapist Hours]],NonNurse[[#This Row],[OT Assistant Hours]],NonNurse[[#This Row],[OT Aide Hours]])/NonNurse[[#This Row],[MDS Census]]</f>
        <v>0.14233677991137375</v>
      </c>
      <c r="W69" s="6">
        <v>0.79402173913043461</v>
      </c>
      <c r="X69" s="6">
        <v>2.861195652173913</v>
      </c>
      <c r="Y69" s="6">
        <v>0</v>
      </c>
      <c r="Z69" s="6">
        <f>SUM(NonNurse[[#This Row],[Physical Therapist (PT) Hours]],NonNurse[[#This Row],[PT Assistant Hours]],NonNurse[[#This Row],[PT Aide Hours]])/NonNurse[[#This Row],[MDS Census]]</f>
        <v>9.9344165435745937E-2</v>
      </c>
      <c r="AA69" s="6">
        <v>0</v>
      </c>
      <c r="AB69" s="6">
        <v>0</v>
      </c>
      <c r="AC69" s="6">
        <v>0</v>
      </c>
      <c r="AD69" s="6">
        <v>0</v>
      </c>
      <c r="AE69" s="6">
        <v>0</v>
      </c>
      <c r="AF69" s="6">
        <v>0</v>
      </c>
      <c r="AG69" s="6">
        <v>5.1630434782608696E-2</v>
      </c>
      <c r="AH69" s="1">
        <v>175201</v>
      </c>
      <c r="AI69">
        <v>7</v>
      </c>
    </row>
    <row r="70" spans="1:35" x14ac:dyDescent="0.25">
      <c r="A70" t="s">
        <v>346</v>
      </c>
      <c r="B70" t="s">
        <v>175</v>
      </c>
      <c r="C70" t="s">
        <v>516</v>
      </c>
      <c r="D70" t="s">
        <v>434</v>
      </c>
      <c r="E70" s="6">
        <v>19.902173913043477</v>
      </c>
      <c r="F70" s="6">
        <v>2.5219565217391304</v>
      </c>
      <c r="G70" s="6">
        <v>0</v>
      </c>
      <c r="H70" s="6">
        <v>9.2391304347826081E-2</v>
      </c>
      <c r="I70" s="6">
        <v>0.2391304347826087</v>
      </c>
      <c r="J70" s="6">
        <v>0</v>
      </c>
      <c r="K70" s="6">
        <v>0</v>
      </c>
      <c r="L70" s="6">
        <v>0.38717391304347826</v>
      </c>
      <c r="M70" s="6">
        <v>0</v>
      </c>
      <c r="N70" s="6">
        <v>5.7793478260869557</v>
      </c>
      <c r="O70" s="6">
        <f>SUM(NonNurse[[#This Row],[Qualified Social Work Staff Hours]],NonNurse[[#This Row],[Other Social Work Staff Hours]])/NonNurse[[#This Row],[MDS Census]]</f>
        <v>0.29038776624795193</v>
      </c>
      <c r="P70" s="6">
        <v>5.2382608695652175</v>
      </c>
      <c r="Q70" s="6">
        <v>0</v>
      </c>
      <c r="R70" s="6">
        <f>SUM(NonNurse[[#This Row],[Qualified Activities Professional Hours]],NonNurse[[#This Row],[Other Activities Professional Hours]])/NonNurse[[#This Row],[MDS Census]]</f>
        <v>0.26320043691971601</v>
      </c>
      <c r="S70" s="6">
        <v>1.2465217391304346</v>
      </c>
      <c r="T70" s="6">
        <v>0</v>
      </c>
      <c r="U70" s="6">
        <v>0.11956521739130435</v>
      </c>
      <c r="V70" s="6">
        <f>SUM(NonNurse[[#This Row],[Occupational Therapist Hours]],NonNurse[[#This Row],[OT Assistant Hours]],NonNurse[[#This Row],[OT Aide Hours]])/NonNurse[[#This Row],[MDS Census]]</f>
        <v>6.8640087383943199E-2</v>
      </c>
      <c r="W70" s="6">
        <v>0.19021739130434784</v>
      </c>
      <c r="X70" s="6">
        <v>1.2543478260869565</v>
      </c>
      <c r="Y70" s="6">
        <v>0</v>
      </c>
      <c r="Z70" s="6">
        <f>SUM(NonNurse[[#This Row],[Physical Therapist (PT) Hours]],NonNurse[[#This Row],[PT Assistant Hours]],NonNurse[[#This Row],[PT Aide Hours]])/NonNurse[[#This Row],[MDS Census]]</f>
        <v>7.258328782086293E-2</v>
      </c>
      <c r="AA70" s="6">
        <v>0</v>
      </c>
      <c r="AB70" s="6">
        <v>0</v>
      </c>
      <c r="AC70" s="6">
        <v>0</v>
      </c>
      <c r="AD70" s="6">
        <v>0</v>
      </c>
      <c r="AE70" s="6">
        <v>0</v>
      </c>
      <c r="AF70" s="6">
        <v>0</v>
      </c>
      <c r="AG70" s="6">
        <v>3.2608695652173912E-2</v>
      </c>
      <c r="AH70" s="1">
        <v>175374</v>
      </c>
      <c r="AI70">
        <v>7</v>
      </c>
    </row>
    <row r="71" spans="1:35" x14ac:dyDescent="0.25">
      <c r="A71" t="s">
        <v>346</v>
      </c>
      <c r="B71" t="s">
        <v>103</v>
      </c>
      <c r="C71" t="s">
        <v>515</v>
      </c>
      <c r="D71" t="s">
        <v>419</v>
      </c>
      <c r="E71" s="6">
        <v>91.771739130434781</v>
      </c>
      <c r="F71" s="6">
        <v>5.2173913043478262</v>
      </c>
      <c r="G71" s="6">
        <v>0</v>
      </c>
      <c r="H71" s="6">
        <v>0.5220652173913044</v>
      </c>
      <c r="I71" s="6">
        <v>0.45652173913043476</v>
      </c>
      <c r="J71" s="6">
        <v>0</v>
      </c>
      <c r="K71" s="6">
        <v>0</v>
      </c>
      <c r="L71" s="6">
        <v>0.33043478260869569</v>
      </c>
      <c r="M71" s="6">
        <v>5.2875000000000005</v>
      </c>
      <c r="N71" s="6">
        <v>4.8766304347826086</v>
      </c>
      <c r="O71" s="6">
        <f>SUM(NonNurse[[#This Row],[Qualified Social Work Staff Hours]],NonNurse[[#This Row],[Other Social Work Staff Hours]])/NonNurse[[#This Row],[MDS Census]]</f>
        <v>0.11075447115954046</v>
      </c>
      <c r="P71" s="6">
        <v>0</v>
      </c>
      <c r="Q71" s="6">
        <v>18.262826086956522</v>
      </c>
      <c r="R71" s="6">
        <f>SUM(NonNurse[[#This Row],[Qualified Activities Professional Hours]],NonNurse[[#This Row],[Other Activities Professional Hours]])/NonNurse[[#This Row],[MDS Census]]</f>
        <v>0.19900272415018361</v>
      </c>
      <c r="S71" s="6">
        <v>1.326304347826087</v>
      </c>
      <c r="T71" s="6">
        <v>0.41369565217391308</v>
      </c>
      <c r="U71" s="6">
        <v>0</v>
      </c>
      <c r="V71" s="6">
        <f>SUM(NonNurse[[#This Row],[Occupational Therapist Hours]],NonNurse[[#This Row],[OT Assistant Hours]],NonNurse[[#This Row],[OT Aide Hours]])/NonNurse[[#This Row],[MDS Census]]</f>
        <v>1.8960085277744877E-2</v>
      </c>
      <c r="W71" s="6">
        <v>3.4169565217391318</v>
      </c>
      <c r="X71" s="6">
        <v>2.3043478260869565E-2</v>
      </c>
      <c r="Y71" s="6">
        <v>0</v>
      </c>
      <c r="Z71" s="6">
        <f>SUM(NonNurse[[#This Row],[Physical Therapist (PT) Hours]],NonNurse[[#This Row],[PT Assistant Hours]],NonNurse[[#This Row],[PT Aide Hours]])/NonNurse[[#This Row],[MDS Census]]</f>
        <v>3.7484306526116326E-2</v>
      </c>
      <c r="AA71" s="6">
        <v>0</v>
      </c>
      <c r="AB71" s="6">
        <v>0</v>
      </c>
      <c r="AC71" s="6">
        <v>0</v>
      </c>
      <c r="AD71" s="6">
        <v>0</v>
      </c>
      <c r="AE71" s="6">
        <v>0</v>
      </c>
      <c r="AF71" s="6">
        <v>0</v>
      </c>
      <c r="AG71" s="6">
        <v>0</v>
      </c>
      <c r="AH71" s="1">
        <v>175245</v>
      </c>
      <c r="AI71">
        <v>7</v>
      </c>
    </row>
    <row r="72" spans="1:35" x14ac:dyDescent="0.25">
      <c r="A72" t="s">
        <v>346</v>
      </c>
      <c r="B72" t="s">
        <v>146</v>
      </c>
      <c r="C72" t="s">
        <v>481</v>
      </c>
      <c r="D72" t="s">
        <v>389</v>
      </c>
      <c r="E72" s="6">
        <v>27.043478260869566</v>
      </c>
      <c r="F72" s="6">
        <v>5.4782608695652177</v>
      </c>
      <c r="G72" s="6">
        <v>0.14130434782608695</v>
      </c>
      <c r="H72" s="6">
        <v>0.125</v>
      </c>
      <c r="I72" s="6">
        <v>0</v>
      </c>
      <c r="J72" s="6">
        <v>0</v>
      </c>
      <c r="K72" s="6">
        <v>0.2391304347826087</v>
      </c>
      <c r="L72" s="6">
        <v>0.46956521739130436</v>
      </c>
      <c r="M72" s="6">
        <v>6.8230434782608702</v>
      </c>
      <c r="N72" s="6">
        <v>0</v>
      </c>
      <c r="O72" s="6">
        <f>SUM(NonNurse[[#This Row],[Qualified Social Work Staff Hours]],NonNurse[[#This Row],[Other Social Work Staff Hours]])/NonNurse[[#This Row],[MDS Census]]</f>
        <v>0.25229903536977494</v>
      </c>
      <c r="P72" s="6">
        <v>0</v>
      </c>
      <c r="Q72" s="6">
        <v>14.902608695652173</v>
      </c>
      <c r="R72" s="6">
        <f>SUM(NonNurse[[#This Row],[Qualified Activities Professional Hours]],NonNurse[[#This Row],[Other Activities Professional Hours]])/NonNurse[[#This Row],[MDS Census]]</f>
        <v>0.55106109324758834</v>
      </c>
      <c r="S72" s="6">
        <v>0.58478260869565202</v>
      </c>
      <c r="T72" s="6">
        <v>3.8577173913043494</v>
      </c>
      <c r="U72" s="6">
        <v>0</v>
      </c>
      <c r="V72" s="6">
        <f>SUM(NonNurse[[#This Row],[Occupational Therapist Hours]],NonNurse[[#This Row],[OT Assistant Hours]],NonNurse[[#This Row],[OT Aide Hours]])/NonNurse[[#This Row],[MDS Census]]</f>
        <v>0.16427250803858526</v>
      </c>
      <c r="W72" s="6">
        <v>0.71445652173913032</v>
      </c>
      <c r="X72" s="6">
        <v>2.9968478260869555</v>
      </c>
      <c r="Y72" s="6">
        <v>0</v>
      </c>
      <c r="Z72" s="6">
        <f>SUM(NonNurse[[#This Row],[Physical Therapist (PT) Hours]],NonNurse[[#This Row],[PT Assistant Hours]],NonNurse[[#This Row],[PT Aide Hours]])/NonNurse[[#This Row],[MDS Census]]</f>
        <v>0.13723472668810285</v>
      </c>
      <c r="AA72" s="6">
        <v>0</v>
      </c>
      <c r="AB72" s="6">
        <v>0</v>
      </c>
      <c r="AC72" s="6">
        <v>0</v>
      </c>
      <c r="AD72" s="6">
        <v>0</v>
      </c>
      <c r="AE72" s="6">
        <v>0</v>
      </c>
      <c r="AF72" s="6">
        <v>0</v>
      </c>
      <c r="AG72" s="6">
        <v>0</v>
      </c>
      <c r="AH72" s="1">
        <v>175324</v>
      </c>
      <c r="AI72">
        <v>7</v>
      </c>
    </row>
    <row r="73" spans="1:35" x14ac:dyDescent="0.25">
      <c r="A73" t="s">
        <v>346</v>
      </c>
      <c r="B73" t="s">
        <v>194</v>
      </c>
      <c r="C73" t="s">
        <v>544</v>
      </c>
      <c r="D73" t="s">
        <v>426</v>
      </c>
      <c r="E73" s="6">
        <v>30.967391304347824</v>
      </c>
      <c r="F73" s="6">
        <v>5.7391304347826084</v>
      </c>
      <c r="G73" s="6">
        <v>1.0869565217391304E-2</v>
      </c>
      <c r="H73" s="6">
        <v>0.28260869565217389</v>
      </c>
      <c r="I73" s="6">
        <v>0.14130434782608695</v>
      </c>
      <c r="J73" s="6">
        <v>0</v>
      </c>
      <c r="K73" s="6">
        <v>0</v>
      </c>
      <c r="L73" s="6">
        <v>7.6086956521739125E-3</v>
      </c>
      <c r="M73" s="6">
        <v>0.13043478260869565</v>
      </c>
      <c r="N73" s="6">
        <v>5.5220652173913036</v>
      </c>
      <c r="O73" s="6">
        <f>SUM(NonNurse[[#This Row],[Qualified Social Work Staff Hours]],NonNurse[[#This Row],[Other Social Work Staff Hours]])/NonNurse[[#This Row],[MDS Census]]</f>
        <v>0.18253071253071251</v>
      </c>
      <c r="P73" s="6">
        <v>4.3478260869565216E-2</v>
      </c>
      <c r="Q73" s="6">
        <v>1.7255434782608696</v>
      </c>
      <c r="R73" s="6">
        <f>SUM(NonNurse[[#This Row],[Qualified Activities Professional Hours]],NonNurse[[#This Row],[Other Activities Professional Hours]])/NonNurse[[#This Row],[MDS Census]]</f>
        <v>5.7125307125307126E-2</v>
      </c>
      <c r="S73" s="6">
        <v>8.6195652173913034E-2</v>
      </c>
      <c r="T73" s="6">
        <v>0.22315217391304346</v>
      </c>
      <c r="U73" s="6">
        <v>0</v>
      </c>
      <c r="V73" s="6">
        <f>SUM(NonNurse[[#This Row],[Occupational Therapist Hours]],NonNurse[[#This Row],[OT Assistant Hours]],NonNurse[[#This Row],[OT Aide Hours]])/NonNurse[[#This Row],[MDS Census]]</f>
        <v>9.9894699894699894E-3</v>
      </c>
      <c r="W73" s="6">
        <v>0.68282608695652169</v>
      </c>
      <c r="X73" s="6">
        <v>2.9145652173913055</v>
      </c>
      <c r="Y73" s="6">
        <v>0</v>
      </c>
      <c r="Z73" s="6">
        <f>SUM(NonNurse[[#This Row],[Physical Therapist (PT) Hours]],NonNurse[[#This Row],[PT Assistant Hours]],NonNurse[[#This Row],[PT Aide Hours]])/NonNurse[[#This Row],[MDS Census]]</f>
        <v>0.11616707616707621</v>
      </c>
      <c r="AA73" s="6">
        <v>0</v>
      </c>
      <c r="AB73" s="6">
        <v>0</v>
      </c>
      <c r="AC73" s="6">
        <v>0</v>
      </c>
      <c r="AD73" s="6">
        <v>0</v>
      </c>
      <c r="AE73" s="6">
        <v>0</v>
      </c>
      <c r="AF73" s="6">
        <v>0</v>
      </c>
      <c r="AG73" s="6">
        <v>0</v>
      </c>
      <c r="AH73" s="1">
        <v>175415</v>
      </c>
      <c r="AI73">
        <v>7</v>
      </c>
    </row>
    <row r="74" spans="1:35" x14ac:dyDescent="0.25">
      <c r="A74" t="s">
        <v>346</v>
      </c>
      <c r="B74" t="s">
        <v>136</v>
      </c>
      <c r="C74" t="s">
        <v>538</v>
      </c>
      <c r="D74" t="s">
        <v>413</v>
      </c>
      <c r="E74" s="6">
        <v>33.554347826086953</v>
      </c>
      <c r="F74" s="6">
        <v>7.5652173913043477</v>
      </c>
      <c r="G74" s="6">
        <v>0.10869565217391304</v>
      </c>
      <c r="H74" s="6">
        <v>0.23369565217391305</v>
      </c>
      <c r="I74" s="6">
        <v>0.73913043478260865</v>
      </c>
      <c r="J74" s="6">
        <v>0</v>
      </c>
      <c r="K74" s="6">
        <v>0</v>
      </c>
      <c r="L74" s="6">
        <v>4.1630434782608694E-2</v>
      </c>
      <c r="M74" s="6">
        <v>0</v>
      </c>
      <c r="N74" s="6">
        <v>5.3913043478260869</v>
      </c>
      <c r="O74" s="6">
        <f>SUM(NonNurse[[#This Row],[Qualified Social Work Staff Hours]],NonNurse[[#This Row],[Other Social Work Staff Hours]])/NonNurse[[#This Row],[MDS Census]]</f>
        <v>0.16067379332685455</v>
      </c>
      <c r="P74" s="6">
        <v>4.6991304347826066</v>
      </c>
      <c r="Q74" s="6">
        <v>0.62619565217391304</v>
      </c>
      <c r="R74" s="6">
        <f>SUM(NonNurse[[#This Row],[Qualified Activities Professional Hours]],NonNurse[[#This Row],[Other Activities Professional Hours]])/NonNurse[[#This Row],[MDS Census]]</f>
        <v>0.15870748299319723</v>
      </c>
      <c r="S74" s="6">
        <v>3.961956521739129</v>
      </c>
      <c r="T74" s="6">
        <v>0.8988043478260872</v>
      </c>
      <c r="U74" s="6">
        <v>0</v>
      </c>
      <c r="V74" s="6">
        <f>SUM(NonNurse[[#This Row],[Occupational Therapist Hours]],NonNurse[[#This Row],[OT Assistant Hours]],NonNurse[[#This Row],[OT Aide Hours]])/NonNurse[[#This Row],[MDS Census]]</f>
        <v>0.14486232588273404</v>
      </c>
      <c r="W74" s="6">
        <v>2.4064130434782602</v>
      </c>
      <c r="X74" s="6">
        <v>3.0065217391304362</v>
      </c>
      <c r="Y74" s="6">
        <v>0</v>
      </c>
      <c r="Z74" s="6">
        <f>SUM(NonNurse[[#This Row],[Physical Therapist (PT) Hours]],NonNurse[[#This Row],[PT Assistant Hours]],NonNurse[[#This Row],[PT Aide Hours]])/NonNurse[[#This Row],[MDS Census]]</f>
        <v>0.16131843213475869</v>
      </c>
      <c r="AA74" s="6">
        <v>0</v>
      </c>
      <c r="AB74" s="6">
        <v>0</v>
      </c>
      <c r="AC74" s="6">
        <v>0</v>
      </c>
      <c r="AD74" s="6">
        <v>0</v>
      </c>
      <c r="AE74" s="6">
        <v>0</v>
      </c>
      <c r="AF74" s="6">
        <v>0</v>
      </c>
      <c r="AG74" s="6">
        <v>0</v>
      </c>
      <c r="AH74" s="1">
        <v>175304</v>
      </c>
      <c r="AI74">
        <v>7</v>
      </c>
    </row>
    <row r="75" spans="1:35" x14ac:dyDescent="0.25">
      <c r="A75" t="s">
        <v>346</v>
      </c>
      <c r="B75" t="s">
        <v>233</v>
      </c>
      <c r="C75" t="s">
        <v>479</v>
      </c>
      <c r="D75" t="s">
        <v>414</v>
      </c>
      <c r="E75" s="6">
        <v>36.554347826086953</v>
      </c>
      <c r="F75" s="6">
        <v>5.6521739130434785</v>
      </c>
      <c r="G75" s="6">
        <v>0</v>
      </c>
      <c r="H75" s="6">
        <v>4.3478260869565216E-2</v>
      </c>
      <c r="I75" s="6">
        <v>4.6847826086956523</v>
      </c>
      <c r="J75" s="6">
        <v>0</v>
      </c>
      <c r="K75" s="6">
        <v>0</v>
      </c>
      <c r="L75" s="6">
        <v>0.20228260869565218</v>
      </c>
      <c r="M75" s="6">
        <v>0</v>
      </c>
      <c r="N75" s="6">
        <v>5.7430434782608684</v>
      </c>
      <c r="O75" s="6">
        <f>SUM(NonNurse[[#This Row],[Qualified Social Work Staff Hours]],NonNurse[[#This Row],[Other Social Work Staff Hours]])/NonNurse[[#This Row],[MDS Census]]</f>
        <v>0.15710972346119534</v>
      </c>
      <c r="P75" s="6">
        <v>0</v>
      </c>
      <c r="Q75" s="6">
        <v>4.5463043478260872</v>
      </c>
      <c r="R75" s="6">
        <f>SUM(NonNurse[[#This Row],[Qualified Activities Professional Hours]],NonNurse[[#This Row],[Other Activities Professional Hours]])/NonNurse[[#This Row],[MDS Census]]</f>
        <v>0.12437109723461197</v>
      </c>
      <c r="S75" s="6">
        <v>0.24141304347826084</v>
      </c>
      <c r="T75" s="6">
        <v>1.1186956521739131</v>
      </c>
      <c r="U75" s="6">
        <v>0</v>
      </c>
      <c r="V75" s="6">
        <f>SUM(NonNurse[[#This Row],[Occupational Therapist Hours]],NonNurse[[#This Row],[OT Assistant Hours]],NonNurse[[#This Row],[OT Aide Hours]])/NonNurse[[#This Row],[MDS Census]]</f>
        <v>3.7207850133809103E-2</v>
      </c>
      <c r="W75" s="6">
        <v>0.82250000000000012</v>
      </c>
      <c r="X75" s="6">
        <v>0.93771739130434784</v>
      </c>
      <c r="Y75" s="6">
        <v>0</v>
      </c>
      <c r="Z75" s="6">
        <f>SUM(NonNurse[[#This Row],[Physical Therapist (PT) Hours]],NonNurse[[#This Row],[PT Assistant Hours]],NonNurse[[#This Row],[PT Aide Hours]])/NonNurse[[#This Row],[MDS Census]]</f>
        <v>4.8153434433541489E-2</v>
      </c>
      <c r="AA75" s="6">
        <v>0</v>
      </c>
      <c r="AB75" s="6">
        <v>0</v>
      </c>
      <c r="AC75" s="6">
        <v>0</v>
      </c>
      <c r="AD75" s="6">
        <v>0</v>
      </c>
      <c r="AE75" s="6">
        <v>0</v>
      </c>
      <c r="AF75" s="6">
        <v>0</v>
      </c>
      <c r="AG75" s="6">
        <v>0</v>
      </c>
      <c r="AH75" s="1">
        <v>175475</v>
      </c>
      <c r="AI75">
        <v>7</v>
      </c>
    </row>
    <row r="76" spans="1:35" x14ac:dyDescent="0.25">
      <c r="A76" t="s">
        <v>346</v>
      </c>
      <c r="B76" t="s">
        <v>218</v>
      </c>
      <c r="C76" t="s">
        <v>615</v>
      </c>
      <c r="D76" t="s">
        <v>450</v>
      </c>
      <c r="E76" s="6">
        <v>56.586956521739133</v>
      </c>
      <c r="F76" s="6">
        <v>5.4782608695652177</v>
      </c>
      <c r="G76" s="6">
        <v>0</v>
      </c>
      <c r="H76" s="6">
        <v>0.21108695652173914</v>
      </c>
      <c r="I76" s="6">
        <v>0</v>
      </c>
      <c r="J76" s="6">
        <v>0</v>
      </c>
      <c r="K76" s="6">
        <v>0</v>
      </c>
      <c r="L76" s="6">
        <v>3.9565217391304343E-2</v>
      </c>
      <c r="M76" s="6">
        <v>4.6533695652173908</v>
      </c>
      <c r="N76" s="6">
        <v>0</v>
      </c>
      <c r="O76" s="6">
        <f>SUM(NonNurse[[#This Row],[Qualified Social Work Staff Hours]],NonNurse[[#This Row],[Other Social Work Staff Hours]])/NonNurse[[#This Row],[MDS Census]]</f>
        <v>8.2233960814444854E-2</v>
      </c>
      <c r="P76" s="6">
        <v>0</v>
      </c>
      <c r="Q76" s="6">
        <v>0.64358695652173914</v>
      </c>
      <c r="R76" s="6">
        <f>SUM(NonNurse[[#This Row],[Qualified Activities Professional Hours]],NonNurse[[#This Row],[Other Activities Professional Hours]])/NonNurse[[#This Row],[MDS Census]]</f>
        <v>1.1373415290049942E-2</v>
      </c>
      <c r="S76" s="6">
        <v>0.11097826086956521</v>
      </c>
      <c r="T76" s="6">
        <v>0.10510869565217393</v>
      </c>
      <c r="U76" s="6">
        <v>0</v>
      </c>
      <c r="V76" s="6">
        <f>SUM(NonNurse[[#This Row],[Occupational Therapist Hours]],NonNurse[[#This Row],[OT Assistant Hours]],NonNurse[[#This Row],[OT Aide Hours]])/NonNurse[[#This Row],[MDS Census]]</f>
        <v>3.8186707645024975E-3</v>
      </c>
      <c r="W76" s="6">
        <v>0.58250000000000002</v>
      </c>
      <c r="X76" s="6">
        <v>5.2196739130434802</v>
      </c>
      <c r="Y76" s="6">
        <v>0</v>
      </c>
      <c r="Z76" s="6">
        <f>SUM(NonNurse[[#This Row],[Physical Therapist (PT) Hours]],NonNurse[[#This Row],[PT Assistant Hours]],NonNurse[[#This Row],[PT Aide Hours]])/NonNurse[[#This Row],[MDS Census]]</f>
        <v>0.10253553592009224</v>
      </c>
      <c r="AA76" s="6">
        <v>0</v>
      </c>
      <c r="AB76" s="6">
        <v>0</v>
      </c>
      <c r="AC76" s="6">
        <v>0</v>
      </c>
      <c r="AD76" s="6">
        <v>0</v>
      </c>
      <c r="AE76" s="6">
        <v>0</v>
      </c>
      <c r="AF76" s="6">
        <v>0</v>
      </c>
      <c r="AG76" s="6">
        <v>0</v>
      </c>
      <c r="AH76" s="1">
        <v>175455</v>
      </c>
      <c r="AI76">
        <v>7</v>
      </c>
    </row>
    <row r="77" spans="1:35" x14ac:dyDescent="0.25">
      <c r="A77" t="s">
        <v>346</v>
      </c>
      <c r="B77" t="s">
        <v>124</v>
      </c>
      <c r="C77" t="s">
        <v>484</v>
      </c>
      <c r="D77" t="s">
        <v>440</v>
      </c>
      <c r="E77" s="6">
        <v>39.630434782608695</v>
      </c>
      <c r="F77" s="6">
        <v>5.1739130434782599</v>
      </c>
      <c r="G77" s="6">
        <v>0</v>
      </c>
      <c r="H77" s="6">
        <v>0</v>
      </c>
      <c r="I77" s="6">
        <v>0</v>
      </c>
      <c r="J77" s="6">
        <v>0</v>
      </c>
      <c r="K77" s="6">
        <v>0</v>
      </c>
      <c r="L77" s="6">
        <v>0.6968478260869565</v>
      </c>
      <c r="M77" s="6">
        <v>0</v>
      </c>
      <c r="N77" s="6">
        <v>5.1630434782608701</v>
      </c>
      <c r="O77" s="6">
        <f>SUM(NonNurse[[#This Row],[Qualified Social Work Staff Hours]],NonNurse[[#This Row],[Other Social Work Staff Hours]])/NonNurse[[#This Row],[MDS Census]]</f>
        <v>0.13027975863960506</v>
      </c>
      <c r="P77" s="6">
        <v>5.2543478260869572</v>
      </c>
      <c r="Q77" s="6">
        <v>0</v>
      </c>
      <c r="R77" s="6">
        <f>SUM(NonNurse[[#This Row],[Qualified Activities Professional Hours]],NonNurse[[#This Row],[Other Activities Professional Hours]])/NonNurse[[#This Row],[MDS Census]]</f>
        <v>0.13258365331870545</v>
      </c>
      <c r="S77" s="6">
        <v>0.10826086956521738</v>
      </c>
      <c r="T77" s="6">
        <v>5.6221739130434774</v>
      </c>
      <c r="U77" s="6">
        <v>0</v>
      </c>
      <c r="V77" s="6">
        <f>SUM(NonNurse[[#This Row],[Occupational Therapist Hours]],NonNurse[[#This Row],[OT Assistant Hours]],NonNurse[[#This Row],[OT Aide Hours]])/NonNurse[[#This Row],[MDS Census]]</f>
        <v>0.1445968184311574</v>
      </c>
      <c r="W77" s="6">
        <v>0.13260869565217392</v>
      </c>
      <c r="X77" s="6">
        <v>5.1480434782608704</v>
      </c>
      <c r="Y77" s="6">
        <v>0</v>
      </c>
      <c r="Z77" s="6">
        <f>SUM(NonNurse[[#This Row],[Physical Therapist (PT) Hours]],NonNurse[[#This Row],[PT Assistant Hours]],NonNurse[[#This Row],[PT Aide Hours]])/NonNurse[[#This Row],[MDS Census]]</f>
        <v>0.13324739440482722</v>
      </c>
      <c r="AA77" s="6">
        <v>0</v>
      </c>
      <c r="AB77" s="6">
        <v>0</v>
      </c>
      <c r="AC77" s="6">
        <v>0</v>
      </c>
      <c r="AD77" s="6">
        <v>34.764130434782615</v>
      </c>
      <c r="AE77" s="6">
        <v>0</v>
      </c>
      <c r="AF77" s="6">
        <v>0</v>
      </c>
      <c r="AG77" s="6">
        <v>0</v>
      </c>
      <c r="AH77" s="1">
        <v>175287</v>
      </c>
      <c r="AI77">
        <v>7</v>
      </c>
    </row>
    <row r="78" spans="1:35" x14ac:dyDescent="0.25">
      <c r="A78" t="s">
        <v>346</v>
      </c>
      <c r="B78" t="s">
        <v>166</v>
      </c>
      <c r="C78" t="s">
        <v>494</v>
      </c>
      <c r="D78" t="s">
        <v>394</v>
      </c>
      <c r="E78" s="6">
        <v>78.521739130434781</v>
      </c>
      <c r="F78" s="6">
        <v>5.4782608695652177</v>
      </c>
      <c r="G78" s="6">
        <v>0.25</v>
      </c>
      <c r="H78" s="6">
        <v>0</v>
      </c>
      <c r="I78" s="6">
        <v>5.7391304347826084</v>
      </c>
      <c r="J78" s="6">
        <v>0</v>
      </c>
      <c r="K78" s="6">
        <v>0</v>
      </c>
      <c r="L78" s="6">
        <v>1.2879347826086955</v>
      </c>
      <c r="M78" s="6">
        <v>10.113695652173915</v>
      </c>
      <c r="N78" s="6">
        <v>5.4347826086956523</v>
      </c>
      <c r="O78" s="6">
        <f>SUM(NonNurse[[#This Row],[Qualified Social Work Staff Hours]],NonNurse[[#This Row],[Other Social Work Staff Hours]])/NonNurse[[#This Row],[MDS Census]]</f>
        <v>0.19801495016611298</v>
      </c>
      <c r="P78" s="6">
        <v>9.1521739130434785</v>
      </c>
      <c r="Q78" s="6">
        <v>5.7391304347826084</v>
      </c>
      <c r="R78" s="6">
        <f>SUM(NonNurse[[#This Row],[Qualified Activities Professional Hours]],NonNurse[[#This Row],[Other Activities Professional Hours]])/NonNurse[[#This Row],[MDS Census]]</f>
        <v>0.1896456256921373</v>
      </c>
      <c r="S78" s="6">
        <v>1.4511956521739129</v>
      </c>
      <c r="T78" s="6">
        <v>4.1693478260869581</v>
      </c>
      <c r="U78" s="6">
        <v>0</v>
      </c>
      <c r="V78" s="6">
        <f>SUM(NonNurse[[#This Row],[Occupational Therapist Hours]],NonNurse[[#This Row],[OT Assistant Hours]],NonNurse[[#This Row],[OT Aide Hours]])/NonNurse[[#This Row],[MDS Census]]</f>
        <v>7.1579457364341098E-2</v>
      </c>
      <c r="W78" s="6">
        <v>2.2788043478260867</v>
      </c>
      <c r="X78" s="6">
        <v>2.8735869565217391</v>
      </c>
      <c r="Y78" s="6">
        <v>0</v>
      </c>
      <c r="Z78" s="6">
        <f>SUM(NonNurse[[#This Row],[Physical Therapist (PT) Hours]],NonNurse[[#This Row],[PT Assistant Hours]],NonNurse[[#This Row],[PT Aide Hours]])/NonNurse[[#This Row],[MDS Census]]</f>
        <v>6.5617386489479512E-2</v>
      </c>
      <c r="AA78" s="6">
        <v>0</v>
      </c>
      <c r="AB78" s="6">
        <v>0</v>
      </c>
      <c r="AC78" s="6">
        <v>0</v>
      </c>
      <c r="AD78" s="6">
        <v>0</v>
      </c>
      <c r="AE78" s="6">
        <v>0</v>
      </c>
      <c r="AF78" s="6">
        <v>0</v>
      </c>
      <c r="AG78" s="6">
        <v>0</v>
      </c>
      <c r="AH78" s="1">
        <v>175355</v>
      </c>
      <c r="AI78">
        <v>7</v>
      </c>
    </row>
    <row r="79" spans="1:35" x14ac:dyDescent="0.25">
      <c r="A79" t="s">
        <v>346</v>
      </c>
      <c r="B79" t="s">
        <v>247</v>
      </c>
      <c r="C79" t="s">
        <v>521</v>
      </c>
      <c r="D79" t="s">
        <v>402</v>
      </c>
      <c r="E79" s="6">
        <v>61.913043478260867</v>
      </c>
      <c r="F79" s="6">
        <v>4.4347826086956523</v>
      </c>
      <c r="G79" s="6">
        <v>0</v>
      </c>
      <c r="H79" s="6">
        <v>0.56445652173913041</v>
      </c>
      <c r="I79" s="6">
        <v>6.1739130434782608</v>
      </c>
      <c r="J79" s="6">
        <v>0</v>
      </c>
      <c r="K79" s="6">
        <v>0</v>
      </c>
      <c r="L79" s="6">
        <v>7.9027173913043507</v>
      </c>
      <c r="M79" s="6">
        <v>4.6956521739130439</v>
      </c>
      <c r="N79" s="6">
        <v>15.902826086956523</v>
      </c>
      <c r="O79" s="6">
        <f>SUM(NonNurse[[#This Row],[Qualified Social Work Staff Hours]],NonNurse[[#This Row],[Other Social Work Staff Hours]])/NonNurse[[#This Row],[MDS Census]]</f>
        <v>0.33270014044943824</v>
      </c>
      <c r="P79" s="6">
        <v>5.0434782608695654</v>
      </c>
      <c r="Q79" s="6">
        <v>4.2371739130434785</v>
      </c>
      <c r="R79" s="6">
        <f>SUM(NonNurse[[#This Row],[Qualified Activities Professional Hours]],NonNurse[[#This Row],[Other Activities Professional Hours]])/NonNurse[[#This Row],[MDS Census]]</f>
        <v>0.14989817415730339</v>
      </c>
      <c r="S79" s="6">
        <v>3.3810869565217399</v>
      </c>
      <c r="T79" s="6">
        <v>9.5710869565217376</v>
      </c>
      <c r="U79" s="6">
        <v>0</v>
      </c>
      <c r="V79" s="6">
        <f>SUM(NonNurse[[#This Row],[Occupational Therapist Hours]],NonNurse[[#This Row],[OT Assistant Hours]],NonNurse[[#This Row],[OT Aide Hours]])/NonNurse[[#This Row],[MDS Census]]</f>
        <v>0.20919943820224718</v>
      </c>
      <c r="W79" s="6">
        <v>4.6658695652173918</v>
      </c>
      <c r="X79" s="6">
        <v>14.708478260869569</v>
      </c>
      <c r="Y79" s="6">
        <v>0</v>
      </c>
      <c r="Z79" s="6">
        <f>SUM(NonNurse[[#This Row],[Physical Therapist (PT) Hours]],NonNurse[[#This Row],[PT Assistant Hours]],NonNurse[[#This Row],[PT Aide Hours]])/NonNurse[[#This Row],[MDS Census]]</f>
        <v>0.31292837078651692</v>
      </c>
      <c r="AA79" s="6">
        <v>0</v>
      </c>
      <c r="AB79" s="6">
        <v>0</v>
      </c>
      <c r="AC79" s="6">
        <v>0</v>
      </c>
      <c r="AD79" s="6">
        <v>0</v>
      </c>
      <c r="AE79" s="6">
        <v>0</v>
      </c>
      <c r="AF79" s="6">
        <v>0</v>
      </c>
      <c r="AG79" s="6">
        <v>0</v>
      </c>
      <c r="AH79" s="1">
        <v>175501</v>
      </c>
      <c r="AI79">
        <v>7</v>
      </c>
    </row>
    <row r="80" spans="1:35" x14ac:dyDescent="0.25">
      <c r="A80" t="s">
        <v>346</v>
      </c>
      <c r="B80" t="s">
        <v>120</v>
      </c>
      <c r="C80" t="s">
        <v>538</v>
      </c>
      <c r="D80" t="s">
        <v>413</v>
      </c>
      <c r="E80" s="6">
        <v>40.673913043478258</v>
      </c>
      <c r="F80" s="6">
        <v>6.3260869565217392</v>
      </c>
      <c r="G80" s="6">
        <v>0</v>
      </c>
      <c r="H80" s="6">
        <v>0</v>
      </c>
      <c r="I80" s="6">
        <v>0.29347826086956524</v>
      </c>
      <c r="J80" s="6">
        <v>0</v>
      </c>
      <c r="K80" s="6">
        <v>0</v>
      </c>
      <c r="L80" s="6">
        <v>1.1896739130434779</v>
      </c>
      <c r="M80" s="6">
        <v>4.6760869565217389</v>
      </c>
      <c r="N80" s="6">
        <v>0</v>
      </c>
      <c r="O80" s="6">
        <f>SUM(NonNurse[[#This Row],[Qualified Social Work Staff Hours]],NonNurse[[#This Row],[Other Social Work Staff Hours]])/NonNurse[[#This Row],[MDS Census]]</f>
        <v>0.11496525921966863</v>
      </c>
      <c r="P80" s="6">
        <v>0</v>
      </c>
      <c r="Q80" s="6">
        <v>0</v>
      </c>
      <c r="R80" s="6">
        <f>SUM(NonNurse[[#This Row],[Qualified Activities Professional Hours]],NonNurse[[#This Row],[Other Activities Professional Hours]])/NonNurse[[#This Row],[MDS Census]]</f>
        <v>0</v>
      </c>
      <c r="S80" s="6">
        <v>0.92391304347826086</v>
      </c>
      <c r="T80" s="6">
        <v>7.6086956521739135E-2</v>
      </c>
      <c r="U80" s="6">
        <v>0</v>
      </c>
      <c r="V80" s="6">
        <f>SUM(NonNurse[[#This Row],[Occupational Therapist Hours]],NonNurse[[#This Row],[OT Assistant Hours]],NonNurse[[#This Row],[OT Aide Hours]])/NonNurse[[#This Row],[MDS Census]]</f>
        <v>2.4585783003741316E-2</v>
      </c>
      <c r="W80" s="6">
        <v>1.3586956521739131</v>
      </c>
      <c r="X80" s="6">
        <v>0.41847826086956524</v>
      </c>
      <c r="Y80" s="6">
        <v>6.4891304347826084</v>
      </c>
      <c r="Z80" s="6">
        <f>SUM(NonNurse[[#This Row],[Physical Therapist (PT) Hours]],NonNurse[[#This Row],[PT Assistant Hours]],NonNurse[[#This Row],[PT Aide Hours]])/NonNurse[[#This Row],[MDS Census]]</f>
        <v>0.20323356493853553</v>
      </c>
      <c r="AA80" s="6">
        <v>0</v>
      </c>
      <c r="AB80" s="6">
        <v>5.3478260869565215</v>
      </c>
      <c r="AC80" s="6">
        <v>0</v>
      </c>
      <c r="AD80" s="6">
        <v>0</v>
      </c>
      <c r="AE80" s="6">
        <v>0</v>
      </c>
      <c r="AF80" s="6">
        <v>0</v>
      </c>
      <c r="AG80" s="6">
        <v>0</v>
      </c>
      <c r="AH80" s="1">
        <v>175280</v>
      </c>
      <c r="AI80">
        <v>7</v>
      </c>
    </row>
    <row r="81" spans="1:35" x14ac:dyDescent="0.25">
      <c r="A81" t="s">
        <v>346</v>
      </c>
      <c r="B81" t="s">
        <v>265</v>
      </c>
      <c r="C81" t="s">
        <v>487</v>
      </c>
      <c r="D81" t="s">
        <v>460</v>
      </c>
      <c r="E81" s="6">
        <v>13.782608695652174</v>
      </c>
      <c r="F81" s="6">
        <v>5.2065217391304346</v>
      </c>
      <c r="G81" s="6">
        <v>1.0869565217391304E-2</v>
      </c>
      <c r="H81" s="6">
        <v>0.13043478260869565</v>
      </c>
      <c r="I81" s="6">
        <v>5.8913043478260869</v>
      </c>
      <c r="J81" s="6">
        <v>0</v>
      </c>
      <c r="K81" s="6">
        <v>0</v>
      </c>
      <c r="L81" s="6">
        <v>0</v>
      </c>
      <c r="M81" s="6">
        <v>0</v>
      </c>
      <c r="N81" s="6">
        <v>3.1810869565217392</v>
      </c>
      <c r="O81" s="6">
        <f>SUM(NonNurse[[#This Row],[Qualified Social Work Staff Hours]],NonNurse[[#This Row],[Other Social Work Staff Hours]])/NonNurse[[#This Row],[MDS Census]]</f>
        <v>0.23080441640378549</v>
      </c>
      <c r="P81" s="6">
        <v>0</v>
      </c>
      <c r="Q81" s="6">
        <v>0</v>
      </c>
      <c r="R81" s="6">
        <f>SUM(NonNurse[[#This Row],[Qualified Activities Professional Hours]],NonNurse[[#This Row],[Other Activities Professional Hours]])/NonNurse[[#This Row],[MDS Census]]</f>
        <v>0</v>
      </c>
      <c r="S81" s="6">
        <v>0</v>
      </c>
      <c r="T81" s="6">
        <v>0</v>
      </c>
      <c r="U81" s="6">
        <v>0</v>
      </c>
      <c r="V81" s="6">
        <f>SUM(NonNurse[[#This Row],[Occupational Therapist Hours]],NonNurse[[#This Row],[OT Assistant Hours]],NonNurse[[#This Row],[OT Aide Hours]])/NonNurse[[#This Row],[MDS Census]]</f>
        <v>0</v>
      </c>
      <c r="W81" s="6">
        <v>0</v>
      </c>
      <c r="X81" s="6">
        <v>0</v>
      </c>
      <c r="Y81" s="6">
        <v>5.0217391304347823</v>
      </c>
      <c r="Z81" s="6">
        <f>SUM(NonNurse[[#This Row],[Physical Therapist (PT) Hours]],NonNurse[[#This Row],[PT Assistant Hours]],NonNurse[[#This Row],[PT Aide Hours]])/NonNurse[[#This Row],[MDS Census]]</f>
        <v>0.36435331230283907</v>
      </c>
      <c r="AA81" s="6">
        <v>0</v>
      </c>
      <c r="AB81" s="6">
        <v>0</v>
      </c>
      <c r="AC81" s="6">
        <v>0</v>
      </c>
      <c r="AD81" s="6">
        <v>0</v>
      </c>
      <c r="AE81" s="6">
        <v>0</v>
      </c>
      <c r="AF81" s="6">
        <v>0</v>
      </c>
      <c r="AG81" s="6">
        <v>0</v>
      </c>
      <c r="AH81" s="1">
        <v>175526</v>
      </c>
      <c r="AI81">
        <v>7</v>
      </c>
    </row>
    <row r="82" spans="1:35" x14ac:dyDescent="0.25">
      <c r="A82" t="s">
        <v>346</v>
      </c>
      <c r="B82" t="s">
        <v>195</v>
      </c>
      <c r="C82" t="s">
        <v>519</v>
      </c>
      <c r="D82" t="s">
        <v>384</v>
      </c>
      <c r="E82" s="6">
        <v>26.608695652173914</v>
      </c>
      <c r="F82" s="6">
        <v>5.4782608695652177</v>
      </c>
      <c r="G82" s="6">
        <v>0</v>
      </c>
      <c r="H82" s="6">
        <v>6.7391304347826073E-2</v>
      </c>
      <c r="I82" s="6">
        <v>1.9347826086956521</v>
      </c>
      <c r="J82" s="6">
        <v>0</v>
      </c>
      <c r="K82" s="6">
        <v>0</v>
      </c>
      <c r="L82" s="6">
        <v>0.32608695652173914</v>
      </c>
      <c r="M82" s="6">
        <v>8.6956521739130432E-2</v>
      </c>
      <c r="N82" s="6">
        <v>3.2628260869565211</v>
      </c>
      <c r="O82" s="6">
        <f>SUM(NonNurse[[#This Row],[Qualified Social Work Staff Hours]],NonNurse[[#This Row],[Other Social Work Staff Hours]])/NonNurse[[#This Row],[MDS Census]]</f>
        <v>0.12589052287581695</v>
      </c>
      <c r="P82" s="6">
        <v>0</v>
      </c>
      <c r="Q82" s="6">
        <v>3.6283695652173917</v>
      </c>
      <c r="R82" s="6">
        <f>SUM(NonNurse[[#This Row],[Qualified Activities Professional Hours]],NonNurse[[#This Row],[Other Activities Professional Hours]])/NonNurse[[#This Row],[MDS Census]]</f>
        <v>0.13636029411764708</v>
      </c>
      <c r="S82" s="6">
        <v>0.47010869565217389</v>
      </c>
      <c r="T82" s="6">
        <v>0.67119565217391308</v>
      </c>
      <c r="U82" s="6">
        <v>0</v>
      </c>
      <c r="V82" s="6">
        <f>SUM(NonNurse[[#This Row],[Occupational Therapist Hours]],NonNurse[[#This Row],[OT Assistant Hours]],NonNurse[[#This Row],[OT Aide Hours]])/NonNurse[[#This Row],[MDS Census]]</f>
        <v>4.2892156862745098E-2</v>
      </c>
      <c r="W82" s="6">
        <v>0.70652173913043481</v>
      </c>
      <c r="X82" s="6">
        <v>0.10869565217391304</v>
      </c>
      <c r="Y82" s="6">
        <v>7.2173913043478262</v>
      </c>
      <c r="Z82" s="6">
        <f>SUM(NonNurse[[#This Row],[Physical Therapist (PT) Hours]],NonNurse[[#This Row],[PT Assistant Hours]],NonNurse[[#This Row],[PT Aide Hours]])/NonNurse[[#This Row],[MDS Census]]</f>
        <v>0.30187908496732024</v>
      </c>
      <c r="AA82" s="6">
        <v>0</v>
      </c>
      <c r="AB82" s="6">
        <v>0</v>
      </c>
      <c r="AC82" s="6">
        <v>0</v>
      </c>
      <c r="AD82" s="6">
        <v>0</v>
      </c>
      <c r="AE82" s="6">
        <v>0</v>
      </c>
      <c r="AF82" s="6">
        <v>0</v>
      </c>
      <c r="AG82" s="6">
        <v>0</v>
      </c>
      <c r="AH82" s="1">
        <v>175417</v>
      </c>
      <c r="AI82">
        <v>7</v>
      </c>
    </row>
    <row r="83" spans="1:35" x14ac:dyDescent="0.25">
      <c r="A83" t="s">
        <v>346</v>
      </c>
      <c r="B83" t="s">
        <v>92</v>
      </c>
      <c r="C83" t="s">
        <v>518</v>
      </c>
      <c r="D83" t="s">
        <v>391</v>
      </c>
      <c r="E83" s="6">
        <v>37.456521739130437</v>
      </c>
      <c r="F83" s="6">
        <v>10.601086956521742</v>
      </c>
      <c r="G83" s="6">
        <v>0</v>
      </c>
      <c r="H83" s="6">
        <v>0</v>
      </c>
      <c r="I83" s="6">
        <v>0.14130434782608695</v>
      </c>
      <c r="J83" s="6">
        <v>0</v>
      </c>
      <c r="K83" s="6">
        <v>0</v>
      </c>
      <c r="L83" s="6">
        <v>1.8619565217391296</v>
      </c>
      <c r="M83" s="6">
        <v>0</v>
      </c>
      <c r="N83" s="6">
        <v>5.3804347826086962</v>
      </c>
      <c r="O83" s="6">
        <f>SUM(NonNurse[[#This Row],[Qualified Social Work Staff Hours]],NonNurse[[#This Row],[Other Social Work Staff Hours]])/NonNurse[[#This Row],[MDS Census]]</f>
        <v>0.1436448055716773</v>
      </c>
      <c r="P83" s="6">
        <v>4.1369565217391306</v>
      </c>
      <c r="Q83" s="6">
        <v>2.9271739130434784</v>
      </c>
      <c r="R83" s="6">
        <f>SUM(NonNurse[[#This Row],[Qualified Activities Professional Hours]],NonNurse[[#This Row],[Other Activities Professional Hours]])/NonNurse[[#This Row],[MDS Census]]</f>
        <v>0.18859547301218804</v>
      </c>
      <c r="S83" s="6">
        <v>3.9147826086956523</v>
      </c>
      <c r="T83" s="6">
        <v>4.9446739130434763</v>
      </c>
      <c r="U83" s="6">
        <v>0</v>
      </c>
      <c r="V83" s="6">
        <f>SUM(NonNurse[[#This Row],[Occupational Therapist Hours]],NonNurse[[#This Row],[OT Assistant Hours]],NonNurse[[#This Row],[OT Aide Hours]])/NonNurse[[#This Row],[MDS Census]]</f>
        <v>0.23652640742890299</v>
      </c>
      <c r="W83" s="6">
        <v>0.23923913043478268</v>
      </c>
      <c r="X83" s="6">
        <v>7.0577173913043483</v>
      </c>
      <c r="Y83" s="6">
        <v>0</v>
      </c>
      <c r="Z83" s="6">
        <f>SUM(NonNurse[[#This Row],[Physical Therapist (PT) Hours]],NonNurse[[#This Row],[PT Assistant Hours]],NonNurse[[#This Row],[PT Aide Hours]])/NonNurse[[#This Row],[MDS Census]]</f>
        <v>0.19481137550783517</v>
      </c>
      <c r="AA83" s="6">
        <v>0</v>
      </c>
      <c r="AB83" s="6">
        <v>0</v>
      </c>
      <c r="AC83" s="6">
        <v>0</v>
      </c>
      <c r="AD83" s="6">
        <v>21.514130434782604</v>
      </c>
      <c r="AE83" s="6">
        <v>0</v>
      </c>
      <c r="AF83" s="6">
        <v>0</v>
      </c>
      <c r="AG83" s="6">
        <v>0</v>
      </c>
      <c r="AH83" s="1">
        <v>175233</v>
      </c>
      <c r="AI83">
        <v>7</v>
      </c>
    </row>
    <row r="84" spans="1:35" x14ac:dyDescent="0.25">
      <c r="A84" t="s">
        <v>346</v>
      </c>
      <c r="B84" t="s">
        <v>53</v>
      </c>
      <c r="C84" t="s">
        <v>537</v>
      </c>
      <c r="D84" t="s">
        <v>394</v>
      </c>
      <c r="E84" s="6">
        <v>122.17391304347827</v>
      </c>
      <c r="F84" s="6">
        <v>39.843260869565235</v>
      </c>
      <c r="G84" s="6">
        <v>0.375</v>
      </c>
      <c r="H84" s="6">
        <v>0</v>
      </c>
      <c r="I84" s="6">
        <v>0</v>
      </c>
      <c r="J84" s="6">
        <v>0</v>
      </c>
      <c r="K84" s="6">
        <v>0</v>
      </c>
      <c r="L84" s="6">
        <v>17.825434782608696</v>
      </c>
      <c r="M84" s="6">
        <v>4.0434782608695654</v>
      </c>
      <c r="N84" s="6">
        <v>5.2173913043478262</v>
      </c>
      <c r="O84" s="6">
        <f>SUM(NonNurse[[#This Row],[Qualified Social Work Staff Hours]],NonNurse[[#This Row],[Other Social Work Staff Hours]])/NonNurse[[#This Row],[MDS Census]]</f>
        <v>7.5800711743772231E-2</v>
      </c>
      <c r="P84" s="6">
        <v>4.8689130434782593</v>
      </c>
      <c r="Q84" s="6">
        <v>20.182500000000001</v>
      </c>
      <c r="R84" s="6">
        <f>SUM(NonNurse[[#This Row],[Qualified Activities Professional Hours]],NonNurse[[#This Row],[Other Activities Professional Hours]])/NonNurse[[#This Row],[MDS Census]]</f>
        <v>0.205047153024911</v>
      </c>
      <c r="S84" s="6">
        <v>3.4140217391304364</v>
      </c>
      <c r="T84" s="6">
        <v>13.224891304347826</v>
      </c>
      <c r="U84" s="6">
        <v>0</v>
      </c>
      <c r="V84" s="6">
        <f>SUM(NonNurse[[#This Row],[Occupational Therapist Hours]],NonNurse[[#This Row],[OT Assistant Hours]],NonNurse[[#This Row],[OT Aide Hours]])/NonNurse[[#This Row],[MDS Census]]</f>
        <v>0.13619039145907474</v>
      </c>
      <c r="W84" s="6">
        <v>9.7881521739130442</v>
      </c>
      <c r="X84" s="6">
        <v>19.389456521739131</v>
      </c>
      <c r="Y84" s="6">
        <v>4.9021739130434785</v>
      </c>
      <c r="Z84" s="6">
        <f>SUM(NonNurse[[#This Row],[Physical Therapist (PT) Hours]],NonNurse[[#This Row],[PT Assistant Hours]],NonNurse[[#This Row],[PT Aide Hours]])/NonNurse[[#This Row],[MDS Census]]</f>
        <v>0.27894483985765123</v>
      </c>
      <c r="AA84" s="6">
        <v>0</v>
      </c>
      <c r="AB84" s="6">
        <v>5.1739130434782608</v>
      </c>
      <c r="AC84" s="6">
        <v>0</v>
      </c>
      <c r="AD84" s="6">
        <v>0</v>
      </c>
      <c r="AE84" s="6">
        <v>0</v>
      </c>
      <c r="AF84" s="6">
        <v>0</v>
      </c>
      <c r="AG84" s="6">
        <v>0</v>
      </c>
      <c r="AH84" s="1">
        <v>175158</v>
      </c>
      <c r="AI84">
        <v>7</v>
      </c>
    </row>
    <row r="85" spans="1:35" x14ac:dyDescent="0.25">
      <c r="A85" t="s">
        <v>346</v>
      </c>
      <c r="B85" t="s">
        <v>62</v>
      </c>
      <c r="C85" t="s">
        <v>539</v>
      </c>
      <c r="D85" t="s">
        <v>423</v>
      </c>
      <c r="E85" s="6">
        <v>50.358695652173914</v>
      </c>
      <c r="F85" s="6">
        <v>5.9217391304347782</v>
      </c>
      <c r="G85" s="6">
        <v>0.15250000000000002</v>
      </c>
      <c r="H85" s="6">
        <v>0.70380434782608692</v>
      </c>
      <c r="I85" s="6">
        <v>0.21739130434782608</v>
      </c>
      <c r="J85" s="6">
        <v>0</v>
      </c>
      <c r="K85" s="6">
        <v>0</v>
      </c>
      <c r="L85" s="6">
        <v>0.99978260869565205</v>
      </c>
      <c r="M85" s="6">
        <v>0.13043478260869565</v>
      </c>
      <c r="N85" s="6">
        <v>5.3402173913043409</v>
      </c>
      <c r="O85" s="6">
        <f>SUM(NonNurse[[#This Row],[Qualified Social Work Staff Hours]],NonNurse[[#This Row],[Other Social Work Staff Hours]])/NonNurse[[#This Row],[MDS Census]]</f>
        <v>0.10863371465573048</v>
      </c>
      <c r="P85" s="6">
        <v>0</v>
      </c>
      <c r="Q85" s="6">
        <v>5.1548913043478262</v>
      </c>
      <c r="R85" s="6">
        <f>SUM(NonNurse[[#This Row],[Qualified Activities Professional Hours]],NonNurse[[#This Row],[Other Activities Professional Hours]])/NonNurse[[#This Row],[MDS Census]]</f>
        <v>0.10236347938700625</v>
      </c>
      <c r="S85" s="6">
        <v>1.2910869565217391</v>
      </c>
      <c r="T85" s="6">
        <v>6.1869565217391314</v>
      </c>
      <c r="U85" s="6">
        <v>0</v>
      </c>
      <c r="V85" s="6">
        <f>SUM(NonNurse[[#This Row],[Occupational Therapist Hours]],NonNurse[[#This Row],[OT Assistant Hours]],NonNurse[[#This Row],[OT Aide Hours]])/NonNurse[[#This Row],[MDS Census]]</f>
        <v>0.14849557522123896</v>
      </c>
      <c r="W85" s="6">
        <v>1.852717391304348</v>
      </c>
      <c r="X85" s="6">
        <v>6.3549999999999986</v>
      </c>
      <c r="Y85" s="6">
        <v>0</v>
      </c>
      <c r="Z85" s="6">
        <f>SUM(NonNurse[[#This Row],[Physical Therapist (PT) Hours]],NonNurse[[#This Row],[PT Assistant Hours]],NonNurse[[#This Row],[PT Aide Hours]])/NonNurse[[#This Row],[MDS Census]]</f>
        <v>0.16298510684221881</v>
      </c>
      <c r="AA85" s="6">
        <v>0</v>
      </c>
      <c r="AB85" s="6">
        <v>0</v>
      </c>
      <c r="AC85" s="6">
        <v>0</v>
      </c>
      <c r="AD85" s="6">
        <v>0</v>
      </c>
      <c r="AE85" s="6">
        <v>0</v>
      </c>
      <c r="AF85" s="6">
        <v>0</v>
      </c>
      <c r="AG85" s="6">
        <v>0</v>
      </c>
      <c r="AH85" s="1">
        <v>175175</v>
      </c>
      <c r="AI85">
        <v>7</v>
      </c>
    </row>
    <row r="86" spans="1:35" x14ac:dyDescent="0.25">
      <c r="A86" t="s">
        <v>346</v>
      </c>
      <c r="B86" t="s">
        <v>172</v>
      </c>
      <c r="C86" t="s">
        <v>593</v>
      </c>
      <c r="D86" t="s">
        <v>452</v>
      </c>
      <c r="E86" s="6">
        <v>28.836956521739129</v>
      </c>
      <c r="F86" s="6">
        <v>2.6956521739130435</v>
      </c>
      <c r="G86" s="6">
        <v>6.5217391304347824E-2</v>
      </c>
      <c r="H86" s="6">
        <v>0.13043478260869565</v>
      </c>
      <c r="I86" s="6">
        <v>0.47826086956521741</v>
      </c>
      <c r="J86" s="6">
        <v>0</v>
      </c>
      <c r="K86" s="6">
        <v>0</v>
      </c>
      <c r="L86" s="6">
        <v>2.717391304347826E-3</v>
      </c>
      <c r="M86" s="6">
        <v>0</v>
      </c>
      <c r="N86" s="6">
        <v>2.0554347826086961</v>
      </c>
      <c r="O86" s="6">
        <f>SUM(NonNurse[[#This Row],[Qualified Social Work Staff Hours]],NonNurse[[#This Row],[Other Social Work Staff Hours]])/NonNurse[[#This Row],[MDS Census]]</f>
        <v>7.1277798718431984E-2</v>
      </c>
      <c r="P86" s="6">
        <v>4.4706521739130425</v>
      </c>
      <c r="Q86" s="6">
        <v>0</v>
      </c>
      <c r="R86" s="6">
        <f>SUM(NonNurse[[#This Row],[Qualified Activities Professional Hours]],NonNurse[[#This Row],[Other Activities Professional Hours]])/NonNurse[[#This Row],[MDS Census]]</f>
        <v>0.15503203920090461</v>
      </c>
      <c r="S86" s="6">
        <v>0.47956521739130425</v>
      </c>
      <c r="T86" s="6">
        <v>0</v>
      </c>
      <c r="U86" s="6">
        <v>0</v>
      </c>
      <c r="V86" s="6">
        <f>SUM(NonNurse[[#This Row],[Occupational Therapist Hours]],NonNurse[[#This Row],[OT Assistant Hours]],NonNurse[[#This Row],[OT Aide Hours]])/NonNurse[[#This Row],[MDS Census]]</f>
        <v>1.6630229928382961E-2</v>
      </c>
      <c r="W86" s="6">
        <v>0.18456521739130433</v>
      </c>
      <c r="X86" s="6">
        <v>1.2009782608695649</v>
      </c>
      <c r="Y86" s="6">
        <v>0</v>
      </c>
      <c r="Z86" s="6">
        <f>SUM(NonNurse[[#This Row],[Physical Therapist (PT) Hours]],NonNurse[[#This Row],[PT Assistant Hours]],NonNurse[[#This Row],[PT Aide Hours]])/NonNurse[[#This Row],[MDS Census]]</f>
        <v>4.8047493403693922E-2</v>
      </c>
      <c r="AA86" s="6">
        <v>0</v>
      </c>
      <c r="AB86" s="6">
        <v>0</v>
      </c>
      <c r="AC86" s="6">
        <v>0</v>
      </c>
      <c r="AD86" s="6">
        <v>0</v>
      </c>
      <c r="AE86" s="6">
        <v>0</v>
      </c>
      <c r="AF86" s="6">
        <v>0</v>
      </c>
      <c r="AG86" s="6">
        <v>0</v>
      </c>
      <c r="AH86" s="1">
        <v>175366</v>
      </c>
      <c r="AI86">
        <v>7</v>
      </c>
    </row>
    <row r="87" spans="1:35" x14ac:dyDescent="0.25">
      <c r="A87" t="s">
        <v>346</v>
      </c>
      <c r="B87" t="s">
        <v>167</v>
      </c>
      <c r="C87" t="s">
        <v>589</v>
      </c>
      <c r="D87" t="s">
        <v>405</v>
      </c>
      <c r="E87" s="6">
        <v>38.358695652173914</v>
      </c>
      <c r="F87" s="6">
        <v>2.4347826086956523</v>
      </c>
      <c r="G87" s="6">
        <v>9.7826086956521743E-2</v>
      </c>
      <c r="H87" s="6">
        <v>3.2608695652173912E-2</v>
      </c>
      <c r="I87" s="6">
        <v>0.32608695652173914</v>
      </c>
      <c r="J87" s="6">
        <v>0</v>
      </c>
      <c r="K87" s="6">
        <v>0</v>
      </c>
      <c r="L87" s="6">
        <v>8.152173913043478E-3</v>
      </c>
      <c r="M87" s="6">
        <v>9.7826086956521743E-2</v>
      </c>
      <c r="N87" s="6">
        <v>5.0560869565217397</v>
      </c>
      <c r="O87" s="6">
        <f>SUM(NonNurse[[#This Row],[Qualified Social Work Staff Hours]],NonNurse[[#This Row],[Other Social Work Staff Hours]])/NonNurse[[#This Row],[MDS Census]]</f>
        <v>0.13436100878435819</v>
      </c>
      <c r="P87" s="6">
        <v>3.3345652173913027</v>
      </c>
      <c r="Q87" s="6">
        <v>1.4339130434782603</v>
      </c>
      <c r="R87" s="6">
        <f>SUM(NonNurse[[#This Row],[Qualified Activities Professional Hours]],NonNurse[[#This Row],[Other Activities Professional Hours]])/NonNurse[[#This Row],[MDS Census]]</f>
        <v>0.12431283649759133</v>
      </c>
      <c r="S87" s="6">
        <v>0.10695652173913044</v>
      </c>
      <c r="T87" s="6">
        <v>0</v>
      </c>
      <c r="U87" s="6">
        <v>0</v>
      </c>
      <c r="V87" s="6">
        <f>SUM(NonNurse[[#This Row],[Occupational Therapist Hours]],NonNurse[[#This Row],[OT Assistant Hours]],NonNurse[[#This Row],[OT Aide Hours]])/NonNurse[[#This Row],[MDS Census]]</f>
        <v>2.7883253046188721E-3</v>
      </c>
      <c r="W87" s="6">
        <v>1.494347826086956</v>
      </c>
      <c r="X87" s="6">
        <v>0</v>
      </c>
      <c r="Y87" s="6">
        <v>0</v>
      </c>
      <c r="Z87" s="6">
        <f>SUM(NonNurse[[#This Row],[Physical Therapist (PT) Hours]],NonNurse[[#This Row],[PT Assistant Hours]],NonNurse[[#This Row],[PT Aide Hours]])/NonNurse[[#This Row],[MDS Census]]</f>
        <v>3.8957211674695368E-2</v>
      </c>
      <c r="AA87" s="6">
        <v>0</v>
      </c>
      <c r="AB87" s="6">
        <v>0</v>
      </c>
      <c r="AC87" s="6">
        <v>0</v>
      </c>
      <c r="AD87" s="6">
        <v>0</v>
      </c>
      <c r="AE87" s="6">
        <v>0</v>
      </c>
      <c r="AF87" s="6">
        <v>0</v>
      </c>
      <c r="AG87" s="6">
        <v>0</v>
      </c>
      <c r="AH87" s="1">
        <v>175356</v>
      </c>
      <c r="AI87">
        <v>7</v>
      </c>
    </row>
    <row r="88" spans="1:35" x14ac:dyDescent="0.25">
      <c r="A88" t="s">
        <v>346</v>
      </c>
      <c r="B88" t="s">
        <v>148</v>
      </c>
      <c r="C88" t="s">
        <v>580</v>
      </c>
      <c r="D88" t="s">
        <v>447</v>
      </c>
      <c r="E88" s="6">
        <v>35.391304347826086</v>
      </c>
      <c r="F88" s="6">
        <v>4.5913043478260853</v>
      </c>
      <c r="G88" s="6">
        <v>6.5217391304347824E-2</v>
      </c>
      <c r="H88" s="6">
        <v>0</v>
      </c>
      <c r="I88" s="6">
        <v>0</v>
      </c>
      <c r="J88" s="6">
        <v>0</v>
      </c>
      <c r="K88" s="6">
        <v>0</v>
      </c>
      <c r="L88" s="6">
        <v>0.72826086956521741</v>
      </c>
      <c r="M88" s="6">
        <v>4.0244565217391308</v>
      </c>
      <c r="N88" s="6">
        <v>0</v>
      </c>
      <c r="O88" s="6">
        <f>SUM(NonNurse[[#This Row],[Qualified Social Work Staff Hours]],NonNurse[[#This Row],[Other Social Work Staff Hours]])/NonNurse[[#This Row],[MDS Census]]</f>
        <v>0.11371314496314498</v>
      </c>
      <c r="P88" s="6">
        <v>3.7263043478260856</v>
      </c>
      <c r="Q88" s="6">
        <v>0.58326086956521739</v>
      </c>
      <c r="R88" s="6">
        <f>SUM(NonNurse[[#This Row],[Qualified Activities Professional Hours]],NonNurse[[#This Row],[Other Activities Professional Hours]])/NonNurse[[#This Row],[MDS Census]]</f>
        <v>0.12176904176904174</v>
      </c>
      <c r="S88" s="6">
        <v>3.4911956521739111</v>
      </c>
      <c r="T88" s="6">
        <v>0</v>
      </c>
      <c r="U88" s="6">
        <v>0</v>
      </c>
      <c r="V88" s="6">
        <f>SUM(NonNurse[[#This Row],[Occupational Therapist Hours]],NonNurse[[#This Row],[OT Assistant Hours]],NonNurse[[#This Row],[OT Aide Hours]])/NonNurse[[#This Row],[MDS Census]]</f>
        <v>9.8645577395577347E-2</v>
      </c>
      <c r="W88" s="6">
        <v>3.366739130434782</v>
      </c>
      <c r="X88" s="6">
        <v>5.3478260869565218E-2</v>
      </c>
      <c r="Y88" s="6">
        <v>0</v>
      </c>
      <c r="Z88" s="6">
        <f>SUM(NonNurse[[#This Row],[Physical Therapist (PT) Hours]],NonNurse[[#This Row],[PT Assistant Hours]],NonNurse[[#This Row],[PT Aide Hours]])/NonNurse[[#This Row],[MDS Census]]</f>
        <v>9.6640049140049131E-2</v>
      </c>
      <c r="AA88" s="6">
        <v>0</v>
      </c>
      <c r="AB88" s="6">
        <v>0</v>
      </c>
      <c r="AC88" s="6">
        <v>0</v>
      </c>
      <c r="AD88" s="6">
        <v>0</v>
      </c>
      <c r="AE88" s="6">
        <v>0</v>
      </c>
      <c r="AF88" s="6">
        <v>0</v>
      </c>
      <c r="AG88" s="6">
        <v>0</v>
      </c>
      <c r="AH88" s="1">
        <v>175328</v>
      </c>
      <c r="AI88">
        <v>7</v>
      </c>
    </row>
    <row r="89" spans="1:35" x14ac:dyDescent="0.25">
      <c r="A89" t="s">
        <v>346</v>
      </c>
      <c r="B89" t="s">
        <v>90</v>
      </c>
      <c r="C89" t="s">
        <v>553</v>
      </c>
      <c r="D89" t="s">
        <v>425</v>
      </c>
      <c r="E89" s="6">
        <v>38.380434782608695</v>
      </c>
      <c r="F89" s="6">
        <v>5.7391304347826084</v>
      </c>
      <c r="G89" s="6">
        <v>8.1521739130434784E-2</v>
      </c>
      <c r="H89" s="6">
        <v>0.15445652173913049</v>
      </c>
      <c r="I89" s="6">
        <v>0</v>
      </c>
      <c r="J89" s="6">
        <v>0</v>
      </c>
      <c r="K89" s="6">
        <v>0</v>
      </c>
      <c r="L89" s="6">
        <v>0.13771739130434785</v>
      </c>
      <c r="M89" s="6">
        <v>0.14673913043478262</v>
      </c>
      <c r="N89" s="6">
        <v>1.3913043478260869</v>
      </c>
      <c r="O89" s="6">
        <f>SUM(NonNurse[[#This Row],[Qualified Social Work Staff Hours]],NonNurse[[#This Row],[Other Social Work Staff Hours]])/NonNurse[[#This Row],[MDS Census]]</f>
        <v>4.007363353157746E-2</v>
      </c>
      <c r="P89" s="6">
        <v>3.6773913043478252</v>
      </c>
      <c r="Q89" s="6">
        <v>0</v>
      </c>
      <c r="R89" s="6">
        <f>SUM(NonNurse[[#This Row],[Qualified Activities Professional Hours]],NonNurse[[#This Row],[Other Activities Professional Hours]])/NonNurse[[#This Row],[MDS Census]]</f>
        <v>9.5814216935712238E-2</v>
      </c>
      <c r="S89" s="6">
        <v>3.1304347826086945</v>
      </c>
      <c r="T89" s="6">
        <v>0</v>
      </c>
      <c r="U89" s="6">
        <v>0</v>
      </c>
      <c r="V89" s="6">
        <f>SUM(NonNurse[[#This Row],[Occupational Therapist Hours]],NonNurse[[#This Row],[OT Assistant Hours]],NonNurse[[#This Row],[OT Aide Hours]])/NonNurse[[#This Row],[MDS Census]]</f>
        <v>8.1563296516567518E-2</v>
      </c>
      <c r="W89" s="6">
        <v>2.4316304347826088</v>
      </c>
      <c r="X89" s="6">
        <v>0.16728260869565217</v>
      </c>
      <c r="Y89" s="6">
        <v>0</v>
      </c>
      <c r="Z89" s="6">
        <f>SUM(NonNurse[[#This Row],[Physical Therapist (PT) Hours]],NonNurse[[#This Row],[PT Assistant Hours]],NonNurse[[#This Row],[PT Aide Hours]])/NonNurse[[#This Row],[MDS Census]]</f>
        <v>6.7714528462192017E-2</v>
      </c>
      <c r="AA89" s="6">
        <v>0</v>
      </c>
      <c r="AB89" s="6">
        <v>0</v>
      </c>
      <c r="AC89" s="6">
        <v>0</v>
      </c>
      <c r="AD89" s="6">
        <v>0</v>
      </c>
      <c r="AE89" s="6">
        <v>0</v>
      </c>
      <c r="AF89" s="6">
        <v>0</v>
      </c>
      <c r="AG89" s="6">
        <v>0</v>
      </c>
      <c r="AH89" s="1">
        <v>175231</v>
      </c>
      <c r="AI89">
        <v>7</v>
      </c>
    </row>
    <row r="90" spans="1:35" x14ac:dyDescent="0.25">
      <c r="A90" t="s">
        <v>346</v>
      </c>
      <c r="B90" t="s">
        <v>144</v>
      </c>
      <c r="C90" t="s">
        <v>578</v>
      </c>
      <c r="D90" t="s">
        <v>447</v>
      </c>
      <c r="E90" s="6">
        <v>43.75</v>
      </c>
      <c r="F90" s="6">
        <v>4.4347826086956523</v>
      </c>
      <c r="G90" s="6">
        <v>0.17391304347826086</v>
      </c>
      <c r="H90" s="6">
        <v>0.18956521739130433</v>
      </c>
      <c r="I90" s="6">
        <v>0.39130434782608697</v>
      </c>
      <c r="J90" s="6">
        <v>0</v>
      </c>
      <c r="K90" s="6">
        <v>0</v>
      </c>
      <c r="L90" s="6">
        <v>0.47336956521739143</v>
      </c>
      <c r="M90" s="6">
        <v>4.1597826086956529</v>
      </c>
      <c r="N90" s="6">
        <v>0</v>
      </c>
      <c r="O90" s="6">
        <f>SUM(NonNurse[[#This Row],[Qualified Social Work Staff Hours]],NonNurse[[#This Row],[Other Social Work Staff Hours]])/NonNurse[[#This Row],[MDS Census]]</f>
        <v>9.5080745341614925E-2</v>
      </c>
      <c r="P90" s="6">
        <v>5.5485869565217385</v>
      </c>
      <c r="Q90" s="6">
        <v>0</v>
      </c>
      <c r="R90" s="6">
        <f>SUM(NonNurse[[#This Row],[Qualified Activities Professional Hours]],NonNurse[[#This Row],[Other Activities Professional Hours]])/NonNurse[[#This Row],[MDS Census]]</f>
        <v>0.12682484472049688</v>
      </c>
      <c r="S90" s="6">
        <v>3.8569565217391295</v>
      </c>
      <c r="T90" s="6">
        <v>0</v>
      </c>
      <c r="U90" s="6">
        <v>0</v>
      </c>
      <c r="V90" s="6">
        <f>SUM(NonNurse[[#This Row],[Occupational Therapist Hours]],NonNurse[[#This Row],[OT Assistant Hours]],NonNurse[[#This Row],[OT Aide Hours]])/NonNurse[[#This Row],[MDS Census]]</f>
        <v>8.8159006211180099E-2</v>
      </c>
      <c r="W90" s="6">
        <v>2.4072826086956516</v>
      </c>
      <c r="X90" s="6">
        <v>1.3873913043478259</v>
      </c>
      <c r="Y90" s="6">
        <v>0</v>
      </c>
      <c r="Z90" s="6">
        <f>SUM(NonNurse[[#This Row],[Physical Therapist (PT) Hours]],NonNurse[[#This Row],[PT Assistant Hours]],NonNurse[[#This Row],[PT Aide Hours]])/NonNurse[[#This Row],[MDS Census]]</f>
        <v>8.6735403726708057E-2</v>
      </c>
      <c r="AA90" s="6">
        <v>0</v>
      </c>
      <c r="AB90" s="6">
        <v>0</v>
      </c>
      <c r="AC90" s="6">
        <v>0</v>
      </c>
      <c r="AD90" s="6">
        <v>0</v>
      </c>
      <c r="AE90" s="6">
        <v>0</v>
      </c>
      <c r="AF90" s="6">
        <v>0</v>
      </c>
      <c r="AG90" s="6">
        <v>0</v>
      </c>
      <c r="AH90" s="1">
        <v>175322</v>
      </c>
      <c r="AI90">
        <v>7</v>
      </c>
    </row>
    <row r="91" spans="1:35" x14ac:dyDescent="0.25">
      <c r="A91" t="s">
        <v>346</v>
      </c>
      <c r="B91" t="s">
        <v>112</v>
      </c>
      <c r="C91" t="s">
        <v>525</v>
      </c>
      <c r="D91" t="s">
        <v>417</v>
      </c>
      <c r="E91" s="6">
        <v>49.184782608695649</v>
      </c>
      <c r="F91" s="6">
        <v>3.7391304347826089</v>
      </c>
      <c r="G91" s="6">
        <v>0.41304347826086957</v>
      </c>
      <c r="H91" s="6">
        <v>0.21771739130434781</v>
      </c>
      <c r="I91" s="6">
        <v>0.82608695652173914</v>
      </c>
      <c r="J91" s="6">
        <v>0</v>
      </c>
      <c r="K91" s="6">
        <v>0</v>
      </c>
      <c r="L91" s="6">
        <v>0.57282608695652182</v>
      </c>
      <c r="M91" s="6">
        <v>0.14304347826086958</v>
      </c>
      <c r="N91" s="6">
        <v>4.9935869565217397</v>
      </c>
      <c r="O91" s="6">
        <f>SUM(NonNurse[[#This Row],[Qualified Social Work Staff Hours]],NonNurse[[#This Row],[Other Social Work Staff Hours]])/NonNurse[[#This Row],[MDS Census]]</f>
        <v>0.10443535911602211</v>
      </c>
      <c r="P91" s="6">
        <v>4.0303260869565216</v>
      </c>
      <c r="Q91" s="6">
        <v>3.2927173913043468</v>
      </c>
      <c r="R91" s="6">
        <f>SUM(NonNurse[[#This Row],[Qualified Activities Professional Hours]],NonNurse[[#This Row],[Other Activities Professional Hours]])/NonNurse[[#This Row],[MDS Census]]</f>
        <v>0.14888839779005525</v>
      </c>
      <c r="S91" s="6">
        <v>2.8983695652173904</v>
      </c>
      <c r="T91" s="6">
        <v>1.8152173913043478E-2</v>
      </c>
      <c r="U91" s="6">
        <v>0</v>
      </c>
      <c r="V91" s="6">
        <f>SUM(NonNurse[[#This Row],[Occupational Therapist Hours]],NonNurse[[#This Row],[OT Assistant Hours]],NonNurse[[#This Row],[OT Aide Hours]])/NonNurse[[#This Row],[MDS Census]]</f>
        <v>5.9297237569060766E-2</v>
      </c>
      <c r="W91" s="6">
        <v>2.6652173913043491</v>
      </c>
      <c r="X91" s="6">
        <v>0.34358695652173915</v>
      </c>
      <c r="Y91" s="6">
        <v>0</v>
      </c>
      <c r="Z91" s="6">
        <f>SUM(NonNurse[[#This Row],[Physical Therapist (PT) Hours]],NonNurse[[#This Row],[PT Assistant Hours]],NonNurse[[#This Row],[PT Aide Hours]])/NonNurse[[#This Row],[MDS Census]]</f>
        <v>6.1173480662983462E-2</v>
      </c>
      <c r="AA91" s="6">
        <v>0</v>
      </c>
      <c r="AB91" s="6">
        <v>0</v>
      </c>
      <c r="AC91" s="6">
        <v>0</v>
      </c>
      <c r="AD91" s="6">
        <v>0</v>
      </c>
      <c r="AE91" s="6">
        <v>0</v>
      </c>
      <c r="AF91" s="6">
        <v>0</v>
      </c>
      <c r="AG91" s="6">
        <v>0</v>
      </c>
      <c r="AH91" s="1">
        <v>175260</v>
      </c>
      <c r="AI91">
        <v>7</v>
      </c>
    </row>
    <row r="92" spans="1:35" x14ac:dyDescent="0.25">
      <c r="A92" t="s">
        <v>346</v>
      </c>
      <c r="B92" t="s">
        <v>151</v>
      </c>
      <c r="C92" t="s">
        <v>581</v>
      </c>
      <c r="D92" t="s">
        <v>448</v>
      </c>
      <c r="E92" s="6">
        <v>31.054347826086957</v>
      </c>
      <c r="F92" s="6">
        <v>5.4782608695652177</v>
      </c>
      <c r="G92" s="6">
        <v>0.21739130434782608</v>
      </c>
      <c r="H92" s="6">
        <v>0.21684782608695652</v>
      </c>
      <c r="I92" s="6">
        <v>0.2391304347826087</v>
      </c>
      <c r="J92" s="6">
        <v>0</v>
      </c>
      <c r="K92" s="6">
        <v>0</v>
      </c>
      <c r="L92" s="6">
        <v>0</v>
      </c>
      <c r="M92" s="6">
        <v>0</v>
      </c>
      <c r="N92" s="6">
        <v>3.7952173913043481</v>
      </c>
      <c r="O92" s="6">
        <f>SUM(NonNurse[[#This Row],[Qualified Social Work Staff Hours]],NonNurse[[#This Row],[Other Social Work Staff Hours]])/NonNurse[[#This Row],[MDS Census]]</f>
        <v>0.12221211060553028</v>
      </c>
      <c r="P92" s="6">
        <v>5.1689130434782609</v>
      </c>
      <c r="Q92" s="6">
        <v>5.467391304347826E-2</v>
      </c>
      <c r="R92" s="6">
        <f>SUM(NonNurse[[#This Row],[Qualified Activities Professional Hours]],NonNurse[[#This Row],[Other Activities Professional Hours]])/NonNurse[[#This Row],[MDS Census]]</f>
        <v>0.16820791039551977</v>
      </c>
      <c r="S92" s="6">
        <v>4.7091304347826091</v>
      </c>
      <c r="T92" s="6">
        <v>0</v>
      </c>
      <c r="U92" s="6">
        <v>0</v>
      </c>
      <c r="V92" s="6">
        <f>SUM(NonNurse[[#This Row],[Occupational Therapist Hours]],NonNurse[[#This Row],[OT Assistant Hours]],NonNurse[[#This Row],[OT Aide Hours]])/NonNurse[[#This Row],[MDS Census]]</f>
        <v>0.15164158207910397</v>
      </c>
      <c r="W92" s="6">
        <v>0.31847826086956521</v>
      </c>
      <c r="X92" s="6">
        <v>4.9663043478260889</v>
      </c>
      <c r="Y92" s="6">
        <v>0</v>
      </c>
      <c r="Z92" s="6">
        <f>SUM(NonNurse[[#This Row],[Physical Therapist (PT) Hours]],NonNurse[[#This Row],[PT Assistant Hours]],NonNurse[[#This Row],[PT Aide Hours]])/NonNurse[[#This Row],[MDS Census]]</f>
        <v>0.17017850892544631</v>
      </c>
      <c r="AA92" s="6">
        <v>0</v>
      </c>
      <c r="AB92" s="6">
        <v>0</v>
      </c>
      <c r="AC92" s="6">
        <v>0</v>
      </c>
      <c r="AD92" s="6">
        <v>0</v>
      </c>
      <c r="AE92" s="6">
        <v>0</v>
      </c>
      <c r="AF92" s="6">
        <v>0</v>
      </c>
      <c r="AG92" s="6">
        <v>0</v>
      </c>
      <c r="AH92" s="1">
        <v>175334</v>
      </c>
      <c r="AI92">
        <v>7</v>
      </c>
    </row>
    <row r="93" spans="1:35" x14ac:dyDescent="0.25">
      <c r="A93" t="s">
        <v>346</v>
      </c>
      <c r="B93" t="s">
        <v>153</v>
      </c>
      <c r="C93" t="s">
        <v>503</v>
      </c>
      <c r="D93" t="s">
        <v>443</v>
      </c>
      <c r="E93" s="6">
        <v>15.293478260869565</v>
      </c>
      <c r="F93" s="6">
        <v>5.4782608695652177</v>
      </c>
      <c r="G93" s="6">
        <v>0</v>
      </c>
      <c r="H93" s="6">
        <v>6.9456521739130431E-2</v>
      </c>
      <c r="I93" s="6">
        <v>6.5217391304347824E-2</v>
      </c>
      <c r="J93" s="6">
        <v>0</v>
      </c>
      <c r="K93" s="6">
        <v>0</v>
      </c>
      <c r="L93" s="6">
        <v>2.8695652173913046E-2</v>
      </c>
      <c r="M93" s="6">
        <v>3.5107608695652175</v>
      </c>
      <c r="N93" s="6">
        <v>0</v>
      </c>
      <c r="O93" s="6">
        <f>SUM(NonNurse[[#This Row],[Qualified Social Work Staff Hours]],NonNurse[[#This Row],[Other Social Work Staff Hours]])/NonNurse[[#This Row],[MDS Census]]</f>
        <v>0.22955934612651033</v>
      </c>
      <c r="P93" s="6">
        <v>3.0555434782608693</v>
      </c>
      <c r="Q93" s="6">
        <v>0</v>
      </c>
      <c r="R93" s="6">
        <f>SUM(NonNurse[[#This Row],[Qualified Activities Professional Hours]],NonNurse[[#This Row],[Other Activities Professional Hours]])/NonNurse[[#This Row],[MDS Census]]</f>
        <v>0.19979388770433545</v>
      </c>
      <c r="S93" s="6">
        <v>0.31456521739130433</v>
      </c>
      <c r="T93" s="6">
        <v>0</v>
      </c>
      <c r="U93" s="6">
        <v>0</v>
      </c>
      <c r="V93" s="6">
        <f>SUM(NonNurse[[#This Row],[Occupational Therapist Hours]],NonNurse[[#This Row],[OT Assistant Hours]],NonNurse[[#This Row],[OT Aide Hours]])/NonNurse[[#This Row],[MDS Census]]</f>
        <v>2.0568585643212508E-2</v>
      </c>
      <c r="W93" s="6">
        <v>0.50728260869565223</v>
      </c>
      <c r="X93" s="6">
        <v>0</v>
      </c>
      <c r="Y93" s="6">
        <v>0</v>
      </c>
      <c r="Z93" s="6">
        <f>SUM(NonNurse[[#This Row],[Physical Therapist (PT) Hours]],NonNurse[[#This Row],[PT Assistant Hours]],NonNurse[[#This Row],[PT Aide Hours]])/NonNurse[[#This Row],[MDS Census]]</f>
        <v>3.3169864960909741E-2</v>
      </c>
      <c r="AA93" s="6">
        <v>0</v>
      </c>
      <c r="AB93" s="6">
        <v>0</v>
      </c>
      <c r="AC93" s="6">
        <v>0</v>
      </c>
      <c r="AD93" s="6">
        <v>0</v>
      </c>
      <c r="AE93" s="6">
        <v>0</v>
      </c>
      <c r="AF93" s="6">
        <v>0</v>
      </c>
      <c r="AG93" s="6">
        <v>0</v>
      </c>
      <c r="AH93" s="1">
        <v>175336</v>
      </c>
      <c r="AI93">
        <v>7</v>
      </c>
    </row>
    <row r="94" spans="1:35" x14ac:dyDescent="0.25">
      <c r="A94" t="s">
        <v>346</v>
      </c>
      <c r="B94" t="s">
        <v>113</v>
      </c>
      <c r="C94" t="s">
        <v>494</v>
      </c>
      <c r="D94" t="s">
        <v>394</v>
      </c>
      <c r="E94" s="6">
        <v>107.10869565217391</v>
      </c>
      <c r="F94" s="6">
        <v>5.7391304347826084</v>
      </c>
      <c r="G94" s="6">
        <v>0.15760869565217392</v>
      </c>
      <c r="H94" s="6">
        <v>0.28260869565217389</v>
      </c>
      <c r="I94" s="6">
        <v>0.64130434782608692</v>
      </c>
      <c r="J94" s="6">
        <v>0</v>
      </c>
      <c r="K94" s="6">
        <v>0</v>
      </c>
      <c r="L94" s="6">
        <v>1.143695652173913</v>
      </c>
      <c r="M94" s="6">
        <v>12.143695652173914</v>
      </c>
      <c r="N94" s="6">
        <v>0</v>
      </c>
      <c r="O94" s="6">
        <f>SUM(NonNurse[[#This Row],[Qualified Social Work Staff Hours]],NonNurse[[#This Row],[Other Social Work Staff Hours]])/NonNurse[[#This Row],[MDS Census]]</f>
        <v>0.11337730870712402</v>
      </c>
      <c r="P94" s="6">
        <v>4.9556521739130446</v>
      </c>
      <c r="Q94" s="6">
        <v>11.103152173913044</v>
      </c>
      <c r="R94" s="6">
        <f>SUM(NonNurse[[#This Row],[Qualified Activities Professional Hours]],NonNurse[[#This Row],[Other Activities Professional Hours]])/NonNurse[[#This Row],[MDS Census]]</f>
        <v>0.14992997767404104</v>
      </c>
      <c r="S94" s="6">
        <v>4.5698913043478253</v>
      </c>
      <c r="T94" s="6">
        <v>3.8377173913043476</v>
      </c>
      <c r="U94" s="6">
        <v>0</v>
      </c>
      <c r="V94" s="6">
        <f>SUM(NonNurse[[#This Row],[Occupational Therapist Hours]],NonNurse[[#This Row],[OT Assistant Hours]],NonNurse[[#This Row],[OT Aide Hours]])/NonNurse[[#This Row],[MDS Census]]</f>
        <v>7.8496042216358822E-2</v>
      </c>
      <c r="W94" s="6">
        <v>7.4969565217391319</v>
      </c>
      <c r="X94" s="6">
        <v>0.1358695652173913</v>
      </c>
      <c r="Y94" s="6">
        <v>0</v>
      </c>
      <c r="Z94" s="6">
        <f>SUM(NonNurse[[#This Row],[Physical Therapist (PT) Hours]],NonNurse[[#This Row],[PT Assistant Hours]],NonNurse[[#This Row],[PT Aide Hours]])/NonNurse[[#This Row],[MDS Census]]</f>
        <v>7.126243149989854E-2</v>
      </c>
      <c r="AA94" s="6">
        <v>0</v>
      </c>
      <c r="AB94" s="6">
        <v>0</v>
      </c>
      <c r="AC94" s="6">
        <v>0</v>
      </c>
      <c r="AD94" s="6">
        <v>0</v>
      </c>
      <c r="AE94" s="6">
        <v>0</v>
      </c>
      <c r="AF94" s="6">
        <v>0</v>
      </c>
      <c r="AG94" s="6">
        <v>0</v>
      </c>
      <c r="AH94" s="1">
        <v>175263</v>
      </c>
      <c r="AI94">
        <v>7</v>
      </c>
    </row>
    <row r="95" spans="1:35" x14ac:dyDescent="0.25">
      <c r="A95" t="s">
        <v>346</v>
      </c>
      <c r="B95" t="s">
        <v>78</v>
      </c>
      <c r="C95" t="s">
        <v>544</v>
      </c>
      <c r="D95" t="s">
        <v>426</v>
      </c>
      <c r="E95" s="6">
        <v>46.434782608695649</v>
      </c>
      <c r="F95" s="6">
        <v>6.0234782608695649</v>
      </c>
      <c r="G95" s="6">
        <v>0.1358695652173913</v>
      </c>
      <c r="H95" s="6">
        <v>0.21195652173913043</v>
      </c>
      <c r="I95" s="6">
        <v>0.34782608695652173</v>
      </c>
      <c r="J95" s="6">
        <v>0</v>
      </c>
      <c r="K95" s="6">
        <v>0</v>
      </c>
      <c r="L95" s="6">
        <v>5.3586956521739129E-2</v>
      </c>
      <c r="M95" s="6">
        <v>0</v>
      </c>
      <c r="N95" s="6">
        <v>3.9934782608695651</v>
      </c>
      <c r="O95" s="6">
        <f>SUM(NonNurse[[#This Row],[Qualified Social Work Staff Hours]],NonNurse[[#This Row],[Other Social Work Staff Hours]])/NonNurse[[#This Row],[MDS Census]]</f>
        <v>8.600187265917604E-2</v>
      </c>
      <c r="P95" s="6">
        <v>5.2969565217391317</v>
      </c>
      <c r="Q95" s="6">
        <v>0</v>
      </c>
      <c r="R95" s="6">
        <f>SUM(NonNurse[[#This Row],[Qualified Activities Professional Hours]],NonNurse[[#This Row],[Other Activities Professional Hours]])/NonNurse[[#This Row],[MDS Census]]</f>
        <v>0.1140730337078652</v>
      </c>
      <c r="S95" s="6">
        <v>2.9531521739130433</v>
      </c>
      <c r="T95" s="6">
        <v>0</v>
      </c>
      <c r="U95" s="6">
        <v>0</v>
      </c>
      <c r="V95" s="6">
        <f>SUM(NonNurse[[#This Row],[Occupational Therapist Hours]],NonNurse[[#This Row],[OT Assistant Hours]],NonNurse[[#This Row],[OT Aide Hours]])/NonNurse[[#This Row],[MDS Census]]</f>
        <v>6.3597846441947561E-2</v>
      </c>
      <c r="W95" s="6">
        <v>0.22804347826086957</v>
      </c>
      <c r="X95" s="6">
        <v>2.4236956521739139</v>
      </c>
      <c r="Y95" s="6">
        <v>0</v>
      </c>
      <c r="Z95" s="6">
        <f>SUM(NonNurse[[#This Row],[Physical Therapist (PT) Hours]],NonNurse[[#This Row],[PT Assistant Hours]],NonNurse[[#This Row],[PT Aide Hours]])/NonNurse[[#This Row],[MDS Census]]</f>
        <v>5.7106741573033734E-2</v>
      </c>
      <c r="AA95" s="6">
        <v>0</v>
      </c>
      <c r="AB95" s="6">
        <v>0</v>
      </c>
      <c r="AC95" s="6">
        <v>0</v>
      </c>
      <c r="AD95" s="6">
        <v>0</v>
      </c>
      <c r="AE95" s="6">
        <v>0</v>
      </c>
      <c r="AF95" s="6">
        <v>0</v>
      </c>
      <c r="AG95" s="6">
        <v>0</v>
      </c>
      <c r="AH95" s="1">
        <v>175210</v>
      </c>
      <c r="AI95">
        <v>7</v>
      </c>
    </row>
    <row r="96" spans="1:35" x14ac:dyDescent="0.25">
      <c r="A96" t="s">
        <v>346</v>
      </c>
      <c r="B96" t="s">
        <v>169</v>
      </c>
      <c r="C96" t="s">
        <v>590</v>
      </c>
      <c r="D96" t="s">
        <v>429</v>
      </c>
      <c r="E96" s="6">
        <v>36.815217391304351</v>
      </c>
      <c r="F96" s="6">
        <v>5.4782608695652177</v>
      </c>
      <c r="G96" s="6">
        <v>0.13043478260869565</v>
      </c>
      <c r="H96" s="6">
        <v>0.13043478260869565</v>
      </c>
      <c r="I96" s="6">
        <v>0.13043478260869565</v>
      </c>
      <c r="J96" s="6">
        <v>0</v>
      </c>
      <c r="K96" s="6">
        <v>0</v>
      </c>
      <c r="L96" s="6">
        <v>0.38728260869565234</v>
      </c>
      <c r="M96" s="6">
        <v>5</v>
      </c>
      <c r="N96" s="6">
        <v>2.3990217391304354</v>
      </c>
      <c r="O96" s="6">
        <f>SUM(NonNurse[[#This Row],[Qualified Social Work Staff Hours]],NonNurse[[#This Row],[Other Social Work Staff Hours]])/NonNurse[[#This Row],[MDS Census]]</f>
        <v>0.20097726601712429</v>
      </c>
      <c r="P96" s="6">
        <v>3.903804347826088</v>
      </c>
      <c r="Q96" s="6">
        <v>1.3203260869565214</v>
      </c>
      <c r="R96" s="6">
        <f>SUM(NonNurse[[#This Row],[Qualified Activities Professional Hours]],NonNurse[[#This Row],[Other Activities Professional Hours]])/NonNurse[[#This Row],[MDS Census]]</f>
        <v>0.14190138765869503</v>
      </c>
      <c r="S96" s="6">
        <v>0.32445652173913048</v>
      </c>
      <c r="T96" s="6">
        <v>1.8668478260869565</v>
      </c>
      <c r="U96" s="6">
        <v>0</v>
      </c>
      <c r="V96" s="6">
        <f>SUM(NonNurse[[#This Row],[Occupational Therapist Hours]],NonNurse[[#This Row],[OT Assistant Hours]],NonNurse[[#This Row],[OT Aide Hours]])/NonNurse[[#This Row],[MDS Census]]</f>
        <v>5.9521700620017715E-2</v>
      </c>
      <c r="W96" s="6">
        <v>2.4005434782608681</v>
      </c>
      <c r="X96" s="6">
        <v>0</v>
      </c>
      <c r="Y96" s="6">
        <v>0</v>
      </c>
      <c r="Z96" s="6">
        <f>SUM(NonNurse[[#This Row],[Physical Therapist (PT) Hours]],NonNurse[[#This Row],[PT Assistant Hours]],NonNurse[[#This Row],[PT Aide Hours]])/NonNurse[[#This Row],[MDS Census]]</f>
        <v>6.5205196338942978E-2</v>
      </c>
      <c r="AA96" s="6">
        <v>0</v>
      </c>
      <c r="AB96" s="6">
        <v>0</v>
      </c>
      <c r="AC96" s="6">
        <v>0</v>
      </c>
      <c r="AD96" s="6">
        <v>0</v>
      </c>
      <c r="AE96" s="6">
        <v>0</v>
      </c>
      <c r="AF96" s="6">
        <v>0</v>
      </c>
      <c r="AG96" s="6">
        <v>0</v>
      </c>
      <c r="AH96" s="1">
        <v>175359</v>
      </c>
      <c r="AI96">
        <v>7</v>
      </c>
    </row>
    <row r="97" spans="1:35" x14ac:dyDescent="0.25">
      <c r="A97" t="s">
        <v>346</v>
      </c>
      <c r="B97" t="s">
        <v>306</v>
      </c>
      <c r="C97" t="s">
        <v>648</v>
      </c>
      <c r="D97" t="s">
        <v>467</v>
      </c>
      <c r="E97" s="6">
        <v>31.967391304347824</v>
      </c>
      <c r="F97" s="6">
        <v>0</v>
      </c>
      <c r="G97" s="6">
        <v>0</v>
      </c>
      <c r="H97" s="6">
        <v>1.4130434782608696</v>
      </c>
      <c r="I97" s="6">
        <v>0.41304347826086957</v>
      </c>
      <c r="J97" s="6">
        <v>0</v>
      </c>
      <c r="K97" s="6">
        <v>0</v>
      </c>
      <c r="L97" s="6">
        <v>0</v>
      </c>
      <c r="M97" s="6">
        <v>0.44565217391304346</v>
      </c>
      <c r="N97" s="6">
        <v>0</v>
      </c>
      <c r="O97" s="6">
        <f>SUM(NonNurse[[#This Row],[Qualified Social Work Staff Hours]],NonNurse[[#This Row],[Other Social Work Staff Hours]])/NonNurse[[#This Row],[MDS Census]]</f>
        <v>1.3940836450187011E-2</v>
      </c>
      <c r="P97" s="6">
        <v>5.0427173913043486</v>
      </c>
      <c r="Q97" s="6">
        <v>7.837065217391304</v>
      </c>
      <c r="R97" s="6">
        <f>SUM(NonNurse[[#This Row],[Qualified Activities Professional Hours]],NonNurse[[#This Row],[Other Activities Professional Hours]])/NonNurse[[#This Row],[MDS Census]]</f>
        <v>0.40290377422645363</v>
      </c>
      <c r="S97" s="6">
        <v>0</v>
      </c>
      <c r="T97" s="6">
        <v>0</v>
      </c>
      <c r="U97" s="6">
        <v>0</v>
      </c>
      <c r="V97" s="6">
        <f>SUM(NonNurse[[#This Row],[Occupational Therapist Hours]],NonNurse[[#This Row],[OT Assistant Hours]],NonNurse[[#This Row],[OT Aide Hours]])/NonNurse[[#This Row],[MDS Census]]</f>
        <v>0</v>
      </c>
      <c r="W97" s="6">
        <v>0.37456521739130438</v>
      </c>
      <c r="X97" s="6">
        <v>0</v>
      </c>
      <c r="Y97" s="6">
        <v>0</v>
      </c>
      <c r="Z97" s="6">
        <f>SUM(NonNurse[[#This Row],[Physical Therapist (PT) Hours]],NonNurse[[#This Row],[PT Assistant Hours]],NonNurse[[#This Row],[PT Aide Hours]])/NonNurse[[#This Row],[MDS Census]]</f>
        <v>1.1717103026181572E-2</v>
      </c>
      <c r="AA97" s="6">
        <v>0</v>
      </c>
      <c r="AB97" s="6">
        <v>0</v>
      </c>
      <c r="AC97" s="6">
        <v>0</v>
      </c>
      <c r="AD97" s="6">
        <v>0</v>
      </c>
      <c r="AE97" s="6">
        <v>0</v>
      </c>
      <c r="AF97" s="6">
        <v>0</v>
      </c>
      <c r="AG97" s="6">
        <v>0</v>
      </c>
      <c r="AH97" s="7">
        <v>1.7000000000000001E+184</v>
      </c>
      <c r="AI97">
        <v>7</v>
      </c>
    </row>
    <row r="98" spans="1:35" x14ac:dyDescent="0.25">
      <c r="A98" t="s">
        <v>346</v>
      </c>
      <c r="B98" t="s">
        <v>298</v>
      </c>
      <c r="C98" t="s">
        <v>576</v>
      </c>
      <c r="D98" t="s">
        <v>445</v>
      </c>
      <c r="E98" s="6">
        <v>30.391304347826086</v>
      </c>
      <c r="F98" s="6">
        <v>5.4782608695652177</v>
      </c>
      <c r="G98" s="6">
        <v>5.434782608695652E-2</v>
      </c>
      <c r="H98" s="6">
        <v>0</v>
      </c>
      <c r="I98" s="6">
        <v>0.33695652173913043</v>
      </c>
      <c r="J98" s="6">
        <v>0</v>
      </c>
      <c r="K98" s="6">
        <v>0</v>
      </c>
      <c r="L98" s="6">
        <v>0</v>
      </c>
      <c r="M98" s="6">
        <v>0.97282608695652173</v>
      </c>
      <c r="N98" s="6">
        <v>4.4293478260869561</v>
      </c>
      <c r="O98" s="6">
        <f>SUM(NonNurse[[#This Row],[Qualified Social Work Staff Hours]],NonNurse[[#This Row],[Other Social Work Staff Hours]])/NonNurse[[#This Row],[MDS Census]]</f>
        <v>0.17775393419170241</v>
      </c>
      <c r="P98" s="6">
        <v>4.2581521739130439</v>
      </c>
      <c r="Q98" s="6">
        <v>0</v>
      </c>
      <c r="R98" s="6">
        <f>SUM(NonNurse[[#This Row],[Qualified Activities Professional Hours]],NonNurse[[#This Row],[Other Activities Professional Hours]])/NonNurse[[#This Row],[MDS Census]]</f>
        <v>0.14011087267525038</v>
      </c>
      <c r="S98" s="6">
        <v>3.365760869565217</v>
      </c>
      <c r="T98" s="6">
        <v>5.7608695652173912E-3</v>
      </c>
      <c r="U98" s="6">
        <v>0</v>
      </c>
      <c r="V98" s="6">
        <f>SUM(NonNurse[[#This Row],[Occupational Therapist Hours]],NonNurse[[#This Row],[OT Assistant Hours]],NonNurse[[#This Row],[OT Aide Hours]])/NonNurse[[#This Row],[MDS Census]]</f>
        <v>0.11093705293276108</v>
      </c>
      <c r="W98" s="6">
        <v>5.1120652173913053</v>
      </c>
      <c r="X98" s="6">
        <v>1.5255434782608694</v>
      </c>
      <c r="Y98" s="6">
        <v>7.6086956521739135E-2</v>
      </c>
      <c r="Z98" s="6">
        <f>SUM(NonNurse[[#This Row],[Physical Therapist (PT) Hours]],NonNurse[[#This Row],[PT Assistant Hours]],NonNurse[[#This Row],[PT Aide Hours]])/NonNurse[[#This Row],[MDS Census]]</f>
        <v>0.22090844062947068</v>
      </c>
      <c r="AA98" s="6">
        <v>0</v>
      </c>
      <c r="AB98" s="6">
        <v>0</v>
      </c>
      <c r="AC98" s="6">
        <v>0</v>
      </c>
      <c r="AD98" s="6">
        <v>0</v>
      </c>
      <c r="AE98" s="6">
        <v>0</v>
      </c>
      <c r="AF98" s="6">
        <v>0</v>
      </c>
      <c r="AG98" s="6">
        <v>0</v>
      </c>
      <c r="AH98" s="1">
        <v>175566</v>
      </c>
      <c r="AI98">
        <v>7</v>
      </c>
    </row>
    <row r="99" spans="1:35" x14ac:dyDescent="0.25">
      <c r="A99" t="s">
        <v>346</v>
      </c>
      <c r="B99" t="s">
        <v>305</v>
      </c>
      <c r="C99" t="s">
        <v>647</v>
      </c>
      <c r="D99" t="s">
        <v>466</v>
      </c>
      <c r="E99" s="6">
        <v>27.369565217391305</v>
      </c>
      <c r="F99" s="6">
        <v>0</v>
      </c>
      <c r="G99" s="6">
        <v>0</v>
      </c>
      <c r="H99" s="6">
        <v>0</v>
      </c>
      <c r="I99" s="6">
        <v>0</v>
      </c>
      <c r="J99" s="6">
        <v>0</v>
      </c>
      <c r="K99" s="6">
        <v>0</v>
      </c>
      <c r="L99" s="6">
        <v>0</v>
      </c>
      <c r="M99" s="6">
        <v>4.4914130434782598</v>
      </c>
      <c r="N99" s="6">
        <v>0</v>
      </c>
      <c r="O99" s="6">
        <f>SUM(NonNurse[[#This Row],[Qualified Social Work Staff Hours]],NonNurse[[#This Row],[Other Social Work Staff Hours]])/NonNurse[[#This Row],[MDS Census]]</f>
        <v>0.16410246227164413</v>
      </c>
      <c r="P99" s="6">
        <v>5.517391304347826</v>
      </c>
      <c r="Q99" s="6">
        <v>1.9402173913043479</v>
      </c>
      <c r="R99" s="6">
        <f>SUM(NonNurse[[#This Row],[Qualified Activities Professional Hours]],NonNurse[[#This Row],[Other Activities Professional Hours]])/NonNurse[[#This Row],[MDS Census]]</f>
        <v>0.27247815726767277</v>
      </c>
      <c r="S99" s="6">
        <v>0</v>
      </c>
      <c r="T99" s="6">
        <v>0</v>
      </c>
      <c r="U99" s="6">
        <v>0</v>
      </c>
      <c r="V99" s="6">
        <f>SUM(NonNurse[[#This Row],[Occupational Therapist Hours]],NonNurse[[#This Row],[OT Assistant Hours]],NonNurse[[#This Row],[OT Aide Hours]])/NonNurse[[#This Row],[MDS Census]]</f>
        <v>0</v>
      </c>
      <c r="W99" s="6">
        <v>0</v>
      </c>
      <c r="X99" s="6">
        <v>0</v>
      </c>
      <c r="Y99" s="6">
        <v>5.0326086956521738</v>
      </c>
      <c r="Z99" s="6">
        <f>SUM(NonNurse[[#This Row],[Physical Therapist (PT) Hours]],NonNurse[[#This Row],[PT Assistant Hours]],NonNurse[[#This Row],[PT Aide Hours]])/NonNurse[[#This Row],[MDS Census]]</f>
        <v>0.18387609213661635</v>
      </c>
      <c r="AA99" s="6">
        <v>0</v>
      </c>
      <c r="AB99" s="6">
        <v>0</v>
      </c>
      <c r="AC99" s="6">
        <v>0</v>
      </c>
      <c r="AD99" s="6">
        <v>0</v>
      </c>
      <c r="AE99" s="6">
        <v>0</v>
      </c>
      <c r="AF99" s="6">
        <v>0</v>
      </c>
      <c r="AG99" s="6">
        <v>0</v>
      </c>
      <c r="AH99" s="7">
        <v>1.6999999999999999E+72</v>
      </c>
      <c r="AI99">
        <v>7</v>
      </c>
    </row>
    <row r="100" spans="1:35" x14ac:dyDescent="0.25">
      <c r="A100" t="s">
        <v>346</v>
      </c>
      <c r="B100" t="s">
        <v>212</v>
      </c>
      <c r="C100" t="s">
        <v>613</v>
      </c>
      <c r="D100" t="s">
        <v>436</v>
      </c>
      <c r="E100" s="6">
        <v>32.507042253521128</v>
      </c>
      <c r="F100" s="6">
        <v>13.25352112676056</v>
      </c>
      <c r="G100" s="6">
        <v>0</v>
      </c>
      <c r="H100" s="6">
        <v>0</v>
      </c>
      <c r="I100" s="6">
        <v>0</v>
      </c>
      <c r="J100" s="6">
        <v>0</v>
      </c>
      <c r="K100" s="6">
        <v>0</v>
      </c>
      <c r="L100" s="6">
        <v>0.42028169014084504</v>
      </c>
      <c r="M100" s="6">
        <v>0</v>
      </c>
      <c r="N100" s="6">
        <v>0</v>
      </c>
      <c r="O100" s="6">
        <f>SUM(NonNurse[[#This Row],[Qualified Social Work Staff Hours]],NonNurse[[#This Row],[Other Social Work Staff Hours]])/NonNurse[[#This Row],[MDS Census]]</f>
        <v>0</v>
      </c>
      <c r="P100" s="6">
        <v>2.8394366197183092</v>
      </c>
      <c r="Q100" s="6">
        <v>0</v>
      </c>
      <c r="R100" s="6">
        <f>SUM(NonNurse[[#This Row],[Qualified Activities Professional Hours]],NonNurse[[#This Row],[Other Activities Professional Hours]])/NonNurse[[#This Row],[MDS Census]]</f>
        <v>8.7348353552859595E-2</v>
      </c>
      <c r="S100" s="6">
        <v>4.1628169014084504</v>
      </c>
      <c r="T100" s="6">
        <v>0</v>
      </c>
      <c r="U100" s="6">
        <v>0</v>
      </c>
      <c r="V100" s="6">
        <f>SUM(NonNurse[[#This Row],[Occupational Therapist Hours]],NonNurse[[#This Row],[OT Assistant Hours]],NonNurse[[#This Row],[OT Aide Hours]])/NonNurse[[#This Row],[MDS Census]]</f>
        <v>0.12805892547660311</v>
      </c>
      <c r="W100" s="6">
        <v>0.35549295774647882</v>
      </c>
      <c r="X100" s="6">
        <v>4.7549295774647877</v>
      </c>
      <c r="Y100" s="6">
        <v>0</v>
      </c>
      <c r="Z100" s="6">
        <f>SUM(NonNurse[[#This Row],[Physical Therapist (PT) Hours]],NonNurse[[#This Row],[PT Assistant Hours]],NonNurse[[#This Row],[PT Aide Hours]])/NonNurse[[#This Row],[MDS Census]]</f>
        <v>0.15720970537261694</v>
      </c>
      <c r="AA100" s="6">
        <v>0</v>
      </c>
      <c r="AB100" s="6">
        <v>0</v>
      </c>
      <c r="AC100" s="6">
        <v>0</v>
      </c>
      <c r="AD100" s="6">
        <v>27.133802816901401</v>
      </c>
      <c r="AE100" s="6">
        <v>0</v>
      </c>
      <c r="AF100" s="6">
        <v>0</v>
      </c>
      <c r="AG100" s="6">
        <v>0</v>
      </c>
      <c r="AH100" s="1">
        <v>175446</v>
      </c>
      <c r="AI100">
        <v>7</v>
      </c>
    </row>
    <row r="101" spans="1:35" x14ac:dyDescent="0.25">
      <c r="A101" t="s">
        <v>346</v>
      </c>
      <c r="B101" t="s">
        <v>304</v>
      </c>
      <c r="C101" t="s">
        <v>646</v>
      </c>
      <c r="D101" t="s">
        <v>465</v>
      </c>
      <c r="E101" s="6">
        <v>43.239130434782609</v>
      </c>
      <c r="F101" s="6">
        <v>5.3913043478260869</v>
      </c>
      <c r="G101" s="6">
        <v>6.5217391304347824E-2</v>
      </c>
      <c r="H101" s="6">
        <v>0.26456521739130434</v>
      </c>
      <c r="I101" s="6">
        <v>0.17391304347826086</v>
      </c>
      <c r="J101" s="6">
        <v>6.5217391304347824E-2</v>
      </c>
      <c r="K101" s="6">
        <v>4.3478260869565216E-2</v>
      </c>
      <c r="L101" s="6">
        <v>0</v>
      </c>
      <c r="M101" s="6">
        <v>4.718369565217392</v>
      </c>
      <c r="N101" s="6">
        <v>0</v>
      </c>
      <c r="O101" s="6">
        <f>SUM(NonNurse[[#This Row],[Qualified Social Work Staff Hours]],NonNurse[[#This Row],[Other Social Work Staff Hours]])/NonNurse[[#This Row],[MDS Census]]</f>
        <v>0.10912267471091001</v>
      </c>
      <c r="P101" s="6">
        <v>0</v>
      </c>
      <c r="Q101" s="6">
        <v>4.9117391304347846</v>
      </c>
      <c r="R101" s="6">
        <f>SUM(NonNurse[[#This Row],[Qualified Activities Professional Hours]],NonNurse[[#This Row],[Other Activities Professional Hours]])/NonNurse[[#This Row],[MDS Census]]</f>
        <v>0.11359477124183011</v>
      </c>
      <c r="S101" s="6">
        <v>0</v>
      </c>
      <c r="T101" s="6">
        <v>0</v>
      </c>
      <c r="U101" s="6">
        <v>0</v>
      </c>
      <c r="V101" s="6">
        <f>SUM(NonNurse[[#This Row],[Occupational Therapist Hours]],NonNurse[[#This Row],[OT Assistant Hours]],NonNurse[[#This Row],[OT Aide Hours]])/NonNurse[[#This Row],[MDS Census]]</f>
        <v>0</v>
      </c>
      <c r="W101" s="6">
        <v>0</v>
      </c>
      <c r="X101" s="6">
        <v>0</v>
      </c>
      <c r="Y101" s="6">
        <v>0</v>
      </c>
      <c r="Z101" s="6">
        <f>SUM(NonNurse[[#This Row],[Physical Therapist (PT) Hours]],NonNurse[[#This Row],[PT Assistant Hours]],NonNurse[[#This Row],[PT Aide Hours]])/NonNurse[[#This Row],[MDS Census]]</f>
        <v>0</v>
      </c>
      <c r="AA101" s="6">
        <v>0</v>
      </c>
      <c r="AB101" s="6">
        <v>0</v>
      </c>
      <c r="AC101" s="6">
        <v>0</v>
      </c>
      <c r="AD101" s="6">
        <v>0</v>
      </c>
      <c r="AE101" s="6">
        <v>0</v>
      </c>
      <c r="AF101" s="6">
        <v>0</v>
      </c>
      <c r="AG101" s="6">
        <v>4.3478260869565216E-2</v>
      </c>
      <c r="AH101" s="7">
        <v>1.6999999999999999E+39</v>
      </c>
      <c r="AI101">
        <v>7</v>
      </c>
    </row>
    <row r="102" spans="1:35" x14ac:dyDescent="0.25">
      <c r="A102" t="s">
        <v>346</v>
      </c>
      <c r="B102" t="s">
        <v>150</v>
      </c>
      <c r="C102" t="s">
        <v>507</v>
      </c>
      <c r="D102" t="s">
        <v>382</v>
      </c>
      <c r="E102" s="6">
        <v>46.847826086956523</v>
      </c>
      <c r="F102" s="6">
        <v>4.6982608695652175</v>
      </c>
      <c r="G102" s="6">
        <v>0</v>
      </c>
      <c r="H102" s="6">
        <v>0</v>
      </c>
      <c r="I102" s="6">
        <v>0.46739130434782611</v>
      </c>
      <c r="J102" s="6">
        <v>0</v>
      </c>
      <c r="K102" s="6">
        <v>0</v>
      </c>
      <c r="L102" s="6">
        <v>0</v>
      </c>
      <c r="M102" s="6">
        <v>4.0988043478260874</v>
      </c>
      <c r="N102" s="6">
        <v>0</v>
      </c>
      <c r="O102" s="6">
        <f>SUM(NonNurse[[#This Row],[Qualified Social Work Staff Hours]],NonNurse[[#This Row],[Other Social Work Staff Hours]])/NonNurse[[#This Row],[MDS Census]]</f>
        <v>8.7491879350348037E-2</v>
      </c>
      <c r="P102" s="6">
        <v>0</v>
      </c>
      <c r="Q102" s="6">
        <v>0</v>
      </c>
      <c r="R102" s="6">
        <f>SUM(NonNurse[[#This Row],[Qualified Activities Professional Hours]],NonNurse[[#This Row],[Other Activities Professional Hours]])/NonNurse[[#This Row],[MDS Census]]</f>
        <v>0</v>
      </c>
      <c r="S102" s="6">
        <v>0.36054347826086958</v>
      </c>
      <c r="T102" s="6">
        <v>0</v>
      </c>
      <c r="U102" s="6">
        <v>2.9891304347826089</v>
      </c>
      <c r="V102" s="6">
        <f>SUM(NonNurse[[#This Row],[Occupational Therapist Hours]],NonNurse[[#This Row],[OT Assistant Hours]],NonNurse[[#This Row],[OT Aide Hours]])/NonNurse[[#This Row],[MDS Census]]</f>
        <v>7.1501160092807423E-2</v>
      </c>
      <c r="W102" s="6">
        <v>0.8642391304347824</v>
      </c>
      <c r="X102" s="6">
        <v>0</v>
      </c>
      <c r="Y102" s="6">
        <v>2.8695652173913042</v>
      </c>
      <c r="Z102" s="6">
        <f>SUM(NonNurse[[#This Row],[Physical Therapist (PT) Hours]],NonNurse[[#This Row],[PT Assistant Hours]],NonNurse[[#This Row],[PT Aide Hours]])/NonNurse[[#This Row],[MDS Census]]</f>
        <v>7.9700696055684445E-2</v>
      </c>
      <c r="AA102" s="6">
        <v>0</v>
      </c>
      <c r="AB102" s="6">
        <v>1.8913043478260869</v>
      </c>
      <c r="AC102" s="6">
        <v>0</v>
      </c>
      <c r="AD102" s="6">
        <v>0</v>
      </c>
      <c r="AE102" s="6">
        <v>0</v>
      </c>
      <c r="AF102" s="6">
        <v>0</v>
      </c>
      <c r="AG102" s="6">
        <v>0</v>
      </c>
      <c r="AH102" s="1">
        <v>175333</v>
      </c>
      <c r="AI102">
        <v>7</v>
      </c>
    </row>
    <row r="103" spans="1:35" x14ac:dyDescent="0.25">
      <c r="A103" t="s">
        <v>346</v>
      </c>
      <c r="B103" t="s">
        <v>23</v>
      </c>
      <c r="C103" t="s">
        <v>545</v>
      </c>
      <c r="D103" t="s">
        <v>427</v>
      </c>
      <c r="E103" s="6">
        <v>51.554347826086953</v>
      </c>
      <c r="F103" s="6">
        <v>13.742391304347825</v>
      </c>
      <c r="G103" s="6">
        <v>0</v>
      </c>
      <c r="H103" s="6">
        <v>0</v>
      </c>
      <c r="I103" s="6">
        <v>0</v>
      </c>
      <c r="J103" s="6">
        <v>0</v>
      </c>
      <c r="K103" s="6">
        <v>0</v>
      </c>
      <c r="L103" s="6">
        <v>0</v>
      </c>
      <c r="M103" s="6">
        <v>9.4956521739130437</v>
      </c>
      <c r="N103" s="6">
        <v>0</v>
      </c>
      <c r="O103" s="6">
        <f>SUM(NonNurse[[#This Row],[Qualified Social Work Staff Hours]],NonNurse[[#This Row],[Other Social Work Staff Hours]])/NonNurse[[#This Row],[MDS Census]]</f>
        <v>0.18418722327640735</v>
      </c>
      <c r="P103" s="6">
        <v>4.6239130434782609</v>
      </c>
      <c r="Q103" s="6">
        <v>0</v>
      </c>
      <c r="R103" s="6">
        <f>SUM(NonNurse[[#This Row],[Qualified Activities Professional Hours]],NonNurse[[#This Row],[Other Activities Professional Hours]])/NonNurse[[#This Row],[MDS Census]]</f>
        <v>8.9690069576217585E-2</v>
      </c>
      <c r="S103" s="6">
        <v>0</v>
      </c>
      <c r="T103" s="6">
        <v>0</v>
      </c>
      <c r="U103" s="6">
        <v>0</v>
      </c>
      <c r="V103" s="6">
        <f>SUM(NonNurse[[#This Row],[Occupational Therapist Hours]],NonNurse[[#This Row],[OT Assistant Hours]],NonNurse[[#This Row],[OT Aide Hours]])/NonNurse[[#This Row],[MDS Census]]</f>
        <v>0</v>
      </c>
      <c r="W103" s="6">
        <v>0</v>
      </c>
      <c r="X103" s="6">
        <v>0</v>
      </c>
      <c r="Y103" s="6">
        <v>0</v>
      </c>
      <c r="Z103" s="6">
        <f>SUM(NonNurse[[#This Row],[Physical Therapist (PT) Hours]],NonNurse[[#This Row],[PT Assistant Hours]],NonNurse[[#This Row],[PT Aide Hours]])/NonNurse[[#This Row],[MDS Census]]</f>
        <v>0</v>
      </c>
      <c r="AA103" s="6">
        <v>0</v>
      </c>
      <c r="AB103" s="6">
        <v>0</v>
      </c>
      <c r="AC103" s="6">
        <v>0</v>
      </c>
      <c r="AD103" s="6">
        <v>37.155434782608722</v>
      </c>
      <c r="AE103" s="6">
        <v>0</v>
      </c>
      <c r="AF103" s="6">
        <v>0</v>
      </c>
      <c r="AG103" s="6">
        <v>0</v>
      </c>
      <c r="AH103" s="1">
        <v>175249</v>
      </c>
      <c r="AI103">
        <v>7</v>
      </c>
    </row>
    <row r="104" spans="1:35" x14ac:dyDescent="0.25">
      <c r="A104" t="s">
        <v>346</v>
      </c>
      <c r="B104" t="s">
        <v>191</v>
      </c>
      <c r="C104" t="s">
        <v>489</v>
      </c>
      <c r="D104" t="s">
        <v>428</v>
      </c>
      <c r="E104" s="6">
        <v>25.271739130434781</v>
      </c>
      <c r="F104" s="6">
        <v>2.8695652173913042</v>
      </c>
      <c r="G104" s="6">
        <v>0</v>
      </c>
      <c r="H104" s="6">
        <v>0</v>
      </c>
      <c r="I104" s="6">
        <v>0.25</v>
      </c>
      <c r="J104" s="6">
        <v>0</v>
      </c>
      <c r="K104" s="6">
        <v>0</v>
      </c>
      <c r="L104" s="6">
        <v>0.28902173913043477</v>
      </c>
      <c r="M104" s="6">
        <v>0</v>
      </c>
      <c r="N104" s="6">
        <v>0</v>
      </c>
      <c r="O104" s="6">
        <f>SUM(NonNurse[[#This Row],[Qualified Social Work Staff Hours]],NonNurse[[#This Row],[Other Social Work Staff Hours]])/NonNurse[[#This Row],[MDS Census]]</f>
        <v>0</v>
      </c>
      <c r="P104" s="6">
        <v>0</v>
      </c>
      <c r="Q104" s="6">
        <v>0</v>
      </c>
      <c r="R104" s="6">
        <f>SUM(NonNurse[[#This Row],[Qualified Activities Professional Hours]],NonNurse[[#This Row],[Other Activities Professional Hours]])/NonNurse[[#This Row],[MDS Census]]</f>
        <v>0</v>
      </c>
      <c r="S104" s="6">
        <v>1.9701086956521738</v>
      </c>
      <c r="T104" s="6">
        <v>0</v>
      </c>
      <c r="U104" s="6">
        <v>2.1739130434782608E-2</v>
      </c>
      <c r="V104" s="6">
        <f>SUM(NonNurse[[#This Row],[Occupational Therapist Hours]],NonNurse[[#This Row],[OT Assistant Hours]],NonNurse[[#This Row],[OT Aide Hours]])/NonNurse[[#This Row],[MDS Census]]</f>
        <v>7.8817204301075278E-2</v>
      </c>
      <c r="W104" s="6">
        <v>0.5214130434782609</v>
      </c>
      <c r="X104" s="6">
        <v>0</v>
      </c>
      <c r="Y104" s="6">
        <v>5.4565217391304346</v>
      </c>
      <c r="Z104" s="6">
        <f>SUM(NonNurse[[#This Row],[Physical Therapist (PT) Hours]],NonNurse[[#This Row],[PT Assistant Hours]],NonNurse[[#This Row],[PT Aide Hours]])/NonNurse[[#This Row],[MDS Census]]</f>
        <v>0.23654623655913978</v>
      </c>
      <c r="AA104" s="6">
        <v>0</v>
      </c>
      <c r="AB104" s="6">
        <v>5.3369565217391308</v>
      </c>
      <c r="AC104" s="6">
        <v>0</v>
      </c>
      <c r="AD104" s="6">
        <v>0</v>
      </c>
      <c r="AE104" s="6">
        <v>0</v>
      </c>
      <c r="AF104" s="6">
        <v>0</v>
      </c>
      <c r="AG104" s="6">
        <v>0</v>
      </c>
      <c r="AH104" s="1">
        <v>175412</v>
      </c>
      <c r="AI104">
        <v>7</v>
      </c>
    </row>
    <row r="105" spans="1:35" x14ac:dyDescent="0.25">
      <c r="A105" t="s">
        <v>346</v>
      </c>
      <c r="B105" t="s">
        <v>246</v>
      </c>
      <c r="C105" t="s">
        <v>629</v>
      </c>
      <c r="D105" t="s">
        <v>407</v>
      </c>
      <c r="E105" s="6">
        <v>24</v>
      </c>
      <c r="F105" s="6">
        <v>5.5217391304347823</v>
      </c>
      <c r="G105" s="6">
        <v>0</v>
      </c>
      <c r="H105" s="6">
        <v>0.15315217391304348</v>
      </c>
      <c r="I105" s="6">
        <v>4.9673913043478262</v>
      </c>
      <c r="J105" s="6">
        <v>0</v>
      </c>
      <c r="K105" s="6">
        <v>0</v>
      </c>
      <c r="L105" s="6">
        <v>5.434782608695652E-3</v>
      </c>
      <c r="M105" s="6">
        <v>4.3478260869565216E-2</v>
      </c>
      <c r="N105" s="6">
        <v>5.619891304347826</v>
      </c>
      <c r="O105" s="6">
        <f>SUM(NonNurse[[#This Row],[Qualified Social Work Staff Hours]],NonNurse[[#This Row],[Other Social Work Staff Hours]])/NonNurse[[#This Row],[MDS Census]]</f>
        <v>0.23597373188405799</v>
      </c>
      <c r="P105" s="6">
        <v>0</v>
      </c>
      <c r="Q105" s="6">
        <v>6.2876086956521746</v>
      </c>
      <c r="R105" s="6">
        <f>SUM(NonNurse[[#This Row],[Qualified Activities Professional Hours]],NonNurse[[#This Row],[Other Activities Professional Hours]])/NonNurse[[#This Row],[MDS Census]]</f>
        <v>0.26198369565217394</v>
      </c>
      <c r="S105" s="6">
        <v>8.510869565217391E-2</v>
      </c>
      <c r="T105" s="6">
        <v>0.42108695652173916</v>
      </c>
      <c r="U105" s="6">
        <v>0</v>
      </c>
      <c r="V105" s="6">
        <f>SUM(NonNurse[[#This Row],[Occupational Therapist Hours]],NonNurse[[#This Row],[OT Assistant Hours]],NonNurse[[#This Row],[OT Aide Hours]])/NonNurse[[#This Row],[MDS Census]]</f>
        <v>2.1091485507246377E-2</v>
      </c>
      <c r="W105" s="6">
        <v>0.15228260869565216</v>
      </c>
      <c r="X105" s="6">
        <v>0.76032608695652182</v>
      </c>
      <c r="Y105" s="6">
        <v>0</v>
      </c>
      <c r="Z105" s="6">
        <f>SUM(NonNurse[[#This Row],[Physical Therapist (PT) Hours]],NonNurse[[#This Row],[PT Assistant Hours]],NonNurse[[#This Row],[PT Aide Hours]])/NonNurse[[#This Row],[MDS Census]]</f>
        <v>3.8025362318840579E-2</v>
      </c>
      <c r="AA105" s="6">
        <v>0</v>
      </c>
      <c r="AB105" s="6">
        <v>0</v>
      </c>
      <c r="AC105" s="6">
        <v>0</v>
      </c>
      <c r="AD105" s="6">
        <v>0</v>
      </c>
      <c r="AE105" s="6">
        <v>0</v>
      </c>
      <c r="AF105" s="6">
        <v>0</v>
      </c>
      <c r="AG105" s="6">
        <v>0</v>
      </c>
      <c r="AH105" s="1">
        <v>175500</v>
      </c>
      <c r="AI105">
        <v>7</v>
      </c>
    </row>
    <row r="106" spans="1:35" x14ac:dyDescent="0.25">
      <c r="A106" t="s">
        <v>346</v>
      </c>
      <c r="B106" t="s">
        <v>230</v>
      </c>
      <c r="C106" t="s">
        <v>621</v>
      </c>
      <c r="D106" t="s">
        <v>394</v>
      </c>
      <c r="E106" s="6">
        <v>42.217391304347828</v>
      </c>
      <c r="F106" s="6">
        <v>5.7391304347826084</v>
      </c>
      <c r="G106" s="6">
        <v>0</v>
      </c>
      <c r="H106" s="6">
        <v>0.35869565217391303</v>
      </c>
      <c r="I106" s="6">
        <v>0.17391304347826086</v>
      </c>
      <c r="J106" s="6">
        <v>0</v>
      </c>
      <c r="K106" s="6">
        <v>0</v>
      </c>
      <c r="L106" s="6">
        <v>0.22891304347826083</v>
      </c>
      <c r="M106" s="6">
        <v>0</v>
      </c>
      <c r="N106" s="6">
        <v>0</v>
      </c>
      <c r="O106" s="6">
        <f>SUM(NonNurse[[#This Row],[Qualified Social Work Staff Hours]],NonNurse[[#This Row],[Other Social Work Staff Hours]])/NonNurse[[#This Row],[MDS Census]]</f>
        <v>0</v>
      </c>
      <c r="P106" s="6">
        <v>9.8670652173913016</v>
      </c>
      <c r="Q106" s="6">
        <v>0</v>
      </c>
      <c r="R106" s="6">
        <f>SUM(NonNurse[[#This Row],[Qualified Activities Professional Hours]],NonNurse[[#This Row],[Other Activities Professional Hours]])/NonNurse[[#This Row],[MDS Census]]</f>
        <v>0.23372039134912453</v>
      </c>
      <c r="S106" s="6">
        <v>1.7511956521739132</v>
      </c>
      <c r="T106" s="6">
        <v>0</v>
      </c>
      <c r="U106" s="6">
        <v>0</v>
      </c>
      <c r="V106" s="6">
        <f>SUM(NonNurse[[#This Row],[Occupational Therapist Hours]],NonNurse[[#This Row],[OT Assistant Hours]],NonNurse[[#This Row],[OT Aide Hours]])/NonNurse[[#This Row],[MDS Census]]</f>
        <v>4.1480432543769312E-2</v>
      </c>
      <c r="W106" s="6">
        <v>2.1967391304347821</v>
      </c>
      <c r="X106" s="6">
        <v>1.9821739130434779</v>
      </c>
      <c r="Y106" s="6">
        <v>0</v>
      </c>
      <c r="Z106" s="6">
        <f>SUM(NonNurse[[#This Row],[Physical Therapist (PT) Hours]],NonNurse[[#This Row],[PT Assistant Hours]],NonNurse[[#This Row],[PT Aide Hours]])/NonNurse[[#This Row],[MDS Census]]</f>
        <v>9.8985581874356299E-2</v>
      </c>
      <c r="AA106" s="6">
        <v>0</v>
      </c>
      <c r="AB106" s="6">
        <v>0</v>
      </c>
      <c r="AC106" s="6">
        <v>0</v>
      </c>
      <c r="AD106" s="6">
        <v>0</v>
      </c>
      <c r="AE106" s="6">
        <v>0</v>
      </c>
      <c r="AF106" s="6">
        <v>0</v>
      </c>
      <c r="AG106" s="6">
        <v>0</v>
      </c>
      <c r="AH106" s="1">
        <v>175472</v>
      </c>
      <c r="AI106">
        <v>7</v>
      </c>
    </row>
    <row r="107" spans="1:35" x14ac:dyDescent="0.25">
      <c r="A107" t="s">
        <v>346</v>
      </c>
      <c r="B107" t="s">
        <v>161</v>
      </c>
      <c r="C107" t="s">
        <v>586</v>
      </c>
      <c r="D107" t="s">
        <v>404</v>
      </c>
      <c r="E107" s="6">
        <v>61.956521739130437</v>
      </c>
      <c r="F107" s="6">
        <v>5.7391304347826084</v>
      </c>
      <c r="G107" s="6">
        <v>0</v>
      </c>
      <c r="H107" s="6">
        <v>0</v>
      </c>
      <c r="I107" s="6">
        <v>0.14130434782608695</v>
      </c>
      <c r="J107" s="6">
        <v>0</v>
      </c>
      <c r="K107" s="6">
        <v>0</v>
      </c>
      <c r="L107" s="6">
        <v>0.46782608695652167</v>
      </c>
      <c r="M107" s="6">
        <v>5.2854347826086965</v>
      </c>
      <c r="N107" s="6">
        <v>0</v>
      </c>
      <c r="O107" s="6">
        <f>SUM(NonNurse[[#This Row],[Qualified Social Work Staff Hours]],NonNurse[[#This Row],[Other Social Work Staff Hours]])/NonNurse[[#This Row],[MDS Census]]</f>
        <v>8.530877192982457E-2</v>
      </c>
      <c r="P107" s="6">
        <v>0</v>
      </c>
      <c r="Q107" s="6">
        <v>7.6803260869565193</v>
      </c>
      <c r="R107" s="6">
        <f>SUM(NonNurse[[#This Row],[Qualified Activities Professional Hours]],NonNurse[[#This Row],[Other Activities Professional Hours]])/NonNurse[[#This Row],[MDS Census]]</f>
        <v>0.1239631578947368</v>
      </c>
      <c r="S107" s="6">
        <v>1.1756521739130437</v>
      </c>
      <c r="T107" s="6">
        <v>0</v>
      </c>
      <c r="U107" s="6">
        <v>2.5869565217391304</v>
      </c>
      <c r="V107" s="6">
        <f>SUM(NonNurse[[#This Row],[Occupational Therapist Hours]],NonNurse[[#This Row],[OT Assistant Hours]],NonNurse[[#This Row],[OT Aide Hours]])/NonNurse[[#This Row],[MDS Census]]</f>
        <v>6.0729824561403509E-2</v>
      </c>
      <c r="W107" s="6">
        <v>0.44021739130434784</v>
      </c>
      <c r="X107" s="6">
        <v>0.28152173913043477</v>
      </c>
      <c r="Y107" s="6">
        <v>6.7717391304347823</v>
      </c>
      <c r="Z107" s="6">
        <f>SUM(NonNurse[[#This Row],[Physical Therapist (PT) Hours]],NonNurse[[#This Row],[PT Assistant Hours]],NonNurse[[#This Row],[PT Aide Hours]])/NonNurse[[#This Row],[MDS Census]]</f>
        <v>0.12094736842105262</v>
      </c>
      <c r="AA107" s="6">
        <v>0</v>
      </c>
      <c r="AB107" s="6">
        <v>3.5326086956521738</v>
      </c>
      <c r="AC107" s="6">
        <v>0</v>
      </c>
      <c r="AD107" s="6">
        <v>0</v>
      </c>
      <c r="AE107" s="6">
        <v>0</v>
      </c>
      <c r="AF107" s="6">
        <v>0</v>
      </c>
      <c r="AG107" s="6">
        <v>0</v>
      </c>
      <c r="AH107" s="1">
        <v>175348</v>
      </c>
      <c r="AI107">
        <v>7</v>
      </c>
    </row>
    <row r="108" spans="1:35" x14ac:dyDescent="0.25">
      <c r="A108" t="s">
        <v>346</v>
      </c>
      <c r="B108" t="s">
        <v>281</v>
      </c>
      <c r="C108" t="s">
        <v>639</v>
      </c>
      <c r="D108" t="s">
        <v>459</v>
      </c>
      <c r="E108" s="6">
        <v>37.413043478260867</v>
      </c>
      <c r="F108" s="6">
        <v>9.9239130434782616</v>
      </c>
      <c r="G108" s="6">
        <v>3.2608695652173912E-2</v>
      </c>
      <c r="H108" s="6">
        <v>5.9782608695652176E-2</v>
      </c>
      <c r="I108" s="6">
        <v>0.13043478260869565</v>
      </c>
      <c r="J108" s="6">
        <v>0</v>
      </c>
      <c r="K108" s="6">
        <v>0</v>
      </c>
      <c r="L108" s="6">
        <v>0</v>
      </c>
      <c r="M108" s="6">
        <v>4.6331521739130439</v>
      </c>
      <c r="N108" s="6">
        <v>0</v>
      </c>
      <c r="O108" s="6">
        <f>SUM(NonNurse[[#This Row],[Qualified Social Work Staff Hours]],NonNurse[[#This Row],[Other Social Work Staff Hours]])/NonNurse[[#This Row],[MDS Census]]</f>
        <v>0.12383788495061013</v>
      </c>
      <c r="P108" s="6">
        <v>6.6548913043478262</v>
      </c>
      <c r="Q108" s="6">
        <v>0</v>
      </c>
      <c r="R108" s="6">
        <f>SUM(NonNurse[[#This Row],[Qualified Activities Professional Hours]],NonNurse[[#This Row],[Other Activities Professional Hours]])/NonNurse[[#This Row],[MDS Census]]</f>
        <v>0.17787623474723999</v>
      </c>
      <c r="S108" s="6">
        <v>1.4308695652173915</v>
      </c>
      <c r="T108" s="6">
        <v>3.3695652173913036E-2</v>
      </c>
      <c r="U108" s="6">
        <v>0</v>
      </c>
      <c r="V108" s="6">
        <f>SUM(NonNurse[[#This Row],[Occupational Therapist Hours]],NonNurse[[#This Row],[OT Assistant Hours]],NonNurse[[#This Row],[OT Aide Hours]])/NonNurse[[#This Row],[MDS Census]]</f>
        <v>3.9145845438698444E-2</v>
      </c>
      <c r="W108" s="6">
        <v>0.10076086956521739</v>
      </c>
      <c r="X108" s="6">
        <v>2.5319565217391298</v>
      </c>
      <c r="Y108" s="6">
        <v>0.17391304347826086</v>
      </c>
      <c r="Z108" s="6">
        <f>SUM(NonNurse[[#This Row],[Physical Therapist (PT) Hours]],NonNurse[[#This Row],[PT Assistant Hours]],NonNurse[[#This Row],[PT Aide Hours]])/NonNurse[[#This Row],[MDS Census]]</f>
        <v>7.5017431725740824E-2</v>
      </c>
      <c r="AA108" s="6">
        <v>0</v>
      </c>
      <c r="AB108" s="6">
        <v>0</v>
      </c>
      <c r="AC108" s="6">
        <v>0</v>
      </c>
      <c r="AD108" s="6">
        <v>29.105978260869566</v>
      </c>
      <c r="AE108" s="6">
        <v>0</v>
      </c>
      <c r="AF108" s="6">
        <v>0</v>
      </c>
      <c r="AG108" s="6">
        <v>0</v>
      </c>
      <c r="AH108" s="1">
        <v>175545</v>
      </c>
      <c r="AI108">
        <v>7</v>
      </c>
    </row>
    <row r="109" spans="1:35" x14ac:dyDescent="0.25">
      <c r="A109" t="s">
        <v>346</v>
      </c>
      <c r="B109" t="s">
        <v>241</v>
      </c>
      <c r="C109" t="s">
        <v>494</v>
      </c>
      <c r="D109" t="s">
        <v>394</v>
      </c>
      <c r="E109" s="6">
        <v>26.434782608695652</v>
      </c>
      <c r="F109" s="6">
        <v>5.4782608695652177</v>
      </c>
      <c r="G109" s="6">
        <v>8.6956521739130432E-2</v>
      </c>
      <c r="H109" s="6">
        <v>0.14945652173913043</v>
      </c>
      <c r="I109" s="6">
        <v>0.66304347826086951</v>
      </c>
      <c r="J109" s="6">
        <v>0</v>
      </c>
      <c r="K109" s="6">
        <v>0</v>
      </c>
      <c r="L109" s="6">
        <v>4.7547826086956517</v>
      </c>
      <c r="M109" s="6">
        <v>7.3641304347826084</v>
      </c>
      <c r="N109" s="6">
        <v>6.7147826086956535</v>
      </c>
      <c r="O109" s="6">
        <f>SUM(NonNurse[[#This Row],[Qualified Social Work Staff Hours]],NonNurse[[#This Row],[Other Social Work Staff Hours]])/NonNurse[[#This Row],[MDS Census]]</f>
        <v>0.53259046052631587</v>
      </c>
      <c r="P109" s="6">
        <v>0</v>
      </c>
      <c r="Q109" s="6">
        <v>2.6468478260869572</v>
      </c>
      <c r="R109" s="6">
        <f>SUM(NonNurse[[#This Row],[Qualified Activities Professional Hours]],NonNurse[[#This Row],[Other Activities Professional Hours]])/NonNurse[[#This Row],[MDS Census]]</f>
        <v>0.10012746710526318</v>
      </c>
      <c r="S109" s="6">
        <v>5.6723913043478262</v>
      </c>
      <c r="T109" s="6">
        <v>6.8453260869565202</v>
      </c>
      <c r="U109" s="6">
        <v>0</v>
      </c>
      <c r="V109" s="6">
        <f>SUM(NonNurse[[#This Row],[Occupational Therapist Hours]],NonNurse[[#This Row],[OT Assistant Hours]],NonNurse[[#This Row],[OT Aide Hours]])/NonNurse[[#This Row],[MDS Census]]</f>
        <v>0.47353207236842099</v>
      </c>
      <c r="W109" s="6">
        <v>12.850760869565217</v>
      </c>
      <c r="X109" s="6">
        <v>0.44097826086956521</v>
      </c>
      <c r="Y109" s="6">
        <v>0</v>
      </c>
      <c r="Z109" s="6">
        <f>SUM(NonNurse[[#This Row],[Physical Therapist (PT) Hours]],NonNurse[[#This Row],[PT Assistant Hours]],NonNurse[[#This Row],[PT Aide Hours]])/NonNurse[[#This Row],[MDS Census]]</f>
        <v>0.5028125</v>
      </c>
      <c r="AA109" s="6">
        <v>0</v>
      </c>
      <c r="AB109" s="6">
        <v>0</v>
      </c>
      <c r="AC109" s="6">
        <v>0</v>
      </c>
      <c r="AD109" s="6">
        <v>0</v>
      </c>
      <c r="AE109" s="6">
        <v>0</v>
      </c>
      <c r="AF109" s="6">
        <v>0</v>
      </c>
      <c r="AG109" s="6">
        <v>0</v>
      </c>
      <c r="AH109" s="1">
        <v>175491</v>
      </c>
      <c r="AI109">
        <v>7</v>
      </c>
    </row>
    <row r="110" spans="1:35" x14ac:dyDescent="0.25">
      <c r="A110" t="s">
        <v>346</v>
      </c>
      <c r="B110" t="s">
        <v>60</v>
      </c>
      <c r="C110" t="s">
        <v>538</v>
      </c>
      <c r="D110" t="s">
        <v>413</v>
      </c>
      <c r="E110" s="6">
        <v>79.347826086956516</v>
      </c>
      <c r="F110" s="6">
        <v>10.173913043478262</v>
      </c>
      <c r="G110" s="6">
        <v>0</v>
      </c>
      <c r="H110" s="6">
        <v>0</v>
      </c>
      <c r="I110" s="6">
        <v>1.1521739130434783</v>
      </c>
      <c r="J110" s="6">
        <v>0</v>
      </c>
      <c r="K110" s="6">
        <v>0</v>
      </c>
      <c r="L110" s="6">
        <v>0.87717391304347825</v>
      </c>
      <c r="M110" s="6">
        <v>8.8043478260869557E-2</v>
      </c>
      <c r="N110" s="6">
        <v>12.702173913043476</v>
      </c>
      <c r="O110" s="6">
        <f>SUM(NonNurse[[#This Row],[Qualified Social Work Staff Hours]],NonNurse[[#This Row],[Other Social Work Staff Hours]])/NonNurse[[#This Row],[MDS Census]]</f>
        <v>0.16119178082191779</v>
      </c>
      <c r="P110" s="6">
        <v>6.3358695652173935</v>
      </c>
      <c r="Q110" s="6">
        <v>0.60108695652173905</v>
      </c>
      <c r="R110" s="6">
        <f>SUM(NonNurse[[#This Row],[Qualified Activities Professional Hours]],NonNurse[[#This Row],[Other Activities Professional Hours]])/NonNurse[[#This Row],[MDS Census]]</f>
        <v>8.7424657534246608E-2</v>
      </c>
      <c r="S110" s="6">
        <v>6.1380434782608662</v>
      </c>
      <c r="T110" s="6">
        <v>3.3032608695652184</v>
      </c>
      <c r="U110" s="6">
        <v>0</v>
      </c>
      <c r="V110" s="6">
        <f>SUM(NonNurse[[#This Row],[Occupational Therapist Hours]],NonNurse[[#This Row],[OT Assistant Hours]],NonNurse[[#This Row],[OT Aide Hours]])/NonNurse[[#This Row],[MDS Census]]</f>
        <v>0.11898630136986299</v>
      </c>
      <c r="W110" s="6">
        <v>4.4967391304347819</v>
      </c>
      <c r="X110" s="6">
        <v>3.4326086956521733</v>
      </c>
      <c r="Y110" s="6">
        <v>0</v>
      </c>
      <c r="Z110" s="6">
        <f>SUM(NonNurse[[#This Row],[Physical Therapist (PT) Hours]],NonNurse[[#This Row],[PT Assistant Hours]],NonNurse[[#This Row],[PT Aide Hours]])/NonNurse[[#This Row],[MDS Census]]</f>
        <v>9.9931506849315052E-2</v>
      </c>
      <c r="AA110" s="6">
        <v>0</v>
      </c>
      <c r="AB110" s="6">
        <v>0</v>
      </c>
      <c r="AC110" s="6">
        <v>0</v>
      </c>
      <c r="AD110" s="6">
        <v>0</v>
      </c>
      <c r="AE110" s="6">
        <v>0</v>
      </c>
      <c r="AF110" s="6">
        <v>0</v>
      </c>
      <c r="AG110" s="6">
        <v>0</v>
      </c>
      <c r="AH110" s="1">
        <v>175173</v>
      </c>
      <c r="AI110">
        <v>7</v>
      </c>
    </row>
    <row r="111" spans="1:35" x14ac:dyDescent="0.25">
      <c r="A111" t="s">
        <v>346</v>
      </c>
      <c r="B111" t="s">
        <v>200</v>
      </c>
      <c r="C111" t="s">
        <v>529</v>
      </c>
      <c r="D111" t="s">
        <v>395</v>
      </c>
      <c r="E111" s="6">
        <v>38.929577464788736</v>
      </c>
      <c r="F111" s="6">
        <v>10.480281690140846</v>
      </c>
      <c r="G111" s="6">
        <v>0</v>
      </c>
      <c r="H111" s="6">
        <v>0</v>
      </c>
      <c r="I111" s="6">
        <v>0</v>
      </c>
      <c r="J111" s="6">
        <v>0</v>
      </c>
      <c r="K111" s="6">
        <v>0</v>
      </c>
      <c r="L111" s="6">
        <v>1.9281690140845071</v>
      </c>
      <c r="M111" s="6">
        <v>5.9169014084507046</v>
      </c>
      <c r="N111" s="6">
        <v>0</v>
      </c>
      <c r="O111" s="6">
        <f>SUM(NonNurse[[#This Row],[Qualified Social Work Staff Hours]],NonNurse[[#This Row],[Other Social Work Staff Hours]])/NonNurse[[#This Row],[MDS Census]]</f>
        <v>0.15198986975397974</v>
      </c>
      <c r="P111" s="6">
        <v>5.6154929577464783</v>
      </c>
      <c r="Q111" s="6">
        <v>0</v>
      </c>
      <c r="R111" s="6">
        <f>SUM(NonNurse[[#This Row],[Qualified Activities Professional Hours]],NonNurse[[#This Row],[Other Activities Professional Hours]])/NonNurse[[#This Row],[MDS Census]]</f>
        <v>0.1442474674384949</v>
      </c>
      <c r="S111" s="6">
        <v>0.49887323943661965</v>
      </c>
      <c r="T111" s="6">
        <v>3.6609859154929585</v>
      </c>
      <c r="U111" s="6">
        <v>0</v>
      </c>
      <c r="V111" s="6">
        <f>SUM(NonNurse[[#This Row],[Occupational Therapist Hours]],NonNurse[[#This Row],[OT Assistant Hours]],NonNurse[[#This Row],[OT Aide Hours]])/NonNurse[[#This Row],[MDS Census]]</f>
        <v>0.10685600578871203</v>
      </c>
      <c r="W111" s="6">
        <v>0.54676056338028167</v>
      </c>
      <c r="X111" s="6">
        <v>5.6839436619718322</v>
      </c>
      <c r="Y111" s="6">
        <v>0</v>
      </c>
      <c r="Z111" s="6">
        <f>SUM(NonNurse[[#This Row],[Physical Therapist (PT) Hours]],NonNurse[[#This Row],[PT Assistant Hours]],NonNurse[[#This Row],[PT Aide Hours]])/NonNurse[[#This Row],[MDS Census]]</f>
        <v>0.16005065123010132</v>
      </c>
      <c r="AA111" s="6">
        <v>0</v>
      </c>
      <c r="AB111" s="6">
        <v>0</v>
      </c>
      <c r="AC111" s="6">
        <v>0</v>
      </c>
      <c r="AD111" s="6">
        <v>40.785915492957756</v>
      </c>
      <c r="AE111" s="6">
        <v>0</v>
      </c>
      <c r="AF111" s="6">
        <v>0</v>
      </c>
      <c r="AG111" s="6">
        <v>0</v>
      </c>
      <c r="AH111" s="1">
        <v>175423</v>
      </c>
      <c r="AI111">
        <v>7</v>
      </c>
    </row>
    <row r="112" spans="1:35" x14ac:dyDescent="0.25">
      <c r="A112" t="s">
        <v>346</v>
      </c>
      <c r="B112" t="s">
        <v>94</v>
      </c>
      <c r="C112" t="s">
        <v>525</v>
      </c>
      <c r="D112" t="s">
        <v>417</v>
      </c>
      <c r="E112" s="6">
        <v>42.293478260869563</v>
      </c>
      <c r="F112" s="6">
        <v>5.3043478260869561</v>
      </c>
      <c r="G112" s="6">
        <v>0.13043478260869565</v>
      </c>
      <c r="H112" s="6">
        <v>0.19663043478260872</v>
      </c>
      <c r="I112" s="6">
        <v>0.19565217391304349</v>
      </c>
      <c r="J112" s="6">
        <v>0</v>
      </c>
      <c r="K112" s="6">
        <v>0</v>
      </c>
      <c r="L112" s="6">
        <v>4.4347826086956525E-2</v>
      </c>
      <c r="M112" s="6">
        <v>5.131847826086954</v>
      </c>
      <c r="N112" s="6">
        <v>0</v>
      </c>
      <c r="O112" s="6">
        <f>SUM(NonNurse[[#This Row],[Qualified Social Work Staff Hours]],NonNurse[[#This Row],[Other Social Work Staff Hours]])/NonNurse[[#This Row],[MDS Census]]</f>
        <v>0.12133898740683624</v>
      </c>
      <c r="P112" s="6">
        <v>0</v>
      </c>
      <c r="Q112" s="6">
        <v>16.699782608695653</v>
      </c>
      <c r="R112" s="6">
        <f>SUM(NonNurse[[#This Row],[Qualified Activities Professional Hours]],NonNurse[[#This Row],[Other Activities Professional Hours]])/NonNurse[[#This Row],[MDS Census]]</f>
        <v>0.39485479311231048</v>
      </c>
      <c r="S112" s="6">
        <v>0.74173913043478257</v>
      </c>
      <c r="T112" s="6">
        <v>3.8103260869565232</v>
      </c>
      <c r="U112" s="6">
        <v>0</v>
      </c>
      <c r="V112" s="6">
        <f>SUM(NonNurse[[#This Row],[Occupational Therapist Hours]],NonNurse[[#This Row],[OT Assistant Hours]],NonNurse[[#This Row],[OT Aide Hours]])/NonNurse[[#This Row],[MDS Census]]</f>
        <v>0.10763042919557958</v>
      </c>
      <c r="W112" s="6">
        <v>0.86097826086956541</v>
      </c>
      <c r="X112" s="6">
        <v>5.5335869565217379</v>
      </c>
      <c r="Y112" s="6">
        <v>0</v>
      </c>
      <c r="Z112" s="6">
        <f>SUM(NonNurse[[#This Row],[Physical Therapist (PT) Hours]],NonNurse[[#This Row],[PT Assistant Hours]],NonNurse[[#This Row],[PT Aide Hours]])/NonNurse[[#This Row],[MDS Census]]</f>
        <v>0.15119506553585194</v>
      </c>
      <c r="AA112" s="6">
        <v>0</v>
      </c>
      <c r="AB112" s="6">
        <v>0</v>
      </c>
      <c r="AC112" s="6">
        <v>0</v>
      </c>
      <c r="AD112" s="6">
        <v>0</v>
      </c>
      <c r="AE112" s="6">
        <v>0</v>
      </c>
      <c r="AF112" s="6">
        <v>0</v>
      </c>
      <c r="AG112" s="6">
        <v>0</v>
      </c>
      <c r="AH112" s="1">
        <v>175236</v>
      </c>
      <c r="AI112">
        <v>7</v>
      </c>
    </row>
    <row r="113" spans="1:35" x14ac:dyDescent="0.25">
      <c r="A113" t="s">
        <v>346</v>
      </c>
      <c r="B113" t="s">
        <v>280</v>
      </c>
      <c r="C113" t="s">
        <v>532</v>
      </c>
      <c r="D113" t="s">
        <v>419</v>
      </c>
      <c r="E113" s="6">
        <v>84.565217391304344</v>
      </c>
      <c r="F113" s="6">
        <v>5.7065217391304346</v>
      </c>
      <c r="G113" s="6">
        <v>0</v>
      </c>
      <c r="H113" s="6">
        <v>0</v>
      </c>
      <c r="I113" s="6">
        <v>0</v>
      </c>
      <c r="J113" s="6">
        <v>0</v>
      </c>
      <c r="K113" s="6">
        <v>0</v>
      </c>
      <c r="L113" s="6">
        <v>13.180217391304348</v>
      </c>
      <c r="M113" s="6">
        <v>11.152173913043478</v>
      </c>
      <c r="N113" s="6">
        <v>0</v>
      </c>
      <c r="O113" s="6">
        <f>SUM(NonNurse[[#This Row],[Qualified Social Work Staff Hours]],NonNurse[[#This Row],[Other Social Work Staff Hours]])/NonNurse[[#This Row],[MDS Census]]</f>
        <v>0.13187660668380463</v>
      </c>
      <c r="P113" s="6">
        <v>0</v>
      </c>
      <c r="Q113" s="6">
        <v>0</v>
      </c>
      <c r="R113" s="6">
        <f>SUM(NonNurse[[#This Row],[Qualified Activities Professional Hours]],NonNurse[[#This Row],[Other Activities Professional Hours]])/NonNurse[[#This Row],[MDS Census]]</f>
        <v>0</v>
      </c>
      <c r="S113" s="6">
        <v>12.219782608695654</v>
      </c>
      <c r="T113" s="6">
        <v>12.139565217391304</v>
      </c>
      <c r="U113" s="6">
        <v>0</v>
      </c>
      <c r="V113" s="6">
        <f>SUM(NonNurse[[#This Row],[Occupational Therapist Hours]],NonNurse[[#This Row],[OT Assistant Hours]],NonNurse[[#This Row],[OT Aide Hours]])/NonNurse[[#This Row],[MDS Census]]</f>
        <v>0.28805398457583553</v>
      </c>
      <c r="W113" s="6">
        <v>15.408804347826086</v>
      </c>
      <c r="X113" s="6">
        <v>9.7736956521739167</v>
      </c>
      <c r="Y113" s="6">
        <v>4.5434782608695654</v>
      </c>
      <c r="Z113" s="6">
        <f>SUM(NonNurse[[#This Row],[Physical Therapist (PT) Hours]],NonNurse[[#This Row],[PT Assistant Hours]],NonNurse[[#This Row],[PT Aide Hours]])/NonNurse[[#This Row],[MDS Census]]</f>
        <v>0.35151542416452453</v>
      </c>
      <c r="AA113" s="6">
        <v>0</v>
      </c>
      <c r="AB113" s="6">
        <v>0</v>
      </c>
      <c r="AC113" s="6">
        <v>0</v>
      </c>
      <c r="AD113" s="6">
        <v>0</v>
      </c>
      <c r="AE113" s="6">
        <v>0</v>
      </c>
      <c r="AF113" s="6">
        <v>0</v>
      </c>
      <c r="AG113" s="6">
        <v>0</v>
      </c>
      <c r="AH113" s="1">
        <v>175544</v>
      </c>
      <c r="AI113">
        <v>7</v>
      </c>
    </row>
    <row r="114" spans="1:35" x14ac:dyDescent="0.25">
      <c r="A114" t="s">
        <v>346</v>
      </c>
      <c r="B114" t="s">
        <v>63</v>
      </c>
      <c r="C114" t="s">
        <v>537</v>
      </c>
      <c r="D114" t="s">
        <v>394</v>
      </c>
      <c r="E114" s="6">
        <v>61.271739130434781</v>
      </c>
      <c r="F114" s="6">
        <v>5.7391304347826084</v>
      </c>
      <c r="G114" s="6">
        <v>6.5217391304347824E-2</v>
      </c>
      <c r="H114" s="6">
        <v>0.39130434782608697</v>
      </c>
      <c r="I114" s="6">
        <v>1.2065217391304348</v>
      </c>
      <c r="J114" s="6">
        <v>0</v>
      </c>
      <c r="K114" s="6">
        <v>0</v>
      </c>
      <c r="L114" s="6">
        <v>2.2976086956521731</v>
      </c>
      <c r="M114" s="6">
        <v>5.7391304347826084</v>
      </c>
      <c r="N114" s="6">
        <v>0</v>
      </c>
      <c r="O114" s="6">
        <f>SUM(NonNurse[[#This Row],[Qualified Social Work Staff Hours]],NonNurse[[#This Row],[Other Social Work Staff Hours]])/NonNurse[[#This Row],[MDS Census]]</f>
        <v>9.3666844065992544E-2</v>
      </c>
      <c r="P114" s="6">
        <v>3.3585869565217394</v>
      </c>
      <c r="Q114" s="6">
        <v>0</v>
      </c>
      <c r="R114" s="6">
        <f>SUM(NonNurse[[#This Row],[Qualified Activities Professional Hours]],NonNurse[[#This Row],[Other Activities Professional Hours]])/NonNurse[[#This Row],[MDS Census]]</f>
        <v>5.4814617704452728E-2</v>
      </c>
      <c r="S114" s="6">
        <v>1.1367391304347825</v>
      </c>
      <c r="T114" s="6">
        <v>8.1571739130434775</v>
      </c>
      <c r="U114" s="6">
        <v>0</v>
      </c>
      <c r="V114" s="6">
        <f>SUM(NonNurse[[#This Row],[Occupational Therapist Hours]],NonNurse[[#This Row],[OT Assistant Hours]],NonNurse[[#This Row],[OT Aide Hours]])/NonNurse[[#This Row],[MDS Census]]</f>
        <v>0.15168351960262549</v>
      </c>
      <c r="W114" s="6">
        <v>1.1067391304347824</v>
      </c>
      <c r="X114" s="6">
        <v>4.0660869565217395</v>
      </c>
      <c r="Y114" s="6">
        <v>0</v>
      </c>
      <c r="Z114" s="6">
        <f>SUM(NonNurse[[#This Row],[Physical Therapist (PT) Hours]],NonNurse[[#This Row],[PT Assistant Hours]],NonNurse[[#This Row],[PT Aide Hours]])/NonNurse[[#This Row],[MDS Census]]</f>
        <v>8.4424339187511091E-2</v>
      </c>
      <c r="AA114" s="6">
        <v>0</v>
      </c>
      <c r="AB114" s="6">
        <v>0</v>
      </c>
      <c r="AC114" s="6">
        <v>0</v>
      </c>
      <c r="AD114" s="6">
        <v>0</v>
      </c>
      <c r="AE114" s="6">
        <v>0</v>
      </c>
      <c r="AF114" s="6">
        <v>0</v>
      </c>
      <c r="AG114" s="6">
        <v>0</v>
      </c>
      <c r="AH114" s="1">
        <v>175176</v>
      </c>
      <c r="AI114">
        <v>7</v>
      </c>
    </row>
    <row r="115" spans="1:35" x14ac:dyDescent="0.25">
      <c r="A115" t="s">
        <v>346</v>
      </c>
      <c r="B115" t="s">
        <v>226</v>
      </c>
      <c r="C115" t="s">
        <v>509</v>
      </c>
      <c r="D115" t="s">
        <v>436</v>
      </c>
      <c r="E115" s="6">
        <v>48.826086956521742</v>
      </c>
      <c r="F115" s="6">
        <v>4.6521739130434785</v>
      </c>
      <c r="G115" s="6">
        <v>0</v>
      </c>
      <c r="H115" s="6">
        <v>7.9891304347826098E-2</v>
      </c>
      <c r="I115" s="6">
        <v>5.3913043478260869</v>
      </c>
      <c r="J115" s="6">
        <v>0</v>
      </c>
      <c r="K115" s="6">
        <v>0</v>
      </c>
      <c r="L115" s="6">
        <v>2.8439130434782607</v>
      </c>
      <c r="M115" s="6">
        <v>4.6292391304347813</v>
      </c>
      <c r="N115" s="6">
        <v>5.023586956521739</v>
      </c>
      <c r="O115" s="6">
        <f>SUM(NonNurse[[#This Row],[Qualified Social Work Staff Hours]],NonNurse[[#This Row],[Other Social Work Staff Hours]])/NonNurse[[#This Row],[MDS Census]]</f>
        <v>0.19769813000890465</v>
      </c>
      <c r="P115" s="6">
        <v>0</v>
      </c>
      <c r="Q115" s="6">
        <v>12.219239130434788</v>
      </c>
      <c r="R115" s="6">
        <f>SUM(NonNurse[[#This Row],[Qualified Activities Professional Hours]],NonNurse[[#This Row],[Other Activities Professional Hours]])/NonNurse[[#This Row],[MDS Census]]</f>
        <v>0.25026046304541416</v>
      </c>
      <c r="S115" s="6">
        <v>1.1218478260869567</v>
      </c>
      <c r="T115" s="6">
        <v>8.9180434782608646</v>
      </c>
      <c r="U115" s="6">
        <v>0</v>
      </c>
      <c r="V115" s="6">
        <f>SUM(NonNurse[[#This Row],[Occupational Therapist Hours]],NonNurse[[#This Row],[OT Assistant Hours]],NonNurse[[#This Row],[OT Aide Hours]])/NonNurse[[#This Row],[MDS Census]]</f>
        <v>0.2056255565449687</v>
      </c>
      <c r="W115" s="6">
        <v>1.1041304347826084</v>
      </c>
      <c r="X115" s="6">
        <v>8.0741304347826084</v>
      </c>
      <c r="Y115" s="6">
        <v>0</v>
      </c>
      <c r="Z115" s="6">
        <f>SUM(NonNurse[[#This Row],[Physical Therapist (PT) Hours]],NonNurse[[#This Row],[PT Assistant Hours]],NonNurse[[#This Row],[PT Aide Hours]])/NonNurse[[#This Row],[MDS Census]]</f>
        <v>0.18797862867319676</v>
      </c>
      <c r="AA115" s="6">
        <v>0</v>
      </c>
      <c r="AB115" s="6">
        <v>0</v>
      </c>
      <c r="AC115" s="6">
        <v>0</v>
      </c>
      <c r="AD115" s="6">
        <v>0</v>
      </c>
      <c r="AE115" s="6">
        <v>0</v>
      </c>
      <c r="AF115" s="6">
        <v>0</v>
      </c>
      <c r="AG115" s="6">
        <v>0</v>
      </c>
      <c r="AH115" s="1">
        <v>175467</v>
      </c>
      <c r="AI115">
        <v>7</v>
      </c>
    </row>
    <row r="116" spans="1:35" x14ac:dyDescent="0.25">
      <c r="A116" t="s">
        <v>346</v>
      </c>
      <c r="B116" t="s">
        <v>257</v>
      </c>
      <c r="C116" t="s">
        <v>504</v>
      </c>
      <c r="D116" t="s">
        <v>407</v>
      </c>
      <c r="E116" s="6">
        <v>33.456521739130437</v>
      </c>
      <c r="F116" s="6">
        <v>4.7391304347826084</v>
      </c>
      <c r="G116" s="6">
        <v>0.15369565217391304</v>
      </c>
      <c r="H116" s="6">
        <v>0.39402173913043476</v>
      </c>
      <c r="I116" s="6">
        <v>0.91304347826086951</v>
      </c>
      <c r="J116" s="6">
        <v>0</v>
      </c>
      <c r="K116" s="6">
        <v>4.3478260869565216E-2</v>
      </c>
      <c r="L116" s="6">
        <v>0</v>
      </c>
      <c r="M116" s="6">
        <v>0</v>
      </c>
      <c r="N116" s="6">
        <v>9.0760869565217384</v>
      </c>
      <c r="O116" s="6">
        <f>SUM(NonNurse[[#This Row],[Qualified Social Work Staff Hours]],NonNurse[[#This Row],[Other Social Work Staff Hours]])/NonNurse[[#This Row],[MDS Census]]</f>
        <v>0.27128005198180632</v>
      </c>
      <c r="P116" s="6">
        <v>0</v>
      </c>
      <c r="Q116" s="6">
        <v>6</v>
      </c>
      <c r="R116" s="6">
        <f>SUM(NonNurse[[#This Row],[Qualified Activities Professional Hours]],NonNurse[[#This Row],[Other Activities Professional Hours]])/NonNurse[[#This Row],[MDS Census]]</f>
        <v>0.17933723196881091</v>
      </c>
      <c r="S116" s="6">
        <v>0.53445652173913039</v>
      </c>
      <c r="T116" s="6">
        <v>0.48206521739130431</v>
      </c>
      <c r="U116" s="6">
        <v>0</v>
      </c>
      <c r="V116" s="6">
        <f>SUM(NonNurse[[#This Row],[Occupational Therapist Hours]],NonNurse[[#This Row],[OT Assistant Hours]],NonNurse[[#This Row],[OT Aide Hours]])/NonNurse[[#This Row],[MDS Census]]</f>
        <v>3.0383365821962306E-2</v>
      </c>
      <c r="W116" s="6">
        <v>0.26652173913043475</v>
      </c>
      <c r="X116" s="6">
        <v>3.2954347826086963</v>
      </c>
      <c r="Y116" s="6">
        <v>0</v>
      </c>
      <c r="Z116" s="6">
        <f>SUM(NonNurse[[#This Row],[Physical Therapist (PT) Hours]],NonNurse[[#This Row],[PT Assistant Hours]],NonNurse[[#This Row],[PT Aide Hours]])/NonNurse[[#This Row],[MDS Census]]</f>
        <v>0.10646523716699156</v>
      </c>
      <c r="AA116" s="6">
        <v>0</v>
      </c>
      <c r="AB116" s="6">
        <v>0</v>
      </c>
      <c r="AC116" s="6">
        <v>0</v>
      </c>
      <c r="AD116" s="6">
        <v>0</v>
      </c>
      <c r="AE116" s="6">
        <v>0</v>
      </c>
      <c r="AF116" s="6">
        <v>0</v>
      </c>
      <c r="AG116" s="6">
        <v>0</v>
      </c>
      <c r="AH116" s="1">
        <v>175513</v>
      </c>
      <c r="AI116">
        <v>7</v>
      </c>
    </row>
    <row r="117" spans="1:35" x14ac:dyDescent="0.25">
      <c r="A117" t="s">
        <v>346</v>
      </c>
      <c r="B117" t="s">
        <v>259</v>
      </c>
      <c r="C117" t="s">
        <v>480</v>
      </c>
      <c r="D117" t="s">
        <v>444</v>
      </c>
      <c r="E117" s="6">
        <v>65.5</v>
      </c>
      <c r="F117" s="6">
        <v>4.9130434782608692</v>
      </c>
      <c r="G117" s="6">
        <v>0.25543478260869568</v>
      </c>
      <c r="H117" s="6">
        <v>9.7826086956521743E-2</v>
      </c>
      <c r="I117" s="6">
        <v>0.2608695652173913</v>
      </c>
      <c r="J117" s="6">
        <v>0</v>
      </c>
      <c r="K117" s="6">
        <v>0</v>
      </c>
      <c r="L117" s="6">
        <v>0.54804347826086963</v>
      </c>
      <c r="M117" s="6">
        <v>9.3125</v>
      </c>
      <c r="N117" s="6">
        <v>4.7581521739130439</v>
      </c>
      <c r="O117" s="6">
        <f>SUM(NonNurse[[#This Row],[Qualified Social Work Staff Hours]],NonNurse[[#This Row],[Other Social Work Staff Hours]])/NonNurse[[#This Row],[MDS Census]]</f>
        <v>0.21481911715897775</v>
      </c>
      <c r="P117" s="6">
        <v>0</v>
      </c>
      <c r="Q117" s="6">
        <v>24.885869565217391</v>
      </c>
      <c r="R117" s="6">
        <f>SUM(NonNurse[[#This Row],[Qualified Activities Professional Hours]],NonNurse[[#This Row],[Other Activities Professional Hours]])/NonNurse[[#This Row],[MDS Census]]</f>
        <v>0.37993693992698307</v>
      </c>
      <c r="S117" s="6">
        <v>0.93771739130434795</v>
      </c>
      <c r="T117" s="6">
        <v>4.1666304347826086</v>
      </c>
      <c r="U117" s="6">
        <v>0</v>
      </c>
      <c r="V117" s="6">
        <f>SUM(NonNurse[[#This Row],[Occupational Therapist Hours]],NonNurse[[#This Row],[OT Assistant Hours]],NonNurse[[#This Row],[OT Aide Hours]])/NonNurse[[#This Row],[MDS Census]]</f>
        <v>7.7928974444075677E-2</v>
      </c>
      <c r="W117" s="6">
        <v>1.7949999999999995</v>
      </c>
      <c r="X117" s="6">
        <v>4.3774999999999986</v>
      </c>
      <c r="Y117" s="6">
        <v>0</v>
      </c>
      <c r="Z117" s="6">
        <f>SUM(NonNurse[[#This Row],[Physical Therapist (PT) Hours]],NonNurse[[#This Row],[PT Assistant Hours]],NonNurse[[#This Row],[PT Aide Hours]])/NonNurse[[#This Row],[MDS Census]]</f>
        <v>9.4236641221374012E-2</v>
      </c>
      <c r="AA117" s="6">
        <v>0</v>
      </c>
      <c r="AB117" s="6">
        <v>0</v>
      </c>
      <c r="AC117" s="6">
        <v>0</v>
      </c>
      <c r="AD117" s="6">
        <v>0</v>
      </c>
      <c r="AE117" s="6">
        <v>0</v>
      </c>
      <c r="AF117" s="6">
        <v>0</v>
      </c>
      <c r="AG117" s="6">
        <v>0.61413043478260865</v>
      </c>
      <c r="AH117" s="1">
        <v>175516</v>
      </c>
      <c r="AI117">
        <v>7</v>
      </c>
    </row>
    <row r="118" spans="1:35" x14ac:dyDescent="0.25">
      <c r="A118" t="s">
        <v>346</v>
      </c>
      <c r="B118" t="s">
        <v>82</v>
      </c>
      <c r="C118" t="s">
        <v>515</v>
      </c>
      <c r="D118" t="s">
        <v>419</v>
      </c>
      <c r="E118" s="6">
        <v>33.858695652173914</v>
      </c>
      <c r="F118" s="6">
        <v>5.0434782608695654</v>
      </c>
      <c r="G118" s="6">
        <v>0</v>
      </c>
      <c r="H118" s="6">
        <v>0.14076086956521738</v>
      </c>
      <c r="I118" s="6">
        <v>0</v>
      </c>
      <c r="J118" s="6">
        <v>0</v>
      </c>
      <c r="K118" s="6">
        <v>0</v>
      </c>
      <c r="L118" s="6">
        <v>1.6167391304347818</v>
      </c>
      <c r="M118" s="6">
        <v>5.7581521739130448</v>
      </c>
      <c r="N118" s="6">
        <v>0</v>
      </c>
      <c r="O118" s="6">
        <f>SUM(NonNurse[[#This Row],[Qualified Social Work Staff Hours]],NonNurse[[#This Row],[Other Social Work Staff Hours]])/NonNurse[[#This Row],[MDS Census]]</f>
        <v>0.17006420545746392</v>
      </c>
      <c r="P118" s="6">
        <v>0</v>
      </c>
      <c r="Q118" s="6">
        <v>9.8495652173913051</v>
      </c>
      <c r="R118" s="6">
        <f>SUM(NonNurse[[#This Row],[Qualified Activities Professional Hours]],NonNurse[[#This Row],[Other Activities Professional Hours]])/NonNurse[[#This Row],[MDS Census]]</f>
        <v>0.29090208667736761</v>
      </c>
      <c r="S118" s="6">
        <v>2.37554347826087</v>
      </c>
      <c r="T118" s="6">
        <v>1.1722826086956522</v>
      </c>
      <c r="U118" s="6">
        <v>0</v>
      </c>
      <c r="V118" s="6">
        <f>SUM(NonNurse[[#This Row],[Occupational Therapist Hours]],NonNurse[[#This Row],[OT Assistant Hours]],NonNurse[[#This Row],[OT Aide Hours]])/NonNurse[[#This Row],[MDS Census]]</f>
        <v>0.1047833065810594</v>
      </c>
      <c r="W118" s="6">
        <v>0.597608695652174</v>
      </c>
      <c r="X118" s="6">
        <v>3.1272826086956531</v>
      </c>
      <c r="Y118" s="6">
        <v>0</v>
      </c>
      <c r="Z118" s="6">
        <f>SUM(NonNurse[[#This Row],[Physical Therapist (PT) Hours]],NonNurse[[#This Row],[PT Assistant Hours]],NonNurse[[#This Row],[PT Aide Hours]])/NonNurse[[#This Row],[MDS Census]]</f>
        <v>0.11001284109149281</v>
      </c>
      <c r="AA118" s="6">
        <v>0</v>
      </c>
      <c r="AB118" s="6">
        <v>0</v>
      </c>
      <c r="AC118" s="6">
        <v>0</v>
      </c>
      <c r="AD118" s="6">
        <v>0</v>
      </c>
      <c r="AE118" s="6">
        <v>0</v>
      </c>
      <c r="AF118" s="6">
        <v>0</v>
      </c>
      <c r="AG118" s="6">
        <v>0</v>
      </c>
      <c r="AH118" s="1">
        <v>175219</v>
      </c>
      <c r="AI118">
        <v>7</v>
      </c>
    </row>
    <row r="119" spans="1:35" x14ac:dyDescent="0.25">
      <c r="A119" t="s">
        <v>346</v>
      </c>
      <c r="B119" t="s">
        <v>317</v>
      </c>
      <c r="C119" t="s">
        <v>656</v>
      </c>
      <c r="D119" t="s">
        <v>472</v>
      </c>
      <c r="E119" s="6">
        <v>31.108695652173914</v>
      </c>
      <c r="F119" s="6">
        <v>3.9130434782608696</v>
      </c>
      <c r="G119" s="6">
        <v>0.28260869565217389</v>
      </c>
      <c r="H119" s="6">
        <v>0</v>
      </c>
      <c r="I119" s="6">
        <v>0.29347826086956524</v>
      </c>
      <c r="J119" s="6">
        <v>0</v>
      </c>
      <c r="K119" s="6">
        <v>0</v>
      </c>
      <c r="L119" s="6">
        <v>0</v>
      </c>
      <c r="M119" s="6">
        <v>0.21195652173913043</v>
      </c>
      <c r="N119" s="6">
        <v>0</v>
      </c>
      <c r="O119" s="6">
        <f>SUM(NonNurse[[#This Row],[Qualified Social Work Staff Hours]],NonNurse[[#This Row],[Other Social Work Staff Hours]])/NonNurse[[#This Row],[MDS Census]]</f>
        <v>6.8134171907756813E-3</v>
      </c>
      <c r="P119" s="6">
        <v>5.4163043478260855</v>
      </c>
      <c r="Q119" s="6">
        <v>7.3288043478260869</v>
      </c>
      <c r="R119" s="6">
        <f>SUM(NonNurse[[#This Row],[Qualified Activities Professional Hours]],NonNurse[[#This Row],[Other Activities Professional Hours]])/NonNurse[[#This Row],[MDS Census]]</f>
        <v>0.40969601677148842</v>
      </c>
      <c r="S119" s="6">
        <v>0</v>
      </c>
      <c r="T119" s="6">
        <v>0</v>
      </c>
      <c r="U119" s="6">
        <v>0</v>
      </c>
      <c r="V119" s="6">
        <f>SUM(NonNurse[[#This Row],[Occupational Therapist Hours]],NonNurse[[#This Row],[OT Assistant Hours]],NonNurse[[#This Row],[OT Aide Hours]])/NonNurse[[#This Row],[MDS Census]]</f>
        <v>0</v>
      </c>
      <c r="W119" s="6">
        <v>1.0869565217391304E-2</v>
      </c>
      <c r="X119" s="6">
        <v>5.434782608695652E-3</v>
      </c>
      <c r="Y119" s="6">
        <v>5.0978260869565215</v>
      </c>
      <c r="Z119" s="6">
        <f>SUM(NonNurse[[#This Row],[Physical Therapist (PT) Hours]],NonNurse[[#This Row],[PT Assistant Hours]],NonNurse[[#This Row],[PT Aide Hours]])/NonNurse[[#This Row],[MDS Census]]</f>
        <v>0.16439552760307477</v>
      </c>
      <c r="AA119" s="6">
        <v>0</v>
      </c>
      <c r="AB119" s="6">
        <v>0</v>
      </c>
      <c r="AC119" s="6">
        <v>0</v>
      </c>
      <c r="AD119" s="6">
        <v>3.9434782608695658</v>
      </c>
      <c r="AE119" s="6">
        <v>0</v>
      </c>
      <c r="AF119" s="6">
        <v>0</v>
      </c>
      <c r="AG119" s="6">
        <v>0</v>
      </c>
      <c r="AH119" t="s">
        <v>10</v>
      </c>
      <c r="AI119">
        <v>7</v>
      </c>
    </row>
    <row r="120" spans="1:35" x14ac:dyDescent="0.25">
      <c r="A120" t="s">
        <v>346</v>
      </c>
      <c r="B120" t="s">
        <v>72</v>
      </c>
      <c r="C120" t="s">
        <v>529</v>
      </c>
      <c r="D120" t="s">
        <v>395</v>
      </c>
      <c r="E120" s="6">
        <v>55.717391304347828</v>
      </c>
      <c r="F120" s="6">
        <v>7.3913043478260869</v>
      </c>
      <c r="G120" s="6">
        <v>0</v>
      </c>
      <c r="H120" s="6">
        <v>0</v>
      </c>
      <c r="I120" s="6">
        <v>0.21739130434782608</v>
      </c>
      <c r="J120" s="6">
        <v>0</v>
      </c>
      <c r="K120" s="6">
        <v>0</v>
      </c>
      <c r="L120" s="6">
        <v>0.83967391304347827</v>
      </c>
      <c r="M120" s="6">
        <v>6.5434782608695654</v>
      </c>
      <c r="N120" s="6">
        <v>0</v>
      </c>
      <c r="O120" s="6">
        <f>SUM(NonNurse[[#This Row],[Qualified Social Work Staff Hours]],NonNurse[[#This Row],[Other Social Work Staff Hours]])/NonNurse[[#This Row],[MDS Census]]</f>
        <v>0.11744049941474834</v>
      </c>
      <c r="P120" s="6">
        <v>0</v>
      </c>
      <c r="Q120" s="6">
        <v>4.7620652173913038</v>
      </c>
      <c r="R120" s="6">
        <f>SUM(NonNurse[[#This Row],[Qualified Activities Professional Hours]],NonNurse[[#This Row],[Other Activities Professional Hours]])/NonNurse[[#This Row],[MDS Census]]</f>
        <v>8.5468201326570417E-2</v>
      </c>
      <c r="S120" s="6">
        <v>2.4480434782608702</v>
      </c>
      <c r="T120" s="6">
        <v>0</v>
      </c>
      <c r="U120" s="6">
        <v>3.6739130434782608</v>
      </c>
      <c r="V120" s="6">
        <f>SUM(NonNurse[[#This Row],[Occupational Therapist Hours]],NonNurse[[#This Row],[OT Assistant Hours]],NonNurse[[#This Row],[OT Aide Hours]])/NonNurse[[#This Row],[MDS Census]]</f>
        <v>0.10987514631291456</v>
      </c>
      <c r="W120" s="6">
        <v>0.86065217391304338</v>
      </c>
      <c r="X120" s="6">
        <v>0</v>
      </c>
      <c r="Y120" s="6">
        <v>8.7391304347826093</v>
      </c>
      <c r="Z120" s="6">
        <f>SUM(NonNurse[[#This Row],[Physical Therapist (PT) Hours]],NonNurse[[#This Row],[PT Assistant Hours]],NonNurse[[#This Row],[PT Aide Hours]])/NonNurse[[#This Row],[MDS Census]]</f>
        <v>0.1722941865001951</v>
      </c>
      <c r="AA120" s="6">
        <v>0</v>
      </c>
      <c r="AB120" s="6">
        <v>5.0434782608695654</v>
      </c>
      <c r="AC120" s="6">
        <v>0</v>
      </c>
      <c r="AD120" s="6">
        <v>0</v>
      </c>
      <c r="AE120" s="6">
        <v>0</v>
      </c>
      <c r="AF120" s="6">
        <v>0</v>
      </c>
      <c r="AG120" s="6">
        <v>0</v>
      </c>
      <c r="AH120" s="1">
        <v>175200</v>
      </c>
      <c r="AI120">
        <v>7</v>
      </c>
    </row>
    <row r="121" spans="1:35" x14ac:dyDescent="0.25">
      <c r="A121" t="s">
        <v>346</v>
      </c>
      <c r="B121" t="s">
        <v>325</v>
      </c>
      <c r="C121" t="s">
        <v>661</v>
      </c>
      <c r="D121" t="s">
        <v>475</v>
      </c>
      <c r="E121" s="6">
        <v>17.695652173913043</v>
      </c>
      <c r="F121" s="6">
        <v>2.5760869565217392</v>
      </c>
      <c r="G121" s="6">
        <v>5.434782608695652E-2</v>
      </c>
      <c r="H121" s="6">
        <v>0.27717391304347827</v>
      </c>
      <c r="I121" s="6">
        <v>0.46739130434782611</v>
      </c>
      <c r="J121" s="6">
        <v>6.5217391304347824E-2</v>
      </c>
      <c r="K121" s="6">
        <v>0</v>
      </c>
      <c r="L121" s="6">
        <v>0</v>
      </c>
      <c r="M121" s="6">
        <v>0.13043478260869565</v>
      </c>
      <c r="N121" s="6">
        <v>4.5447826086956535</v>
      </c>
      <c r="O121" s="6">
        <f>SUM(NonNurse[[#This Row],[Qualified Social Work Staff Hours]],NonNurse[[#This Row],[Other Social Work Staff Hours]])/NonNurse[[#This Row],[MDS Census]]</f>
        <v>0.26420147420147427</v>
      </c>
      <c r="P121" s="6">
        <v>11.871739130434783</v>
      </c>
      <c r="Q121" s="6">
        <v>0</v>
      </c>
      <c r="R121" s="6">
        <f>SUM(NonNurse[[#This Row],[Qualified Activities Professional Hours]],NonNurse[[#This Row],[Other Activities Professional Hours]])/NonNurse[[#This Row],[MDS Census]]</f>
        <v>0.67088452088452089</v>
      </c>
      <c r="S121" s="6">
        <v>0</v>
      </c>
      <c r="T121" s="6">
        <v>0</v>
      </c>
      <c r="U121" s="6">
        <v>0</v>
      </c>
      <c r="V121" s="6">
        <f>SUM(NonNurse[[#This Row],[Occupational Therapist Hours]],NonNurse[[#This Row],[OT Assistant Hours]],NonNurse[[#This Row],[OT Aide Hours]])/NonNurse[[#This Row],[MDS Census]]</f>
        <v>0</v>
      </c>
      <c r="W121" s="6">
        <v>0</v>
      </c>
      <c r="X121" s="6">
        <v>0</v>
      </c>
      <c r="Y121" s="6">
        <v>0</v>
      </c>
      <c r="Z121" s="6">
        <f>SUM(NonNurse[[#This Row],[Physical Therapist (PT) Hours]],NonNurse[[#This Row],[PT Assistant Hours]],NonNurse[[#This Row],[PT Aide Hours]])/NonNurse[[#This Row],[MDS Census]]</f>
        <v>0</v>
      </c>
      <c r="AA121" s="6">
        <v>0</v>
      </c>
      <c r="AB121" s="6">
        <v>0</v>
      </c>
      <c r="AC121" s="6">
        <v>0</v>
      </c>
      <c r="AD121" s="6">
        <v>0</v>
      </c>
      <c r="AE121" s="6">
        <v>0</v>
      </c>
      <c r="AF121" s="6">
        <v>0</v>
      </c>
      <c r="AG121" s="6">
        <v>4.3478260869565216E-2</v>
      </c>
      <c r="AH121" t="s">
        <v>18</v>
      </c>
      <c r="AI121">
        <v>7</v>
      </c>
    </row>
    <row r="122" spans="1:35" x14ac:dyDescent="0.25">
      <c r="A122" t="s">
        <v>346</v>
      </c>
      <c r="B122" t="s">
        <v>98</v>
      </c>
      <c r="C122" t="s">
        <v>537</v>
      </c>
      <c r="D122" t="s">
        <v>394</v>
      </c>
      <c r="E122" s="6">
        <v>23.271739130434781</v>
      </c>
      <c r="F122" s="6">
        <v>0</v>
      </c>
      <c r="G122" s="6">
        <v>0</v>
      </c>
      <c r="H122" s="6">
        <v>0</v>
      </c>
      <c r="I122" s="6">
        <v>0</v>
      </c>
      <c r="J122" s="6">
        <v>0</v>
      </c>
      <c r="K122" s="6">
        <v>0</v>
      </c>
      <c r="L122" s="6">
        <v>5.4782608695652171E-2</v>
      </c>
      <c r="M122" s="6">
        <v>3.7761956521739135</v>
      </c>
      <c r="N122" s="6">
        <v>0</v>
      </c>
      <c r="O122" s="6">
        <f>SUM(NonNurse[[#This Row],[Qualified Social Work Staff Hours]],NonNurse[[#This Row],[Other Social Work Staff Hours]])/NonNurse[[#This Row],[MDS Census]]</f>
        <v>0.16226529659037836</v>
      </c>
      <c r="P122" s="6">
        <v>0</v>
      </c>
      <c r="Q122" s="6">
        <v>0</v>
      </c>
      <c r="R122" s="6">
        <f>SUM(NonNurse[[#This Row],[Qualified Activities Professional Hours]],NonNurse[[#This Row],[Other Activities Professional Hours]])/NonNurse[[#This Row],[MDS Census]]</f>
        <v>0</v>
      </c>
      <c r="S122" s="6">
        <v>0</v>
      </c>
      <c r="T122" s="6">
        <v>1.4280434782608695</v>
      </c>
      <c r="U122" s="6">
        <v>0</v>
      </c>
      <c r="V122" s="6">
        <f>SUM(NonNurse[[#This Row],[Occupational Therapist Hours]],NonNurse[[#This Row],[OT Assistant Hours]],NonNurse[[#This Row],[OT Aide Hours]])/NonNurse[[#This Row],[MDS Census]]</f>
        <v>6.1363848668846338E-2</v>
      </c>
      <c r="W122" s="6">
        <v>3.8043478260869568E-2</v>
      </c>
      <c r="X122" s="6">
        <v>0</v>
      </c>
      <c r="Y122" s="6">
        <v>0</v>
      </c>
      <c r="Z122" s="6">
        <f>SUM(NonNurse[[#This Row],[Physical Therapist (PT) Hours]],NonNurse[[#This Row],[PT Assistant Hours]],NonNurse[[#This Row],[PT Aide Hours]])/NonNurse[[#This Row],[MDS Census]]</f>
        <v>1.6347501167678657E-3</v>
      </c>
      <c r="AA122" s="6">
        <v>0</v>
      </c>
      <c r="AB122" s="6">
        <v>0</v>
      </c>
      <c r="AC122" s="6">
        <v>0</v>
      </c>
      <c r="AD122" s="6">
        <v>0</v>
      </c>
      <c r="AE122" s="6">
        <v>44</v>
      </c>
      <c r="AF122" s="6">
        <v>0</v>
      </c>
      <c r="AG122" s="6">
        <v>0</v>
      </c>
      <c r="AH122" s="1">
        <v>175240</v>
      </c>
      <c r="AI122">
        <v>7</v>
      </c>
    </row>
    <row r="123" spans="1:35" x14ac:dyDescent="0.25">
      <c r="A123" t="s">
        <v>346</v>
      </c>
      <c r="B123" t="s">
        <v>201</v>
      </c>
      <c r="C123" t="s">
        <v>500</v>
      </c>
      <c r="D123" t="s">
        <v>389</v>
      </c>
      <c r="E123" s="6">
        <v>46.934782608695649</v>
      </c>
      <c r="F123" s="6">
        <v>5.2173913043478262</v>
      </c>
      <c r="G123" s="6">
        <v>0.14130434782608695</v>
      </c>
      <c r="H123" s="6">
        <v>0.25</v>
      </c>
      <c r="I123" s="6">
        <v>0.25</v>
      </c>
      <c r="J123" s="6">
        <v>0</v>
      </c>
      <c r="K123" s="6">
        <v>0</v>
      </c>
      <c r="L123" s="6">
        <v>1.4945652173913047</v>
      </c>
      <c r="M123" s="6">
        <v>5.2173913043478262</v>
      </c>
      <c r="N123" s="6">
        <v>0</v>
      </c>
      <c r="O123" s="6">
        <f>SUM(NonNurse[[#This Row],[Qualified Social Work Staff Hours]],NonNurse[[#This Row],[Other Social Work Staff Hours]])/NonNurse[[#This Row],[MDS Census]]</f>
        <v>0.11116257526632702</v>
      </c>
      <c r="P123" s="6">
        <v>4.9583695652173905</v>
      </c>
      <c r="Q123" s="6">
        <v>0</v>
      </c>
      <c r="R123" s="6">
        <f>SUM(NonNurse[[#This Row],[Qualified Activities Professional Hours]],NonNurse[[#This Row],[Other Activities Professional Hours]])/NonNurse[[#This Row],[MDS Census]]</f>
        <v>0.1056438165817508</v>
      </c>
      <c r="S123" s="6">
        <v>2.1082608695652185</v>
      </c>
      <c r="T123" s="6">
        <v>1.4231521739130428</v>
      </c>
      <c r="U123" s="6">
        <v>0</v>
      </c>
      <c r="V123" s="6">
        <f>SUM(NonNurse[[#This Row],[Occupational Therapist Hours]],NonNurse[[#This Row],[OT Assistant Hours]],NonNurse[[#This Row],[OT Aide Hours]])/NonNurse[[#This Row],[MDS Census]]</f>
        <v>7.5240852246410389E-2</v>
      </c>
      <c r="W123" s="6">
        <v>2.1379347826086952</v>
      </c>
      <c r="X123" s="6">
        <v>3.6903260869565218</v>
      </c>
      <c r="Y123" s="6">
        <v>0</v>
      </c>
      <c r="Z123" s="6">
        <f>SUM(NonNurse[[#This Row],[Physical Therapist (PT) Hours]],NonNurse[[#This Row],[PT Assistant Hours]],NonNurse[[#This Row],[PT Aide Hours]])/NonNurse[[#This Row],[MDS Census]]</f>
        <v>0.12417786012042611</v>
      </c>
      <c r="AA123" s="6">
        <v>0</v>
      </c>
      <c r="AB123" s="6">
        <v>0</v>
      </c>
      <c r="AC123" s="6">
        <v>0</v>
      </c>
      <c r="AD123" s="6">
        <v>0</v>
      </c>
      <c r="AE123" s="6">
        <v>0</v>
      </c>
      <c r="AF123" s="6">
        <v>0</v>
      </c>
      <c r="AG123" s="6">
        <v>0</v>
      </c>
      <c r="AH123" s="1">
        <v>175424</v>
      </c>
      <c r="AI123">
        <v>7</v>
      </c>
    </row>
    <row r="124" spans="1:35" x14ac:dyDescent="0.25">
      <c r="A124" t="s">
        <v>346</v>
      </c>
      <c r="B124" t="s">
        <v>42</v>
      </c>
      <c r="C124" t="s">
        <v>481</v>
      </c>
      <c r="D124" t="s">
        <v>389</v>
      </c>
      <c r="E124" s="6">
        <v>41.097826086956523</v>
      </c>
      <c r="F124" s="6">
        <v>5.3913043478260869</v>
      </c>
      <c r="G124" s="6">
        <v>0.11608695652173913</v>
      </c>
      <c r="H124" s="6">
        <v>0.17391304347826086</v>
      </c>
      <c r="I124" s="6">
        <v>0.13043478260869565</v>
      </c>
      <c r="J124" s="6">
        <v>0</v>
      </c>
      <c r="K124" s="6">
        <v>0</v>
      </c>
      <c r="L124" s="6">
        <v>1.3778260869565218</v>
      </c>
      <c r="M124" s="6">
        <v>0</v>
      </c>
      <c r="N124" s="6">
        <v>4.7850000000000001</v>
      </c>
      <c r="O124" s="6">
        <f>SUM(NonNurse[[#This Row],[Qualified Social Work Staff Hours]],NonNurse[[#This Row],[Other Social Work Staff Hours]])/NonNurse[[#This Row],[MDS Census]]</f>
        <v>0.11642951600105791</v>
      </c>
      <c r="P124" s="6">
        <v>0</v>
      </c>
      <c r="Q124" s="6">
        <v>5.2851086956521751</v>
      </c>
      <c r="R124" s="6">
        <f>SUM(NonNurse[[#This Row],[Qualified Activities Professional Hours]],NonNurse[[#This Row],[Other Activities Professional Hours]])/NonNurse[[#This Row],[MDS Census]]</f>
        <v>0.12859825443004499</v>
      </c>
      <c r="S124" s="6">
        <v>0.74619565217391293</v>
      </c>
      <c r="T124" s="6">
        <v>3.4130434782608687</v>
      </c>
      <c r="U124" s="6">
        <v>0</v>
      </c>
      <c r="V124" s="6">
        <f>SUM(NonNurse[[#This Row],[Occupational Therapist Hours]],NonNurse[[#This Row],[OT Assistant Hours]],NonNurse[[#This Row],[OT Aide Hours]])/NonNurse[[#This Row],[MDS Census]]</f>
        <v>0.10120338534779157</v>
      </c>
      <c r="W124" s="6">
        <v>1.378586956521739</v>
      </c>
      <c r="X124" s="6">
        <v>4.6692391304347831</v>
      </c>
      <c r="Y124" s="6">
        <v>0</v>
      </c>
      <c r="Z124" s="6">
        <f>SUM(NonNurse[[#This Row],[Physical Therapist (PT) Hours]],NonNurse[[#This Row],[PT Assistant Hours]],NonNurse[[#This Row],[PT Aide Hours]])/NonNurse[[#This Row],[MDS Census]]</f>
        <v>0.14715683681565725</v>
      </c>
      <c r="AA124" s="6">
        <v>0</v>
      </c>
      <c r="AB124" s="6">
        <v>0</v>
      </c>
      <c r="AC124" s="6">
        <v>0</v>
      </c>
      <c r="AD124" s="6">
        <v>0</v>
      </c>
      <c r="AE124" s="6">
        <v>0</v>
      </c>
      <c r="AF124" s="6">
        <v>0</v>
      </c>
      <c r="AG124" s="6">
        <v>0</v>
      </c>
      <c r="AH124" s="1">
        <v>175124</v>
      </c>
      <c r="AI124">
        <v>7</v>
      </c>
    </row>
    <row r="125" spans="1:35" x14ac:dyDescent="0.25">
      <c r="A125" t="s">
        <v>346</v>
      </c>
      <c r="B125" t="s">
        <v>225</v>
      </c>
      <c r="C125" t="s">
        <v>521</v>
      </c>
      <c r="D125" t="s">
        <v>402</v>
      </c>
      <c r="E125" s="6">
        <v>67.152173913043484</v>
      </c>
      <c r="F125" s="6">
        <v>5.3913043478260869</v>
      </c>
      <c r="G125" s="6">
        <v>9.2391304347826081E-2</v>
      </c>
      <c r="H125" s="6">
        <v>0.2608695652173913</v>
      </c>
      <c r="I125" s="6">
        <v>0.43478260869565216</v>
      </c>
      <c r="J125" s="6">
        <v>0</v>
      </c>
      <c r="K125" s="6">
        <v>0</v>
      </c>
      <c r="L125" s="6">
        <v>4.3527173913043464</v>
      </c>
      <c r="M125" s="6">
        <v>5.3913043478260869</v>
      </c>
      <c r="N125" s="6">
        <v>0</v>
      </c>
      <c r="O125" s="6">
        <f>SUM(NonNurse[[#This Row],[Qualified Social Work Staff Hours]],NonNurse[[#This Row],[Other Social Work Staff Hours]])/NonNurse[[#This Row],[MDS Census]]</f>
        <v>8.0284881838782768E-2</v>
      </c>
      <c r="P125" s="6">
        <v>6.0065217391304335</v>
      </c>
      <c r="Q125" s="6">
        <v>0</v>
      </c>
      <c r="R125" s="6">
        <f>SUM(NonNurse[[#This Row],[Qualified Activities Professional Hours]],NonNurse[[#This Row],[Other Activities Professional Hours]])/NonNurse[[#This Row],[MDS Census]]</f>
        <v>8.944642279054707E-2</v>
      </c>
      <c r="S125" s="6">
        <v>2.378586956521739</v>
      </c>
      <c r="T125" s="6">
        <v>6.8654347826086966</v>
      </c>
      <c r="U125" s="6">
        <v>0</v>
      </c>
      <c r="V125" s="6">
        <f>SUM(NonNurse[[#This Row],[Occupational Therapist Hours]],NonNurse[[#This Row],[OT Assistant Hours]],NonNurse[[#This Row],[OT Aide Hours]])/NonNurse[[#This Row],[MDS Census]]</f>
        <v>0.13765781806409841</v>
      </c>
      <c r="W125" s="6">
        <v>3.290652173913045</v>
      </c>
      <c r="X125" s="6">
        <v>3.3868478260869561</v>
      </c>
      <c r="Y125" s="6">
        <v>0</v>
      </c>
      <c r="Z125" s="6">
        <f>SUM(NonNurse[[#This Row],[Physical Therapist (PT) Hours]],NonNurse[[#This Row],[PT Assistant Hours]],NonNurse[[#This Row],[PT Aide Hours]])/NonNurse[[#This Row],[MDS Census]]</f>
        <v>9.9438329556490776E-2</v>
      </c>
      <c r="AA125" s="6">
        <v>0</v>
      </c>
      <c r="AB125" s="6">
        <v>0</v>
      </c>
      <c r="AC125" s="6">
        <v>0</v>
      </c>
      <c r="AD125" s="6">
        <v>0</v>
      </c>
      <c r="AE125" s="6">
        <v>0</v>
      </c>
      <c r="AF125" s="6">
        <v>0</v>
      </c>
      <c r="AG125" s="6">
        <v>0</v>
      </c>
      <c r="AH125" s="1">
        <v>175466</v>
      </c>
      <c r="AI125">
        <v>7</v>
      </c>
    </row>
    <row r="126" spans="1:35" x14ac:dyDescent="0.25">
      <c r="A126" t="s">
        <v>346</v>
      </c>
      <c r="B126" t="s">
        <v>100</v>
      </c>
      <c r="C126" t="s">
        <v>526</v>
      </c>
      <c r="D126" t="s">
        <v>394</v>
      </c>
      <c r="E126" s="6">
        <v>112.72826086956522</v>
      </c>
      <c r="F126" s="6">
        <v>5.3913043478260869</v>
      </c>
      <c r="G126" s="6">
        <v>2.0679347826086958</v>
      </c>
      <c r="H126" s="6">
        <v>0.51630434782608692</v>
      </c>
      <c r="I126" s="6">
        <v>6.7173913043478262</v>
      </c>
      <c r="J126" s="6">
        <v>0</v>
      </c>
      <c r="K126" s="6">
        <v>0</v>
      </c>
      <c r="L126" s="6">
        <v>20.206630434782607</v>
      </c>
      <c r="M126" s="6">
        <v>31.85815217391303</v>
      </c>
      <c r="N126" s="6">
        <v>0</v>
      </c>
      <c r="O126" s="6">
        <f>SUM(NonNurse[[#This Row],[Qualified Social Work Staff Hours]],NonNurse[[#This Row],[Other Social Work Staff Hours]])/NonNurse[[#This Row],[MDS Census]]</f>
        <v>0.28261016295439195</v>
      </c>
      <c r="P126" s="6">
        <v>0</v>
      </c>
      <c r="Q126" s="6">
        <v>20.507282608695665</v>
      </c>
      <c r="R126" s="6">
        <f>SUM(NonNurse[[#This Row],[Qualified Activities Professional Hours]],NonNurse[[#This Row],[Other Activities Professional Hours]])/NonNurse[[#This Row],[MDS Census]]</f>
        <v>0.18191784784495238</v>
      </c>
      <c r="S126" s="6">
        <v>29.779456521739124</v>
      </c>
      <c r="T126" s="6">
        <v>32.482391304347829</v>
      </c>
      <c r="U126" s="6">
        <v>15.760869565217391</v>
      </c>
      <c r="V126" s="6">
        <f>SUM(NonNurse[[#This Row],[Occupational Therapist Hours]],NonNurse[[#This Row],[OT Assistant Hours]],NonNurse[[#This Row],[OT Aide Hours]])/NonNurse[[#This Row],[MDS Census]]</f>
        <v>0.69213094204994685</v>
      </c>
      <c r="W126" s="6">
        <v>22.479130434782604</v>
      </c>
      <c r="X126" s="6">
        <v>41.51858695652173</v>
      </c>
      <c r="Y126" s="6">
        <v>5.2065217391304346</v>
      </c>
      <c r="Z126" s="6">
        <f>SUM(NonNurse[[#This Row],[Physical Therapist (PT) Hours]],NonNurse[[#This Row],[PT Assistant Hours]],NonNurse[[#This Row],[PT Aide Hours]])/NonNurse[[#This Row],[MDS Census]]</f>
        <v>0.61390319159193896</v>
      </c>
      <c r="AA126" s="6">
        <v>0</v>
      </c>
      <c r="AB126" s="6">
        <v>0</v>
      </c>
      <c r="AC126" s="6">
        <v>0</v>
      </c>
      <c r="AD126" s="6">
        <v>0</v>
      </c>
      <c r="AE126" s="6">
        <v>0</v>
      </c>
      <c r="AF126" s="6">
        <v>0</v>
      </c>
      <c r="AG126" s="6">
        <v>0</v>
      </c>
      <c r="AH126" s="1">
        <v>175242</v>
      </c>
      <c r="AI126">
        <v>7</v>
      </c>
    </row>
    <row r="127" spans="1:35" x14ac:dyDescent="0.25">
      <c r="A127" t="s">
        <v>346</v>
      </c>
      <c r="B127" t="s">
        <v>88</v>
      </c>
      <c r="C127" t="s">
        <v>506</v>
      </c>
      <c r="D127" t="s">
        <v>422</v>
      </c>
      <c r="E127" s="6">
        <v>52.456521739130437</v>
      </c>
      <c r="F127" s="6">
        <v>5.0434782608695654</v>
      </c>
      <c r="G127" s="6">
        <v>0</v>
      </c>
      <c r="H127" s="6">
        <v>0.23423913043478262</v>
      </c>
      <c r="I127" s="6">
        <v>0</v>
      </c>
      <c r="J127" s="6">
        <v>0</v>
      </c>
      <c r="K127" s="6">
        <v>0</v>
      </c>
      <c r="L127" s="6">
        <v>0.2698913043478261</v>
      </c>
      <c r="M127" s="6">
        <v>5.843152173913043</v>
      </c>
      <c r="N127" s="6">
        <v>0</v>
      </c>
      <c r="O127" s="6">
        <f>SUM(NonNurse[[#This Row],[Qualified Social Work Staff Hours]],NonNurse[[#This Row],[Other Social Work Staff Hours]])/NonNurse[[#This Row],[MDS Census]]</f>
        <v>0.11139038541234976</v>
      </c>
      <c r="P127" s="6">
        <v>0</v>
      </c>
      <c r="Q127" s="6">
        <v>13.442282608695654</v>
      </c>
      <c r="R127" s="6">
        <f>SUM(NonNurse[[#This Row],[Qualified Activities Professional Hours]],NonNurse[[#This Row],[Other Activities Professional Hours]])/NonNurse[[#This Row],[MDS Census]]</f>
        <v>0.2562556983008703</v>
      </c>
      <c r="S127" s="6">
        <v>1.5304347826086957</v>
      </c>
      <c r="T127" s="6">
        <v>4.1461956521739118</v>
      </c>
      <c r="U127" s="6">
        <v>0</v>
      </c>
      <c r="V127" s="6">
        <f>SUM(NonNurse[[#This Row],[Occupational Therapist Hours]],NonNurse[[#This Row],[OT Assistant Hours]],NonNurse[[#This Row],[OT Aide Hours]])/NonNurse[[#This Row],[MDS Census]]</f>
        <v>0.10821591380024863</v>
      </c>
      <c r="W127" s="6">
        <v>1.1891304347826088</v>
      </c>
      <c r="X127" s="6">
        <v>5.280652173913043</v>
      </c>
      <c r="Y127" s="6">
        <v>0</v>
      </c>
      <c r="Z127" s="6">
        <f>SUM(NonNurse[[#This Row],[Physical Therapist (PT) Hours]],NonNurse[[#This Row],[PT Assistant Hours]],NonNurse[[#This Row],[PT Aide Hours]])/NonNurse[[#This Row],[MDS Census]]</f>
        <v>0.12333609614587648</v>
      </c>
      <c r="AA127" s="6">
        <v>0</v>
      </c>
      <c r="AB127" s="6">
        <v>0</v>
      </c>
      <c r="AC127" s="6">
        <v>0</v>
      </c>
      <c r="AD127" s="6">
        <v>0</v>
      </c>
      <c r="AE127" s="6">
        <v>0</v>
      </c>
      <c r="AF127" s="6">
        <v>0</v>
      </c>
      <c r="AG127" s="6">
        <v>0</v>
      </c>
      <c r="AH127" s="1">
        <v>175228</v>
      </c>
      <c r="AI127">
        <v>7</v>
      </c>
    </row>
    <row r="128" spans="1:35" x14ac:dyDescent="0.25">
      <c r="A128" t="s">
        <v>346</v>
      </c>
      <c r="B128" t="s">
        <v>65</v>
      </c>
      <c r="C128" t="s">
        <v>521</v>
      </c>
      <c r="D128" t="s">
        <v>402</v>
      </c>
      <c r="E128" s="6">
        <v>57.543478260869563</v>
      </c>
      <c r="F128" s="6">
        <v>5.6847826086956523</v>
      </c>
      <c r="G128" s="6">
        <v>0.14130434782608695</v>
      </c>
      <c r="H128" s="6">
        <v>0.91576086956521741</v>
      </c>
      <c r="I128" s="6">
        <v>5.5978260869565215</v>
      </c>
      <c r="J128" s="6">
        <v>0</v>
      </c>
      <c r="K128" s="6">
        <v>0</v>
      </c>
      <c r="L128" s="6">
        <v>10.879999999999997</v>
      </c>
      <c r="M128" s="6">
        <v>5.0434782608695654</v>
      </c>
      <c r="N128" s="6">
        <v>0</v>
      </c>
      <c r="O128" s="6">
        <f>SUM(NonNurse[[#This Row],[Qualified Social Work Staff Hours]],NonNurse[[#This Row],[Other Social Work Staff Hours]])/NonNurse[[#This Row],[MDS Census]]</f>
        <v>8.7646392142047613E-2</v>
      </c>
      <c r="P128" s="6">
        <v>5.3043478260869561</v>
      </c>
      <c r="Q128" s="6">
        <v>19.461956521739129</v>
      </c>
      <c r="R128" s="6">
        <f>SUM(NonNurse[[#This Row],[Qualified Activities Professional Hours]],NonNurse[[#This Row],[Other Activities Professional Hours]])/NonNurse[[#This Row],[MDS Census]]</f>
        <v>0.43039289761994709</v>
      </c>
      <c r="S128" s="6">
        <v>5.79304347826087</v>
      </c>
      <c r="T128" s="6">
        <v>8.412282608695655</v>
      </c>
      <c r="U128" s="6">
        <v>0</v>
      </c>
      <c r="V128" s="6">
        <f>SUM(NonNurse[[#This Row],[Occupational Therapist Hours]],NonNurse[[#This Row],[OT Assistant Hours]],NonNurse[[#This Row],[OT Aide Hours]])/NonNurse[[#This Row],[MDS Census]]</f>
        <v>0.24686248583301859</v>
      </c>
      <c r="W128" s="6">
        <v>8.0143478260869578</v>
      </c>
      <c r="X128" s="6">
        <v>8.1331521739130466</v>
      </c>
      <c r="Y128" s="6">
        <v>0</v>
      </c>
      <c r="Z128" s="6">
        <f>SUM(NonNurse[[#This Row],[Physical Therapist (PT) Hours]],NonNurse[[#This Row],[PT Assistant Hours]],NonNurse[[#This Row],[PT Aide Hours]])/NonNurse[[#This Row],[MDS Census]]</f>
        <v>0.28061390253116747</v>
      </c>
      <c r="AA128" s="6">
        <v>0</v>
      </c>
      <c r="AB128" s="6">
        <v>0</v>
      </c>
      <c r="AC128" s="6">
        <v>0</v>
      </c>
      <c r="AD128" s="6">
        <v>0</v>
      </c>
      <c r="AE128" s="6">
        <v>0</v>
      </c>
      <c r="AF128" s="6">
        <v>0</v>
      </c>
      <c r="AG128" s="6">
        <v>0</v>
      </c>
      <c r="AH128" s="1">
        <v>175181</v>
      </c>
      <c r="AI128">
        <v>7</v>
      </c>
    </row>
    <row r="129" spans="1:35" x14ac:dyDescent="0.25">
      <c r="A129" t="s">
        <v>346</v>
      </c>
      <c r="B129" t="s">
        <v>50</v>
      </c>
      <c r="C129" t="s">
        <v>535</v>
      </c>
      <c r="D129" t="s">
        <v>401</v>
      </c>
      <c r="E129" s="6">
        <v>15.347826086956522</v>
      </c>
      <c r="F129" s="6">
        <v>0</v>
      </c>
      <c r="G129" s="6">
        <v>3.2391304347826089</v>
      </c>
      <c r="H129" s="6">
        <v>4.7934782608695654</v>
      </c>
      <c r="I129" s="6">
        <v>3</v>
      </c>
      <c r="J129" s="6">
        <v>0</v>
      </c>
      <c r="K129" s="6">
        <v>0</v>
      </c>
      <c r="L129" s="6">
        <v>2.2989130434782608</v>
      </c>
      <c r="M129" s="6">
        <v>2.6956521739130435</v>
      </c>
      <c r="N129" s="6">
        <v>0</v>
      </c>
      <c r="O129" s="6">
        <f>SUM(NonNurse[[#This Row],[Qualified Social Work Staff Hours]],NonNurse[[#This Row],[Other Social Work Staff Hours]])/NonNurse[[#This Row],[MDS Census]]</f>
        <v>0.17563739376770537</v>
      </c>
      <c r="P129" s="6">
        <v>0</v>
      </c>
      <c r="Q129" s="6">
        <v>0</v>
      </c>
      <c r="R129" s="6">
        <f>SUM(NonNurse[[#This Row],[Qualified Activities Professional Hours]],NonNurse[[#This Row],[Other Activities Professional Hours]])/NonNurse[[#This Row],[MDS Census]]</f>
        <v>0</v>
      </c>
      <c r="S129" s="6">
        <v>3.3885869565217392</v>
      </c>
      <c r="T129" s="6">
        <v>2.902173913043478</v>
      </c>
      <c r="U129" s="6">
        <v>0</v>
      </c>
      <c r="V129" s="6">
        <f>SUM(NonNurse[[#This Row],[Occupational Therapist Hours]],NonNurse[[#This Row],[OT Assistant Hours]],NonNurse[[#This Row],[OT Aide Hours]])/NonNurse[[#This Row],[MDS Census]]</f>
        <v>0.40987960339943341</v>
      </c>
      <c r="W129" s="6">
        <v>4.2771739130434785</v>
      </c>
      <c r="X129" s="6">
        <v>1.826086956521739</v>
      </c>
      <c r="Y129" s="6">
        <v>0</v>
      </c>
      <c r="Z129" s="6">
        <f>SUM(NonNurse[[#This Row],[Physical Therapist (PT) Hours]],NonNurse[[#This Row],[PT Assistant Hours]],NonNurse[[#This Row],[PT Aide Hours]])/NonNurse[[#This Row],[MDS Census]]</f>
        <v>0.39766288951841361</v>
      </c>
      <c r="AA129" s="6">
        <v>0</v>
      </c>
      <c r="AB129" s="6">
        <v>0</v>
      </c>
      <c r="AC129" s="6">
        <v>0</v>
      </c>
      <c r="AD129" s="6">
        <v>0</v>
      </c>
      <c r="AE129" s="6">
        <v>0</v>
      </c>
      <c r="AF129" s="6">
        <v>0</v>
      </c>
      <c r="AG129" s="6">
        <v>0</v>
      </c>
      <c r="AH129" s="1">
        <v>175151</v>
      </c>
      <c r="AI129">
        <v>7</v>
      </c>
    </row>
    <row r="130" spans="1:35" x14ac:dyDescent="0.25">
      <c r="A130" t="s">
        <v>346</v>
      </c>
      <c r="B130" t="s">
        <v>137</v>
      </c>
      <c r="C130" t="s">
        <v>535</v>
      </c>
      <c r="D130" t="s">
        <v>401</v>
      </c>
      <c r="E130" s="6">
        <v>36.717391304347828</v>
      </c>
      <c r="F130" s="6">
        <v>5.6086956521739131</v>
      </c>
      <c r="G130" s="6">
        <v>0.15760869565217392</v>
      </c>
      <c r="H130" s="6">
        <v>0.35869565217391303</v>
      </c>
      <c r="I130" s="6">
        <v>1.6956521739130435</v>
      </c>
      <c r="J130" s="6">
        <v>0</v>
      </c>
      <c r="K130" s="6">
        <v>0</v>
      </c>
      <c r="L130" s="6">
        <v>1.1027173913043475</v>
      </c>
      <c r="M130" s="6">
        <v>5.4782608695652177</v>
      </c>
      <c r="N130" s="6">
        <v>0</v>
      </c>
      <c r="O130" s="6">
        <f>SUM(NonNurse[[#This Row],[Qualified Social Work Staff Hours]],NonNurse[[#This Row],[Other Social Work Staff Hours]])/NonNurse[[#This Row],[MDS Census]]</f>
        <v>0.1492007104795737</v>
      </c>
      <c r="P130" s="6">
        <v>5.2173913043478262</v>
      </c>
      <c r="Q130" s="6">
        <v>9.7155434782608694</v>
      </c>
      <c r="R130" s="6">
        <f>SUM(NonNurse[[#This Row],[Qualified Activities Professional Hours]],NonNurse[[#This Row],[Other Activities Professional Hours]])/NonNurse[[#This Row],[MDS Census]]</f>
        <v>0.40669923031379512</v>
      </c>
      <c r="S130" s="6">
        <v>0.98391304347826114</v>
      </c>
      <c r="T130" s="6">
        <v>1.8927173913043476</v>
      </c>
      <c r="U130" s="6">
        <v>0</v>
      </c>
      <c r="V130" s="6">
        <f>SUM(NonNurse[[#This Row],[Occupational Therapist Hours]],NonNurse[[#This Row],[OT Assistant Hours]],NonNurse[[#This Row],[OT Aide Hours]])/NonNurse[[#This Row],[MDS Census]]</f>
        <v>7.8345174659561867E-2</v>
      </c>
      <c r="W130" s="6">
        <v>0.76380434782608686</v>
      </c>
      <c r="X130" s="6">
        <v>3.8142391304347822</v>
      </c>
      <c r="Y130" s="6">
        <v>0</v>
      </c>
      <c r="Z130" s="6">
        <f>SUM(NonNurse[[#This Row],[Physical Therapist (PT) Hours]],NonNurse[[#This Row],[PT Assistant Hours]],NonNurse[[#This Row],[PT Aide Hours]])/NonNurse[[#This Row],[MDS Census]]</f>
        <v>0.1246832445233866</v>
      </c>
      <c r="AA130" s="6">
        <v>0</v>
      </c>
      <c r="AB130" s="6">
        <v>0</v>
      </c>
      <c r="AC130" s="6">
        <v>0</v>
      </c>
      <c r="AD130" s="6">
        <v>0</v>
      </c>
      <c r="AE130" s="6">
        <v>0</v>
      </c>
      <c r="AF130" s="6">
        <v>0</v>
      </c>
      <c r="AG130" s="6">
        <v>0</v>
      </c>
      <c r="AH130" s="1">
        <v>175305</v>
      </c>
      <c r="AI130">
        <v>7</v>
      </c>
    </row>
    <row r="131" spans="1:35" x14ac:dyDescent="0.25">
      <c r="A131" t="s">
        <v>346</v>
      </c>
      <c r="B131" t="s">
        <v>35</v>
      </c>
      <c r="C131" t="s">
        <v>521</v>
      </c>
      <c r="D131" t="s">
        <v>402</v>
      </c>
      <c r="E131" s="6">
        <v>54.652173913043477</v>
      </c>
      <c r="F131" s="6">
        <v>4.6467391304347823</v>
      </c>
      <c r="G131" s="6">
        <v>0</v>
      </c>
      <c r="H131" s="6">
        <v>0</v>
      </c>
      <c r="I131" s="6">
        <v>4.8369565217391308</v>
      </c>
      <c r="J131" s="6">
        <v>0</v>
      </c>
      <c r="K131" s="6">
        <v>0.42391304347826086</v>
      </c>
      <c r="L131" s="6">
        <v>0.66630434782608716</v>
      </c>
      <c r="M131" s="6">
        <v>0</v>
      </c>
      <c r="N131" s="6">
        <v>4.7146739130434776</v>
      </c>
      <c r="O131" s="6">
        <f>SUM(NonNurse[[#This Row],[Qualified Social Work Staff Hours]],NonNurse[[#This Row],[Other Social Work Staff Hours]])/NonNurse[[#This Row],[MDS Census]]</f>
        <v>8.6266905330151147E-2</v>
      </c>
      <c r="P131" s="6">
        <v>5.2394565217391298</v>
      </c>
      <c r="Q131" s="6">
        <v>0</v>
      </c>
      <c r="R131" s="6">
        <f>SUM(NonNurse[[#This Row],[Qualified Activities Professional Hours]],NonNurse[[#This Row],[Other Activities Professional Hours]])/NonNurse[[#This Row],[MDS Census]]</f>
        <v>9.5869132856006359E-2</v>
      </c>
      <c r="S131" s="6">
        <v>0.42999999999999988</v>
      </c>
      <c r="T131" s="6">
        <v>4.8311956521739141</v>
      </c>
      <c r="U131" s="6">
        <v>0</v>
      </c>
      <c r="V131" s="6">
        <f>SUM(NonNurse[[#This Row],[Occupational Therapist Hours]],NonNurse[[#This Row],[OT Assistant Hours]],NonNurse[[#This Row],[OT Aide Hours]])/NonNurse[[#This Row],[MDS Census]]</f>
        <v>9.626690533015117E-2</v>
      </c>
      <c r="W131" s="6">
        <v>0.33141304347826084</v>
      </c>
      <c r="X131" s="6">
        <v>2.5432608695652168</v>
      </c>
      <c r="Y131" s="6">
        <v>0</v>
      </c>
      <c r="Z131" s="6">
        <f>SUM(NonNurse[[#This Row],[Physical Therapist (PT) Hours]],NonNurse[[#This Row],[PT Assistant Hours]],NonNurse[[#This Row],[PT Aide Hours]])/NonNurse[[#This Row],[MDS Census]]</f>
        <v>5.259944311853619E-2</v>
      </c>
      <c r="AA131" s="6">
        <v>0</v>
      </c>
      <c r="AB131" s="6">
        <v>0</v>
      </c>
      <c r="AC131" s="6">
        <v>0</v>
      </c>
      <c r="AD131" s="6">
        <v>0</v>
      </c>
      <c r="AE131" s="6">
        <v>0</v>
      </c>
      <c r="AF131" s="6">
        <v>0</v>
      </c>
      <c r="AG131" s="6">
        <v>0</v>
      </c>
      <c r="AH131" s="1">
        <v>175078</v>
      </c>
      <c r="AI131">
        <v>7</v>
      </c>
    </row>
    <row r="132" spans="1:35" x14ac:dyDescent="0.25">
      <c r="A132" t="s">
        <v>346</v>
      </c>
      <c r="B132" t="s">
        <v>240</v>
      </c>
      <c r="C132" t="s">
        <v>626</v>
      </c>
      <c r="D132" t="s">
        <v>414</v>
      </c>
      <c r="E132" s="6">
        <v>23.673913043478262</v>
      </c>
      <c r="F132" s="6">
        <v>0.81521739130434778</v>
      </c>
      <c r="G132" s="6">
        <v>0</v>
      </c>
      <c r="H132" s="6">
        <v>0</v>
      </c>
      <c r="I132" s="6">
        <v>4.9021739130434785</v>
      </c>
      <c r="J132" s="6">
        <v>0</v>
      </c>
      <c r="K132" s="6">
        <v>0</v>
      </c>
      <c r="L132" s="6">
        <v>0.32260869565217393</v>
      </c>
      <c r="M132" s="6">
        <v>5.3401086956521757</v>
      </c>
      <c r="N132" s="6">
        <v>0</v>
      </c>
      <c r="O132" s="6">
        <f>SUM(NonNurse[[#This Row],[Qualified Social Work Staff Hours]],NonNurse[[#This Row],[Other Social Work Staff Hours]])/NonNurse[[#This Row],[MDS Census]]</f>
        <v>0.22556932966023882</v>
      </c>
      <c r="P132" s="6">
        <v>5.1870652173913046</v>
      </c>
      <c r="Q132" s="6">
        <v>0</v>
      </c>
      <c r="R132" s="6">
        <f>SUM(NonNurse[[#This Row],[Qualified Activities Professional Hours]],NonNurse[[#This Row],[Other Activities Professional Hours]])/NonNurse[[#This Row],[MDS Census]]</f>
        <v>0.21910468319559229</v>
      </c>
      <c r="S132" s="6">
        <v>0.55804347826086964</v>
      </c>
      <c r="T132" s="6">
        <v>1.5564130434782608</v>
      </c>
      <c r="U132" s="6">
        <v>0</v>
      </c>
      <c r="V132" s="6">
        <f>SUM(NonNurse[[#This Row],[Occupational Therapist Hours]],NonNurse[[#This Row],[OT Assistant Hours]],NonNurse[[#This Row],[OT Aide Hours]])/NonNurse[[#This Row],[MDS Census]]</f>
        <v>8.9315886134067962E-2</v>
      </c>
      <c r="W132" s="6">
        <v>0.45304347826086955</v>
      </c>
      <c r="X132" s="6">
        <v>1.2030434782608697</v>
      </c>
      <c r="Y132" s="6">
        <v>0</v>
      </c>
      <c r="Z132" s="6">
        <f>SUM(NonNurse[[#This Row],[Physical Therapist (PT) Hours]],NonNurse[[#This Row],[PT Assistant Hours]],NonNurse[[#This Row],[PT Aide Hours]])/NonNurse[[#This Row],[MDS Census]]</f>
        <v>6.995408631772268E-2</v>
      </c>
      <c r="AA132" s="6">
        <v>0</v>
      </c>
      <c r="AB132" s="6">
        <v>0</v>
      </c>
      <c r="AC132" s="6">
        <v>5.3478260869565215</v>
      </c>
      <c r="AD132" s="6">
        <v>0</v>
      </c>
      <c r="AE132" s="6">
        <v>0</v>
      </c>
      <c r="AF132" s="6">
        <v>0</v>
      </c>
      <c r="AG132" s="6">
        <v>0</v>
      </c>
      <c r="AH132" s="1">
        <v>175490</v>
      </c>
      <c r="AI132">
        <v>7</v>
      </c>
    </row>
    <row r="133" spans="1:35" x14ac:dyDescent="0.25">
      <c r="A133" t="s">
        <v>346</v>
      </c>
      <c r="B133" t="s">
        <v>44</v>
      </c>
      <c r="C133" t="s">
        <v>529</v>
      </c>
      <c r="D133" t="s">
        <v>395</v>
      </c>
      <c r="E133" s="6">
        <v>36.032608695652172</v>
      </c>
      <c r="F133" s="6">
        <v>0</v>
      </c>
      <c r="G133" s="6">
        <v>0</v>
      </c>
      <c r="H133" s="6">
        <v>0.14130434782608695</v>
      </c>
      <c r="I133" s="6">
        <v>1.076086956521739</v>
      </c>
      <c r="J133" s="6">
        <v>0</v>
      </c>
      <c r="K133" s="6">
        <v>0</v>
      </c>
      <c r="L133" s="6">
        <v>6.9347826086956513E-2</v>
      </c>
      <c r="M133" s="6">
        <v>5.0315217391304365</v>
      </c>
      <c r="N133" s="6">
        <v>0</v>
      </c>
      <c r="O133" s="6">
        <f>SUM(NonNurse[[#This Row],[Qualified Social Work Staff Hours]],NonNurse[[#This Row],[Other Social Work Staff Hours]])/NonNurse[[#This Row],[MDS Census]]</f>
        <v>0.1396380090497738</v>
      </c>
      <c r="P133" s="6">
        <v>4.5073913043478262</v>
      </c>
      <c r="Q133" s="6">
        <v>0.24706521739130433</v>
      </c>
      <c r="R133" s="6">
        <f>SUM(NonNurse[[#This Row],[Qualified Activities Professional Hours]],NonNurse[[#This Row],[Other Activities Professional Hours]])/NonNurse[[#This Row],[MDS Census]]</f>
        <v>0.13194871794871796</v>
      </c>
      <c r="S133" s="6">
        <v>0.39652173913043481</v>
      </c>
      <c r="T133" s="6">
        <v>3.0461956521739126</v>
      </c>
      <c r="U133" s="6">
        <v>0</v>
      </c>
      <c r="V133" s="6">
        <f>SUM(NonNurse[[#This Row],[Occupational Therapist Hours]],NonNurse[[#This Row],[OT Assistant Hours]],NonNurse[[#This Row],[OT Aide Hours]])/NonNurse[[#This Row],[MDS Census]]</f>
        <v>9.5544494720965309E-2</v>
      </c>
      <c r="W133" s="6">
        <v>1.6304347826086956E-2</v>
      </c>
      <c r="X133" s="6">
        <v>3.0600000000000005</v>
      </c>
      <c r="Y133" s="6">
        <v>0</v>
      </c>
      <c r="Z133" s="6">
        <f>SUM(NonNurse[[#This Row],[Physical Therapist (PT) Hours]],NonNurse[[#This Row],[PT Assistant Hours]],NonNurse[[#This Row],[PT Aide Hours]])/NonNurse[[#This Row],[MDS Census]]</f>
        <v>8.5375565610859752E-2</v>
      </c>
      <c r="AA133" s="6">
        <v>0</v>
      </c>
      <c r="AB133" s="6">
        <v>0</v>
      </c>
      <c r="AC133" s="6">
        <v>0</v>
      </c>
      <c r="AD133" s="6">
        <v>0</v>
      </c>
      <c r="AE133" s="6">
        <v>0</v>
      </c>
      <c r="AF133" s="6">
        <v>0</v>
      </c>
      <c r="AG133" s="6">
        <v>0</v>
      </c>
      <c r="AH133" s="1">
        <v>175127</v>
      </c>
      <c r="AI133">
        <v>7</v>
      </c>
    </row>
    <row r="134" spans="1:35" x14ac:dyDescent="0.25">
      <c r="A134" t="s">
        <v>346</v>
      </c>
      <c r="B134" t="s">
        <v>37</v>
      </c>
      <c r="C134" t="s">
        <v>522</v>
      </c>
      <c r="D134" t="s">
        <v>415</v>
      </c>
      <c r="E134" s="6">
        <v>57.173913043478258</v>
      </c>
      <c r="F134" s="6">
        <v>0</v>
      </c>
      <c r="G134" s="6">
        <v>0</v>
      </c>
      <c r="H134" s="6">
        <v>0</v>
      </c>
      <c r="I134" s="6">
        <v>0</v>
      </c>
      <c r="J134" s="6">
        <v>0</v>
      </c>
      <c r="K134" s="6">
        <v>0</v>
      </c>
      <c r="L134" s="6">
        <v>0.36000000000000004</v>
      </c>
      <c r="M134" s="6">
        <v>4.1141304347826084</v>
      </c>
      <c r="N134" s="6">
        <v>0</v>
      </c>
      <c r="O134" s="6">
        <f>SUM(NonNurse[[#This Row],[Qualified Social Work Staff Hours]],NonNurse[[#This Row],[Other Social Work Staff Hours]])/NonNurse[[#This Row],[MDS Census]]</f>
        <v>7.1958174904942968E-2</v>
      </c>
      <c r="P134" s="6">
        <v>3.3461956521739138</v>
      </c>
      <c r="Q134" s="6">
        <v>0</v>
      </c>
      <c r="R134" s="6">
        <f>SUM(NonNurse[[#This Row],[Qualified Activities Professional Hours]],NonNurse[[#This Row],[Other Activities Professional Hours]])/NonNurse[[#This Row],[MDS Census]]</f>
        <v>5.8526615969581766E-2</v>
      </c>
      <c r="S134" s="6">
        <v>0.37510869565217392</v>
      </c>
      <c r="T134" s="6">
        <v>1.331521739130435</v>
      </c>
      <c r="U134" s="6">
        <v>0</v>
      </c>
      <c r="V134" s="6">
        <f>SUM(NonNurse[[#This Row],[Occupational Therapist Hours]],NonNurse[[#This Row],[OT Assistant Hours]],NonNurse[[#This Row],[OT Aide Hours]])/NonNurse[[#This Row],[MDS Census]]</f>
        <v>2.9849809885931562E-2</v>
      </c>
      <c r="W134" s="6">
        <v>0.9130434782608694</v>
      </c>
      <c r="X134" s="6">
        <v>1.7029347826086958</v>
      </c>
      <c r="Y134" s="6">
        <v>0</v>
      </c>
      <c r="Z134" s="6">
        <f>SUM(NonNurse[[#This Row],[Physical Therapist (PT) Hours]],NonNurse[[#This Row],[PT Assistant Hours]],NonNurse[[#This Row],[PT Aide Hours]])/NonNurse[[#This Row],[MDS Census]]</f>
        <v>4.5754752851711031E-2</v>
      </c>
      <c r="AA134" s="6">
        <v>0</v>
      </c>
      <c r="AB134" s="6">
        <v>0</v>
      </c>
      <c r="AC134" s="6">
        <v>0</v>
      </c>
      <c r="AD134" s="6">
        <v>0</v>
      </c>
      <c r="AE134" s="6">
        <v>0</v>
      </c>
      <c r="AF134" s="6">
        <v>0</v>
      </c>
      <c r="AG134" s="6">
        <v>0</v>
      </c>
      <c r="AH134" s="1">
        <v>175113</v>
      </c>
      <c r="AI134">
        <v>7</v>
      </c>
    </row>
    <row r="135" spans="1:35" x14ac:dyDescent="0.25">
      <c r="A135" t="s">
        <v>346</v>
      </c>
      <c r="B135" t="s">
        <v>80</v>
      </c>
      <c r="C135" t="s">
        <v>546</v>
      </c>
      <c r="D135" t="s">
        <v>422</v>
      </c>
      <c r="E135" s="6">
        <v>70.782608695652172</v>
      </c>
      <c r="F135" s="6">
        <v>28.298913043478262</v>
      </c>
      <c r="G135" s="6">
        <v>0.45652173913043476</v>
      </c>
      <c r="H135" s="6">
        <v>0.20108695652173914</v>
      </c>
      <c r="I135" s="6">
        <v>0.25</v>
      </c>
      <c r="J135" s="6">
        <v>0</v>
      </c>
      <c r="K135" s="6">
        <v>0</v>
      </c>
      <c r="L135" s="6">
        <v>2.1251086956521736</v>
      </c>
      <c r="M135" s="6">
        <v>4.6521739130434785</v>
      </c>
      <c r="N135" s="6">
        <v>0</v>
      </c>
      <c r="O135" s="6">
        <f>SUM(NonNurse[[#This Row],[Qualified Social Work Staff Hours]],NonNurse[[#This Row],[Other Social Work Staff Hours]])/NonNurse[[#This Row],[MDS Census]]</f>
        <v>6.5724815724815727E-2</v>
      </c>
      <c r="P135" s="6">
        <v>5.6010869565217396</v>
      </c>
      <c r="Q135" s="6">
        <v>0</v>
      </c>
      <c r="R135" s="6">
        <f>SUM(NonNurse[[#This Row],[Qualified Activities Professional Hours]],NonNurse[[#This Row],[Other Activities Professional Hours]])/NonNurse[[#This Row],[MDS Census]]</f>
        <v>7.9130835380835388E-2</v>
      </c>
      <c r="S135" s="6">
        <v>0.83978260869565236</v>
      </c>
      <c r="T135" s="6">
        <v>3.2489130434782614</v>
      </c>
      <c r="U135" s="6">
        <v>0</v>
      </c>
      <c r="V135" s="6">
        <f>SUM(NonNurse[[#This Row],[Occupational Therapist Hours]],NonNurse[[#This Row],[OT Assistant Hours]],NonNurse[[#This Row],[OT Aide Hours]])/NonNurse[[#This Row],[MDS Census]]</f>
        <v>5.7764127764127773E-2</v>
      </c>
      <c r="W135" s="6">
        <v>0.9538043478260867</v>
      </c>
      <c r="X135" s="6">
        <v>6.3115217391304359</v>
      </c>
      <c r="Y135" s="6">
        <v>0</v>
      </c>
      <c r="Z135" s="6">
        <f>SUM(NonNurse[[#This Row],[Physical Therapist (PT) Hours]],NonNurse[[#This Row],[PT Assistant Hours]],NonNurse[[#This Row],[PT Aide Hours]])/NonNurse[[#This Row],[MDS Census]]</f>
        <v>0.10264281326781328</v>
      </c>
      <c r="AA135" s="6">
        <v>0</v>
      </c>
      <c r="AB135" s="6">
        <v>0</v>
      </c>
      <c r="AC135" s="6">
        <v>0</v>
      </c>
      <c r="AD135" s="6">
        <v>0</v>
      </c>
      <c r="AE135" s="6">
        <v>0</v>
      </c>
      <c r="AF135" s="6">
        <v>0</v>
      </c>
      <c r="AG135" s="6">
        <v>0</v>
      </c>
      <c r="AH135" s="1">
        <v>175215</v>
      </c>
      <c r="AI135">
        <v>7</v>
      </c>
    </row>
    <row r="136" spans="1:35" x14ac:dyDescent="0.25">
      <c r="A136" t="s">
        <v>346</v>
      </c>
      <c r="B136" t="s">
        <v>268</v>
      </c>
      <c r="C136" t="s">
        <v>637</v>
      </c>
      <c r="D136" t="s">
        <v>462</v>
      </c>
      <c r="E136" s="6">
        <v>4.5652173913043477</v>
      </c>
      <c r="F136" s="6">
        <v>1.8424999999999998</v>
      </c>
      <c r="G136" s="6">
        <v>0</v>
      </c>
      <c r="H136" s="6">
        <v>4.8913043478260872E-2</v>
      </c>
      <c r="I136" s="6">
        <v>1.576086956521739</v>
      </c>
      <c r="J136" s="6">
        <v>0</v>
      </c>
      <c r="K136" s="6">
        <v>0</v>
      </c>
      <c r="L136" s="6">
        <v>0</v>
      </c>
      <c r="M136" s="6">
        <v>4.619565217391304E-2</v>
      </c>
      <c r="N136" s="6">
        <v>0</v>
      </c>
      <c r="O136" s="6">
        <f>SUM(NonNurse[[#This Row],[Qualified Social Work Staff Hours]],NonNurse[[#This Row],[Other Social Work Staff Hours]])/NonNurse[[#This Row],[MDS Census]]</f>
        <v>1.011904761904762E-2</v>
      </c>
      <c r="P136" s="6">
        <v>0</v>
      </c>
      <c r="Q136" s="6">
        <v>0</v>
      </c>
      <c r="R136" s="6">
        <f>SUM(NonNurse[[#This Row],[Qualified Activities Professional Hours]],NonNurse[[#This Row],[Other Activities Professional Hours]])/NonNurse[[#This Row],[MDS Census]]</f>
        <v>0</v>
      </c>
      <c r="S136" s="6">
        <v>0</v>
      </c>
      <c r="T136" s="6">
        <v>0</v>
      </c>
      <c r="U136" s="6">
        <v>0</v>
      </c>
      <c r="V136" s="6">
        <f>SUM(NonNurse[[#This Row],[Occupational Therapist Hours]],NonNurse[[#This Row],[OT Assistant Hours]],NonNurse[[#This Row],[OT Aide Hours]])/NonNurse[[#This Row],[MDS Census]]</f>
        <v>0</v>
      </c>
      <c r="W136" s="6">
        <v>0</v>
      </c>
      <c r="X136" s="6">
        <v>0</v>
      </c>
      <c r="Y136" s="6">
        <v>0</v>
      </c>
      <c r="Z136" s="6">
        <f>SUM(NonNurse[[#This Row],[Physical Therapist (PT) Hours]],NonNurse[[#This Row],[PT Assistant Hours]],NonNurse[[#This Row],[PT Aide Hours]])/NonNurse[[#This Row],[MDS Census]]</f>
        <v>0</v>
      </c>
      <c r="AA136" s="6">
        <v>0</v>
      </c>
      <c r="AB136" s="6">
        <v>0</v>
      </c>
      <c r="AC136" s="6">
        <v>0</v>
      </c>
      <c r="AD136" s="6">
        <v>0</v>
      </c>
      <c r="AE136" s="6">
        <v>0</v>
      </c>
      <c r="AF136" s="6">
        <v>0</v>
      </c>
      <c r="AG136" s="6">
        <v>0</v>
      </c>
      <c r="AH136" s="1">
        <v>175529</v>
      </c>
      <c r="AI136">
        <v>7</v>
      </c>
    </row>
    <row r="137" spans="1:35" x14ac:dyDescent="0.25">
      <c r="A137" t="s">
        <v>346</v>
      </c>
      <c r="B137" t="s">
        <v>269</v>
      </c>
      <c r="C137" t="s">
        <v>638</v>
      </c>
      <c r="D137" t="s">
        <v>462</v>
      </c>
      <c r="E137" s="6">
        <v>37.271739130434781</v>
      </c>
      <c r="F137" s="6">
        <v>11.154347826086957</v>
      </c>
      <c r="G137" s="6">
        <v>0</v>
      </c>
      <c r="H137" s="6">
        <v>0.14402173913043478</v>
      </c>
      <c r="I137" s="6">
        <v>3.4891304347826089</v>
      </c>
      <c r="J137" s="6">
        <v>0</v>
      </c>
      <c r="K137" s="6">
        <v>0</v>
      </c>
      <c r="L137" s="6">
        <v>0</v>
      </c>
      <c r="M137" s="6">
        <v>0.14402173913043478</v>
      </c>
      <c r="N137" s="6">
        <v>5.1867391304347832</v>
      </c>
      <c r="O137" s="6">
        <f>SUM(NonNurse[[#This Row],[Qualified Social Work Staff Hours]],NonNurse[[#This Row],[Other Social Work Staff Hours]])/NonNurse[[#This Row],[MDS Census]]</f>
        <v>0.14302420530766988</v>
      </c>
      <c r="P137" s="6">
        <v>1.6186956521739129</v>
      </c>
      <c r="Q137" s="6">
        <v>0</v>
      </c>
      <c r="R137" s="6">
        <f>SUM(NonNurse[[#This Row],[Qualified Activities Professional Hours]],NonNurse[[#This Row],[Other Activities Professional Hours]])/NonNurse[[#This Row],[MDS Census]]</f>
        <v>4.3429571303587051E-2</v>
      </c>
      <c r="S137" s="6">
        <v>1.0666304347826085</v>
      </c>
      <c r="T137" s="6">
        <v>0</v>
      </c>
      <c r="U137" s="6">
        <v>0</v>
      </c>
      <c r="V137" s="6">
        <f>SUM(NonNurse[[#This Row],[Occupational Therapist Hours]],NonNurse[[#This Row],[OT Assistant Hours]],NonNurse[[#This Row],[OT Aide Hours]])/NonNurse[[#This Row],[MDS Census]]</f>
        <v>2.8617672790901133E-2</v>
      </c>
      <c r="W137" s="6">
        <v>5.108695652173912E-2</v>
      </c>
      <c r="X137" s="6">
        <v>1.3445652173913043</v>
      </c>
      <c r="Y137" s="6">
        <v>0</v>
      </c>
      <c r="Z137" s="6">
        <f>SUM(NonNurse[[#This Row],[Physical Therapist (PT) Hours]],NonNurse[[#This Row],[PT Assistant Hours]],NonNurse[[#This Row],[PT Aide Hours]])/NonNurse[[#This Row],[MDS Census]]</f>
        <v>3.7445319335083112E-2</v>
      </c>
      <c r="AA137" s="6">
        <v>0</v>
      </c>
      <c r="AB137" s="6">
        <v>0</v>
      </c>
      <c r="AC137" s="6">
        <v>0</v>
      </c>
      <c r="AD137" s="6">
        <v>0</v>
      </c>
      <c r="AE137" s="6">
        <v>0</v>
      </c>
      <c r="AF137" s="6">
        <v>0</v>
      </c>
      <c r="AG137" s="6">
        <v>0</v>
      </c>
      <c r="AH137" s="1">
        <v>175530</v>
      </c>
      <c r="AI137">
        <v>7</v>
      </c>
    </row>
    <row r="138" spans="1:35" x14ac:dyDescent="0.25">
      <c r="A138" t="s">
        <v>346</v>
      </c>
      <c r="B138" t="s">
        <v>234</v>
      </c>
      <c r="C138" t="s">
        <v>624</v>
      </c>
      <c r="D138" t="s">
        <v>416</v>
      </c>
      <c r="E138" s="6">
        <v>46.456521739130437</v>
      </c>
      <c r="F138" s="6">
        <v>5.5217391304347823</v>
      </c>
      <c r="G138" s="6">
        <v>2.1739130434782608E-2</v>
      </c>
      <c r="H138" s="6">
        <v>0.12434782608695652</v>
      </c>
      <c r="I138" s="6">
        <v>6.8260869565217392</v>
      </c>
      <c r="J138" s="6">
        <v>0</v>
      </c>
      <c r="K138" s="6">
        <v>0</v>
      </c>
      <c r="L138" s="6">
        <v>0.75619565217391282</v>
      </c>
      <c r="M138" s="6">
        <v>0</v>
      </c>
      <c r="N138" s="6">
        <v>5.4940217391304342</v>
      </c>
      <c r="O138" s="6">
        <f>SUM(NonNurse[[#This Row],[Qualified Social Work Staff Hours]],NonNurse[[#This Row],[Other Social Work Staff Hours]])/NonNurse[[#This Row],[MDS Census]]</f>
        <v>0.11826158165652782</v>
      </c>
      <c r="P138" s="6">
        <v>0</v>
      </c>
      <c r="Q138" s="6">
        <v>0</v>
      </c>
      <c r="R138" s="6">
        <f>SUM(NonNurse[[#This Row],[Qualified Activities Professional Hours]],NonNurse[[#This Row],[Other Activities Professional Hours]])/NonNurse[[#This Row],[MDS Census]]</f>
        <v>0</v>
      </c>
      <c r="S138" s="6">
        <v>0.98347826086956514</v>
      </c>
      <c r="T138" s="6">
        <v>2.049239130434783</v>
      </c>
      <c r="U138" s="6">
        <v>0</v>
      </c>
      <c r="V138" s="6">
        <f>SUM(NonNurse[[#This Row],[Occupational Therapist Hours]],NonNurse[[#This Row],[OT Assistant Hours]],NonNurse[[#This Row],[OT Aide Hours]])/NonNurse[[#This Row],[MDS Census]]</f>
        <v>6.5280767430978007E-2</v>
      </c>
      <c r="W138" s="6">
        <v>2.1935869565217394</v>
      </c>
      <c r="X138" s="6">
        <v>0.94260869565217387</v>
      </c>
      <c r="Y138" s="6">
        <v>3.8152173913043477</v>
      </c>
      <c r="Z138" s="6">
        <f>SUM(NonNurse[[#This Row],[Physical Therapist (PT) Hours]],NonNurse[[#This Row],[PT Assistant Hours]],NonNurse[[#This Row],[PT Aide Hours]])/NonNurse[[#This Row],[MDS Census]]</f>
        <v>0.14963266261113711</v>
      </c>
      <c r="AA138" s="6">
        <v>0</v>
      </c>
      <c r="AB138" s="6">
        <v>0</v>
      </c>
      <c r="AC138" s="6">
        <v>0</v>
      </c>
      <c r="AD138" s="6">
        <v>0</v>
      </c>
      <c r="AE138" s="6">
        <v>0</v>
      </c>
      <c r="AF138" s="6">
        <v>0</v>
      </c>
      <c r="AG138" s="6">
        <v>0</v>
      </c>
      <c r="AH138" s="1">
        <v>175477</v>
      </c>
      <c r="AI138">
        <v>7</v>
      </c>
    </row>
    <row r="139" spans="1:35" x14ac:dyDescent="0.25">
      <c r="A139" t="s">
        <v>346</v>
      </c>
      <c r="B139" t="s">
        <v>51</v>
      </c>
      <c r="C139" t="s">
        <v>522</v>
      </c>
      <c r="D139" t="s">
        <v>415</v>
      </c>
      <c r="E139" s="6">
        <v>61.380281690140848</v>
      </c>
      <c r="F139" s="6">
        <v>28.349295774647885</v>
      </c>
      <c r="G139" s="6">
        <v>0</v>
      </c>
      <c r="H139" s="6">
        <v>0</v>
      </c>
      <c r="I139" s="6">
        <v>0</v>
      </c>
      <c r="J139" s="6">
        <v>0</v>
      </c>
      <c r="K139" s="6">
        <v>0</v>
      </c>
      <c r="L139" s="6">
        <v>4.0254929577464784</v>
      </c>
      <c r="M139" s="6">
        <v>9.3366197183098567</v>
      </c>
      <c r="N139" s="6">
        <v>0</v>
      </c>
      <c r="O139" s="6">
        <f>SUM(NonNurse[[#This Row],[Qualified Social Work Staff Hours]],NonNurse[[#This Row],[Other Social Work Staff Hours]])/NonNurse[[#This Row],[MDS Census]]</f>
        <v>0.15211106011932074</v>
      </c>
      <c r="P139" s="6">
        <v>4.0845070422535219</v>
      </c>
      <c r="Q139" s="6">
        <v>3.1436619718309853</v>
      </c>
      <c r="R139" s="6">
        <f>SUM(NonNurse[[#This Row],[Qualified Activities Professional Hours]],NonNurse[[#This Row],[Other Activities Professional Hours]])/NonNurse[[#This Row],[MDS Census]]</f>
        <v>0.11776044056906838</v>
      </c>
      <c r="S139" s="6">
        <v>19.421690140845072</v>
      </c>
      <c r="T139" s="6">
        <v>0</v>
      </c>
      <c r="U139" s="6">
        <v>0</v>
      </c>
      <c r="V139" s="6">
        <f>SUM(NonNurse[[#This Row],[Occupational Therapist Hours]],NonNurse[[#This Row],[OT Assistant Hours]],NonNurse[[#This Row],[OT Aide Hours]])/NonNurse[[#This Row],[MDS Census]]</f>
        <v>0.31641578705828366</v>
      </c>
      <c r="W139" s="6">
        <v>11.157323943661973</v>
      </c>
      <c r="X139" s="6">
        <v>2.2266197183098591</v>
      </c>
      <c r="Y139" s="6">
        <v>0</v>
      </c>
      <c r="Z139" s="6">
        <f>SUM(NonNurse[[#This Row],[Physical Therapist (PT) Hours]],NonNurse[[#This Row],[PT Assistant Hours]],NonNurse[[#This Row],[PT Aide Hours]])/NonNurse[[#This Row],[MDS Census]]</f>
        <v>0.21804956402019277</v>
      </c>
      <c r="AA139" s="6">
        <v>0</v>
      </c>
      <c r="AB139" s="6">
        <v>0</v>
      </c>
      <c r="AC139" s="6">
        <v>0</v>
      </c>
      <c r="AD139" s="6">
        <v>48.729577464788726</v>
      </c>
      <c r="AE139" s="6">
        <v>0</v>
      </c>
      <c r="AF139" s="6">
        <v>0</v>
      </c>
      <c r="AG139" s="6">
        <v>0</v>
      </c>
      <c r="AH139" s="1">
        <v>175154</v>
      </c>
      <c r="AI139">
        <v>7</v>
      </c>
    </row>
    <row r="140" spans="1:35" x14ac:dyDescent="0.25">
      <c r="A140" t="s">
        <v>346</v>
      </c>
      <c r="B140" t="s">
        <v>52</v>
      </c>
      <c r="C140" t="s">
        <v>536</v>
      </c>
      <c r="D140" t="s">
        <v>389</v>
      </c>
      <c r="E140" s="6">
        <v>73.173913043478265</v>
      </c>
      <c r="F140" s="6">
        <v>31.580869565217398</v>
      </c>
      <c r="G140" s="6">
        <v>0.61956521739130432</v>
      </c>
      <c r="H140" s="6">
        <v>0.46760869565217389</v>
      </c>
      <c r="I140" s="6">
        <v>0.2608695652173913</v>
      </c>
      <c r="J140" s="6">
        <v>0</v>
      </c>
      <c r="K140" s="6">
        <v>0</v>
      </c>
      <c r="L140" s="6">
        <v>1.6199999999999997</v>
      </c>
      <c r="M140" s="6">
        <v>5.4782608695652177</v>
      </c>
      <c r="N140" s="6">
        <v>9.7065217391304345E-2</v>
      </c>
      <c r="O140" s="6">
        <f>SUM(NonNurse[[#This Row],[Qualified Social Work Staff Hours]],NonNurse[[#This Row],[Other Social Work Staff Hours]])/NonNurse[[#This Row],[MDS Census]]</f>
        <v>7.6192810457516344E-2</v>
      </c>
      <c r="P140" s="6">
        <v>4.9973913043478264</v>
      </c>
      <c r="Q140" s="6">
        <v>1.9496739130434779</v>
      </c>
      <c r="R140" s="6">
        <f>SUM(NonNurse[[#This Row],[Qualified Activities Professional Hours]],NonNurse[[#This Row],[Other Activities Professional Hours]])/NonNurse[[#This Row],[MDS Census]]</f>
        <v>9.4939096850861548E-2</v>
      </c>
      <c r="S140" s="6">
        <v>2.6913043478260867</v>
      </c>
      <c r="T140" s="6">
        <v>3.9897826086956516</v>
      </c>
      <c r="U140" s="6">
        <v>0</v>
      </c>
      <c r="V140" s="6">
        <f>SUM(NonNurse[[#This Row],[Occupational Therapist Hours]],NonNurse[[#This Row],[OT Assistant Hours]],NonNurse[[#This Row],[OT Aide Hours]])/NonNurse[[#This Row],[MDS Census]]</f>
        <v>9.1304218657159819E-2</v>
      </c>
      <c r="W140" s="6">
        <v>4.3209782608695653</v>
      </c>
      <c r="X140" s="6">
        <v>7.6717391304347808</v>
      </c>
      <c r="Y140" s="6">
        <v>0</v>
      </c>
      <c r="Z140" s="6">
        <f>SUM(NonNurse[[#This Row],[Physical Therapist (PT) Hours]],NonNurse[[#This Row],[PT Assistant Hours]],NonNurse[[#This Row],[PT Aide Hours]])/NonNurse[[#This Row],[MDS Census]]</f>
        <v>0.1638933452168746</v>
      </c>
      <c r="AA140" s="6">
        <v>0</v>
      </c>
      <c r="AB140" s="6">
        <v>0</v>
      </c>
      <c r="AC140" s="6">
        <v>0</v>
      </c>
      <c r="AD140" s="6">
        <v>0</v>
      </c>
      <c r="AE140" s="6">
        <v>0</v>
      </c>
      <c r="AF140" s="6">
        <v>0</v>
      </c>
      <c r="AG140" s="6">
        <v>0</v>
      </c>
      <c r="AH140" s="1">
        <v>175157</v>
      </c>
      <c r="AI140">
        <v>7</v>
      </c>
    </row>
    <row r="141" spans="1:35" x14ac:dyDescent="0.25">
      <c r="A141" t="s">
        <v>346</v>
      </c>
      <c r="B141" t="s">
        <v>174</v>
      </c>
      <c r="C141" t="s">
        <v>493</v>
      </c>
      <c r="D141" t="s">
        <v>453</v>
      </c>
      <c r="E141" s="6">
        <v>59.967391304347828</v>
      </c>
      <c r="F141" s="6">
        <v>20.993695652173916</v>
      </c>
      <c r="G141" s="6">
        <v>0.30978260869565216</v>
      </c>
      <c r="H141" s="6">
        <v>0.14402173913043478</v>
      </c>
      <c r="I141" s="6">
        <v>0</v>
      </c>
      <c r="J141" s="6">
        <v>0</v>
      </c>
      <c r="K141" s="6">
        <v>0</v>
      </c>
      <c r="L141" s="6">
        <v>0.66652173913043478</v>
      </c>
      <c r="M141" s="6">
        <v>4.8747826086956518</v>
      </c>
      <c r="N141" s="6">
        <v>0</v>
      </c>
      <c r="O141" s="6">
        <f>SUM(NonNurse[[#This Row],[Qualified Social Work Staff Hours]],NonNurse[[#This Row],[Other Social Work Staff Hours]])/NonNurse[[#This Row],[MDS Census]]</f>
        <v>8.1290556461845201E-2</v>
      </c>
      <c r="P141" s="6">
        <v>0.89826086956521756</v>
      </c>
      <c r="Q141" s="6">
        <v>4.619565217391304E-2</v>
      </c>
      <c r="R141" s="6">
        <f>SUM(NonNurse[[#This Row],[Qualified Activities Professional Hours]],NonNurse[[#This Row],[Other Activities Professional Hours]])/NonNurse[[#This Row],[MDS Census]]</f>
        <v>1.5749501540692407E-2</v>
      </c>
      <c r="S141" s="6">
        <v>2.8797826086956517</v>
      </c>
      <c r="T141" s="6">
        <v>5.3101086956521737</v>
      </c>
      <c r="U141" s="6">
        <v>0</v>
      </c>
      <c r="V141" s="6">
        <f>SUM(NonNurse[[#This Row],[Occupational Therapist Hours]],NonNurse[[#This Row],[OT Assistant Hours]],NonNurse[[#This Row],[OT Aide Hours]])/NonNurse[[#This Row],[MDS Census]]</f>
        <v>0.13657241254304872</v>
      </c>
      <c r="W141" s="6">
        <v>1.5403260869565216</v>
      </c>
      <c r="X141" s="6">
        <v>5.4141304347826091</v>
      </c>
      <c r="Y141" s="6">
        <v>0</v>
      </c>
      <c r="Z141" s="6">
        <f>SUM(NonNurse[[#This Row],[Physical Therapist (PT) Hours]],NonNurse[[#This Row],[PT Assistant Hours]],NonNurse[[#This Row],[PT Aide Hours]])/NonNurse[[#This Row],[MDS Census]]</f>
        <v>0.11597063621533442</v>
      </c>
      <c r="AA141" s="6">
        <v>0</v>
      </c>
      <c r="AB141" s="6">
        <v>0</v>
      </c>
      <c r="AC141" s="6">
        <v>0</v>
      </c>
      <c r="AD141" s="6">
        <v>0</v>
      </c>
      <c r="AE141" s="6">
        <v>0</v>
      </c>
      <c r="AF141" s="6">
        <v>0</v>
      </c>
      <c r="AG141" s="6">
        <v>0</v>
      </c>
      <c r="AH141" s="1">
        <v>175373</v>
      </c>
      <c r="AI141">
        <v>7</v>
      </c>
    </row>
    <row r="142" spans="1:35" x14ac:dyDescent="0.25">
      <c r="A142" t="s">
        <v>346</v>
      </c>
      <c r="B142" t="s">
        <v>121</v>
      </c>
      <c r="C142" t="s">
        <v>532</v>
      </c>
      <c r="D142" t="s">
        <v>419</v>
      </c>
      <c r="E142" s="6">
        <v>48.923913043478258</v>
      </c>
      <c r="F142" s="6">
        <v>25.25826086956522</v>
      </c>
      <c r="G142" s="6">
        <v>0.30978260869565216</v>
      </c>
      <c r="H142" s="6">
        <v>0.19923913043478259</v>
      </c>
      <c r="I142" s="6">
        <v>0.27173913043478259</v>
      </c>
      <c r="J142" s="6">
        <v>0</v>
      </c>
      <c r="K142" s="6">
        <v>0</v>
      </c>
      <c r="L142" s="6">
        <v>5.3695652173913047E-2</v>
      </c>
      <c r="M142" s="6">
        <v>5.0394565217391296</v>
      </c>
      <c r="N142" s="6">
        <v>0</v>
      </c>
      <c r="O142" s="6">
        <f>SUM(NonNurse[[#This Row],[Qualified Social Work Staff Hours]],NonNurse[[#This Row],[Other Social Work Staff Hours]])/NonNurse[[#This Row],[MDS Census]]</f>
        <v>0.10300599866696289</v>
      </c>
      <c r="P142" s="6">
        <v>4.4125000000000005</v>
      </c>
      <c r="Q142" s="6">
        <v>0</v>
      </c>
      <c r="R142" s="6">
        <f>SUM(NonNurse[[#This Row],[Qualified Activities Professional Hours]],NonNurse[[#This Row],[Other Activities Professional Hours]])/NonNurse[[#This Row],[MDS Census]]</f>
        <v>9.0191068651410813E-2</v>
      </c>
      <c r="S142" s="6">
        <v>4.1836956521739141</v>
      </c>
      <c r="T142" s="6">
        <v>0</v>
      </c>
      <c r="U142" s="6">
        <v>0</v>
      </c>
      <c r="V142" s="6">
        <f>SUM(NonNurse[[#This Row],[Occupational Therapist Hours]],NonNurse[[#This Row],[OT Assistant Hours]],NonNurse[[#This Row],[OT Aide Hours]])/NonNurse[[#This Row],[MDS Census]]</f>
        <v>8.5514330148855844E-2</v>
      </c>
      <c r="W142" s="6">
        <v>4.463043478260869</v>
      </c>
      <c r="X142" s="6">
        <v>1.8954347826086952</v>
      </c>
      <c r="Y142" s="6">
        <v>0</v>
      </c>
      <c r="Z142" s="6">
        <f>SUM(NonNurse[[#This Row],[Physical Therapist (PT) Hours]],NonNurse[[#This Row],[PT Assistant Hours]],NonNurse[[#This Row],[PT Aide Hours]])/NonNurse[[#This Row],[MDS Census]]</f>
        <v>0.12996667407242835</v>
      </c>
      <c r="AA142" s="6">
        <v>0</v>
      </c>
      <c r="AB142" s="6">
        <v>0</v>
      </c>
      <c r="AC142" s="6">
        <v>0</v>
      </c>
      <c r="AD142" s="6">
        <v>0</v>
      </c>
      <c r="AE142" s="6">
        <v>0</v>
      </c>
      <c r="AF142" s="6">
        <v>0</v>
      </c>
      <c r="AG142" s="6">
        <v>0</v>
      </c>
      <c r="AH142" s="1">
        <v>175281</v>
      </c>
      <c r="AI142">
        <v>7</v>
      </c>
    </row>
    <row r="143" spans="1:35" x14ac:dyDescent="0.25">
      <c r="A143" t="s">
        <v>346</v>
      </c>
      <c r="B143" t="s">
        <v>34</v>
      </c>
      <c r="C143" t="s">
        <v>523</v>
      </c>
      <c r="D143" t="s">
        <v>410</v>
      </c>
      <c r="E143" s="6">
        <v>32.293478260869563</v>
      </c>
      <c r="F143" s="6">
        <v>30.552173913043465</v>
      </c>
      <c r="G143" s="6">
        <v>0.30978260869565216</v>
      </c>
      <c r="H143" s="6">
        <v>0.15945652173913044</v>
      </c>
      <c r="I143" s="6">
        <v>0</v>
      </c>
      <c r="J143" s="6">
        <v>0</v>
      </c>
      <c r="K143" s="6">
        <v>0</v>
      </c>
      <c r="L143" s="6">
        <v>0.82869565217391294</v>
      </c>
      <c r="M143" s="6">
        <v>5.6411956521739119</v>
      </c>
      <c r="N143" s="6">
        <v>0</v>
      </c>
      <c r="O143" s="6">
        <f>SUM(NonNurse[[#This Row],[Qualified Social Work Staff Hours]],NonNurse[[#This Row],[Other Social Work Staff Hours]])/NonNurse[[#This Row],[MDS Census]]</f>
        <v>0.17468529114776168</v>
      </c>
      <c r="P143" s="6">
        <v>4.8813043478260871</v>
      </c>
      <c r="Q143" s="6">
        <v>0</v>
      </c>
      <c r="R143" s="6">
        <f>SUM(NonNurse[[#This Row],[Qualified Activities Professional Hours]],NonNurse[[#This Row],[Other Activities Professional Hours]])/NonNurse[[#This Row],[MDS Census]]</f>
        <v>0.15115449343655338</v>
      </c>
      <c r="S143" s="6">
        <v>2.6916304347826085</v>
      </c>
      <c r="T143" s="6">
        <v>7.2360869565217403</v>
      </c>
      <c r="U143" s="6">
        <v>0</v>
      </c>
      <c r="V143" s="6">
        <f>SUM(NonNurse[[#This Row],[Occupational Therapist Hours]],NonNurse[[#This Row],[OT Assistant Hours]],NonNurse[[#This Row],[OT Aide Hours]])/NonNurse[[#This Row],[MDS Census]]</f>
        <v>0.30742174352070012</v>
      </c>
      <c r="W143" s="6">
        <v>5.9356521739130441</v>
      </c>
      <c r="X143" s="6">
        <v>8.2043478260869591</v>
      </c>
      <c r="Y143" s="6">
        <v>0</v>
      </c>
      <c r="Z143" s="6">
        <f>SUM(NonNurse[[#This Row],[Physical Therapist (PT) Hours]],NonNurse[[#This Row],[PT Assistant Hours]],NonNurse[[#This Row],[PT Aide Hours]])/NonNurse[[#This Row],[MDS Census]]</f>
        <v>0.43785930663076422</v>
      </c>
      <c r="AA143" s="6">
        <v>0</v>
      </c>
      <c r="AB143" s="6">
        <v>0</v>
      </c>
      <c r="AC143" s="6">
        <v>0</v>
      </c>
      <c r="AD143" s="6">
        <v>0</v>
      </c>
      <c r="AE143" s="6">
        <v>0</v>
      </c>
      <c r="AF143" s="6">
        <v>0</v>
      </c>
      <c r="AG143" s="6">
        <v>0</v>
      </c>
      <c r="AH143" s="1">
        <v>175077</v>
      </c>
      <c r="AI143">
        <v>7</v>
      </c>
    </row>
    <row r="144" spans="1:35" x14ac:dyDescent="0.25">
      <c r="A144" t="s">
        <v>346</v>
      </c>
      <c r="B144" t="s">
        <v>208</v>
      </c>
      <c r="C144" t="s">
        <v>610</v>
      </c>
      <c r="D144" t="s">
        <v>434</v>
      </c>
      <c r="E144" s="6">
        <v>39.989130434782609</v>
      </c>
      <c r="F144" s="6">
        <v>15.523586956521738</v>
      </c>
      <c r="G144" s="6">
        <v>0.24456521739130435</v>
      </c>
      <c r="H144" s="6">
        <v>0.40760869565217389</v>
      </c>
      <c r="I144" s="6">
        <v>0.34782608695652173</v>
      </c>
      <c r="J144" s="6">
        <v>0</v>
      </c>
      <c r="K144" s="6">
        <v>0</v>
      </c>
      <c r="L144" s="6">
        <v>0.22989130434782606</v>
      </c>
      <c r="M144" s="6">
        <v>0.19108695652173915</v>
      </c>
      <c r="N144" s="6">
        <v>5.0098913043478248</v>
      </c>
      <c r="O144" s="6">
        <f>SUM(NonNurse[[#This Row],[Qualified Social Work Staff Hours]],NonNurse[[#This Row],[Other Social Work Staff Hours]])/NonNurse[[#This Row],[MDS Census]]</f>
        <v>0.13005979885838539</v>
      </c>
      <c r="P144" s="6">
        <v>4.6960869565217385</v>
      </c>
      <c r="Q144" s="6">
        <v>0</v>
      </c>
      <c r="R144" s="6">
        <f>SUM(NonNurse[[#This Row],[Qualified Activities Professional Hours]],NonNurse[[#This Row],[Other Activities Professional Hours]])/NonNurse[[#This Row],[MDS Census]]</f>
        <v>0.11743408534927968</v>
      </c>
      <c r="S144" s="6">
        <v>3.3763043478260877</v>
      </c>
      <c r="T144" s="6">
        <v>0</v>
      </c>
      <c r="U144" s="6">
        <v>0</v>
      </c>
      <c r="V144" s="6">
        <f>SUM(NonNurse[[#This Row],[Occupational Therapist Hours]],NonNurse[[#This Row],[OT Assistant Hours]],NonNurse[[#This Row],[OT Aide Hours]])/NonNurse[[#This Row],[MDS Census]]</f>
        <v>8.4430551780375118E-2</v>
      </c>
      <c r="W144" s="6">
        <v>0.36097826086956525</v>
      </c>
      <c r="X144" s="6">
        <v>5.1096739130434781</v>
      </c>
      <c r="Y144" s="6">
        <v>0</v>
      </c>
      <c r="Z144" s="6">
        <f>SUM(NonNurse[[#This Row],[Physical Therapist (PT) Hours]],NonNurse[[#This Row],[PT Assistant Hours]],NonNurse[[#This Row],[PT Aide Hours]])/NonNurse[[#This Row],[MDS Census]]</f>
        <v>0.13680347920630606</v>
      </c>
      <c r="AA144" s="6">
        <v>0</v>
      </c>
      <c r="AB144" s="6">
        <v>0</v>
      </c>
      <c r="AC144" s="6">
        <v>0</v>
      </c>
      <c r="AD144" s="6">
        <v>0</v>
      </c>
      <c r="AE144" s="6">
        <v>0</v>
      </c>
      <c r="AF144" s="6">
        <v>0</v>
      </c>
      <c r="AG144" s="6">
        <v>0</v>
      </c>
      <c r="AH144" s="1">
        <v>175439</v>
      </c>
      <c r="AI144">
        <v>7</v>
      </c>
    </row>
    <row r="145" spans="1:35" x14ac:dyDescent="0.25">
      <c r="A145" t="s">
        <v>346</v>
      </c>
      <c r="B145" t="s">
        <v>188</v>
      </c>
      <c r="C145" t="s">
        <v>521</v>
      </c>
      <c r="D145" t="s">
        <v>402</v>
      </c>
      <c r="E145" s="6">
        <v>95.891304347826093</v>
      </c>
      <c r="F145" s="6">
        <v>48.521956521739128</v>
      </c>
      <c r="G145" s="6">
        <v>0.375</v>
      </c>
      <c r="H145" s="6">
        <v>0.5183695652173913</v>
      </c>
      <c r="I145" s="6">
        <v>0.25</v>
      </c>
      <c r="J145" s="6">
        <v>0</v>
      </c>
      <c r="K145" s="6">
        <v>0</v>
      </c>
      <c r="L145" s="6">
        <v>6.4257608695652157</v>
      </c>
      <c r="M145" s="6">
        <v>2.4347826086956523</v>
      </c>
      <c r="N145" s="6">
        <v>5.0466304347826076</v>
      </c>
      <c r="O145" s="6">
        <f>SUM(NonNurse[[#This Row],[Qualified Social Work Staff Hours]],NonNurse[[#This Row],[Other Social Work Staff Hours]])/NonNurse[[#This Row],[MDS Census]]</f>
        <v>7.80197234187259E-2</v>
      </c>
      <c r="P145" s="6">
        <v>4.9922826086956498</v>
      </c>
      <c r="Q145" s="6">
        <v>12.786304347826089</v>
      </c>
      <c r="R145" s="6">
        <f>SUM(NonNurse[[#This Row],[Qualified Activities Professional Hours]],NonNurse[[#This Row],[Other Activities Professional Hours]])/NonNurse[[#This Row],[MDS Census]]</f>
        <v>0.1854035366130129</v>
      </c>
      <c r="S145" s="6">
        <v>4.703913043478261</v>
      </c>
      <c r="T145" s="6">
        <v>9.7360869565217367</v>
      </c>
      <c r="U145" s="6">
        <v>0</v>
      </c>
      <c r="V145" s="6">
        <f>SUM(NonNurse[[#This Row],[Occupational Therapist Hours]],NonNurse[[#This Row],[OT Assistant Hours]],NonNurse[[#This Row],[OT Aide Hours]])/NonNurse[[#This Row],[MDS Census]]</f>
        <v>0.15058716844253001</v>
      </c>
      <c r="W145" s="6">
        <v>9.845326086956522</v>
      </c>
      <c r="X145" s="6">
        <v>11.298478260869564</v>
      </c>
      <c r="Y145" s="6">
        <v>2.6195652173913042</v>
      </c>
      <c r="Z145" s="6">
        <f>SUM(NonNurse[[#This Row],[Physical Therapist (PT) Hours]],NonNurse[[#This Row],[PT Assistant Hours]],NonNurse[[#This Row],[PT Aide Hours]])/NonNurse[[#This Row],[MDS Census]]</f>
        <v>0.24781568805259574</v>
      </c>
      <c r="AA145" s="6">
        <v>0</v>
      </c>
      <c r="AB145" s="6">
        <v>0</v>
      </c>
      <c r="AC145" s="6">
        <v>0</v>
      </c>
      <c r="AD145" s="6">
        <v>0</v>
      </c>
      <c r="AE145" s="6">
        <v>0</v>
      </c>
      <c r="AF145" s="6">
        <v>0</v>
      </c>
      <c r="AG145" s="6">
        <v>0</v>
      </c>
      <c r="AH145" s="1">
        <v>175407</v>
      </c>
      <c r="AI145">
        <v>7</v>
      </c>
    </row>
    <row r="146" spans="1:35" x14ac:dyDescent="0.25">
      <c r="A146" t="s">
        <v>346</v>
      </c>
      <c r="B146" t="s">
        <v>117</v>
      </c>
      <c r="C146" t="s">
        <v>521</v>
      </c>
      <c r="D146" t="s">
        <v>402</v>
      </c>
      <c r="E146" s="6">
        <v>36.804347826086953</v>
      </c>
      <c r="F146" s="6">
        <v>3.3043478260869565</v>
      </c>
      <c r="G146" s="6">
        <v>0</v>
      </c>
      <c r="H146" s="6">
        <v>0.24945652173913047</v>
      </c>
      <c r="I146" s="6">
        <v>0</v>
      </c>
      <c r="J146" s="6">
        <v>0</v>
      </c>
      <c r="K146" s="6">
        <v>0</v>
      </c>
      <c r="L146" s="6">
        <v>0.96380434782608682</v>
      </c>
      <c r="M146" s="6">
        <v>1.8820652173913044</v>
      </c>
      <c r="N146" s="6">
        <v>0</v>
      </c>
      <c r="O146" s="6">
        <f>SUM(NonNurse[[#This Row],[Qualified Social Work Staff Hours]],NonNurse[[#This Row],[Other Social Work Staff Hours]])/NonNurse[[#This Row],[MDS Census]]</f>
        <v>5.1137034849379807E-2</v>
      </c>
      <c r="P146" s="6">
        <v>0</v>
      </c>
      <c r="Q146" s="6">
        <v>3.3176086956521735</v>
      </c>
      <c r="R146" s="6">
        <f>SUM(NonNurse[[#This Row],[Qualified Activities Professional Hours]],NonNurse[[#This Row],[Other Activities Professional Hours]])/NonNurse[[#This Row],[MDS Census]]</f>
        <v>9.0141760189013584E-2</v>
      </c>
      <c r="S146" s="6">
        <v>0.26315217391304346</v>
      </c>
      <c r="T146" s="6">
        <v>2.5228260869565218</v>
      </c>
      <c r="U146" s="6">
        <v>0</v>
      </c>
      <c r="V146" s="6">
        <f>SUM(NonNurse[[#This Row],[Occupational Therapist Hours]],NonNurse[[#This Row],[OT Assistant Hours]],NonNurse[[#This Row],[OT Aide Hours]])/NonNurse[[#This Row],[MDS Census]]</f>
        <v>7.5696987595983464E-2</v>
      </c>
      <c r="W146" s="6">
        <v>0.20456521739130434</v>
      </c>
      <c r="X146" s="6">
        <v>2.058913043478261</v>
      </c>
      <c r="Y146" s="6">
        <v>0</v>
      </c>
      <c r="Z146" s="6">
        <f>SUM(NonNurse[[#This Row],[Physical Therapist (PT) Hours]],NonNurse[[#This Row],[PT Assistant Hours]],NonNurse[[#This Row],[PT Aide Hours]])/NonNurse[[#This Row],[MDS Census]]</f>
        <v>6.1500295333727112E-2</v>
      </c>
      <c r="AA146" s="6">
        <v>0</v>
      </c>
      <c r="AB146" s="6">
        <v>0</v>
      </c>
      <c r="AC146" s="6">
        <v>0</v>
      </c>
      <c r="AD146" s="6">
        <v>0</v>
      </c>
      <c r="AE146" s="6">
        <v>0</v>
      </c>
      <c r="AF146" s="6">
        <v>0</v>
      </c>
      <c r="AG146" s="6">
        <v>0</v>
      </c>
      <c r="AH146" s="1">
        <v>175273</v>
      </c>
      <c r="AI146">
        <v>7</v>
      </c>
    </row>
    <row r="147" spans="1:35" x14ac:dyDescent="0.25">
      <c r="A147" t="s">
        <v>346</v>
      </c>
      <c r="B147" t="s">
        <v>197</v>
      </c>
      <c r="C147" t="s">
        <v>490</v>
      </c>
      <c r="D147" t="s">
        <v>400</v>
      </c>
      <c r="E147" s="6">
        <v>35.445652173913047</v>
      </c>
      <c r="F147" s="6">
        <v>5.6358695652173916</v>
      </c>
      <c r="G147" s="6">
        <v>3.2608695652173912E-2</v>
      </c>
      <c r="H147" s="6">
        <v>9.7826086956521743E-2</v>
      </c>
      <c r="I147" s="6">
        <v>0.11956521739130435</v>
      </c>
      <c r="J147" s="6">
        <v>0</v>
      </c>
      <c r="K147" s="6">
        <v>0</v>
      </c>
      <c r="L147" s="6">
        <v>1.2717391304347824E-2</v>
      </c>
      <c r="M147" s="6">
        <v>0</v>
      </c>
      <c r="N147" s="6">
        <v>3.8535869565217387</v>
      </c>
      <c r="O147" s="6">
        <f>SUM(NonNurse[[#This Row],[Qualified Social Work Staff Hours]],NonNurse[[#This Row],[Other Social Work Staff Hours]])/NonNurse[[#This Row],[MDS Census]]</f>
        <v>0.10871818460594908</v>
      </c>
      <c r="P147" s="6">
        <v>5.2207608695652175</v>
      </c>
      <c r="Q147" s="6">
        <v>0.95989130434782621</v>
      </c>
      <c r="R147" s="6">
        <f>SUM(NonNurse[[#This Row],[Qualified Activities Professional Hours]],NonNurse[[#This Row],[Other Activities Professional Hours]])/NonNurse[[#This Row],[MDS Census]]</f>
        <v>0.17436982520699171</v>
      </c>
      <c r="S147" s="6">
        <v>0.36467391304347824</v>
      </c>
      <c r="T147" s="6">
        <v>1.0670652173913044</v>
      </c>
      <c r="U147" s="6">
        <v>0</v>
      </c>
      <c r="V147" s="6">
        <f>SUM(NonNurse[[#This Row],[Occupational Therapist Hours]],NonNurse[[#This Row],[OT Assistant Hours]],NonNurse[[#This Row],[OT Aide Hours]])/NonNurse[[#This Row],[MDS Census]]</f>
        <v>4.0392517632628022E-2</v>
      </c>
      <c r="W147" s="6">
        <v>0.21076086956521739</v>
      </c>
      <c r="X147" s="6">
        <v>1.1672826086956523</v>
      </c>
      <c r="Y147" s="6">
        <v>0</v>
      </c>
      <c r="Z147" s="6">
        <f>SUM(NonNurse[[#This Row],[Physical Therapist (PT) Hours]],NonNurse[[#This Row],[PT Assistant Hours]],NonNurse[[#This Row],[PT Aide Hours]])/NonNurse[[#This Row],[MDS Census]]</f>
        <v>3.8877644894204234E-2</v>
      </c>
      <c r="AA147" s="6">
        <v>0</v>
      </c>
      <c r="AB147" s="6">
        <v>0</v>
      </c>
      <c r="AC147" s="6">
        <v>0</v>
      </c>
      <c r="AD147" s="6">
        <v>0</v>
      </c>
      <c r="AE147" s="6">
        <v>0</v>
      </c>
      <c r="AF147" s="6">
        <v>0</v>
      </c>
      <c r="AG147" s="6">
        <v>0</v>
      </c>
      <c r="AH147" s="1">
        <v>175419</v>
      </c>
      <c r="AI147">
        <v>7</v>
      </c>
    </row>
    <row r="148" spans="1:35" x14ac:dyDescent="0.25">
      <c r="A148" t="s">
        <v>346</v>
      </c>
      <c r="B148" t="s">
        <v>243</v>
      </c>
      <c r="C148" t="s">
        <v>628</v>
      </c>
      <c r="D148" t="s">
        <v>385</v>
      </c>
      <c r="E148" s="6">
        <v>40.347826086956523</v>
      </c>
      <c r="F148" s="6">
        <v>5.3551086956521745</v>
      </c>
      <c r="G148" s="6">
        <v>0.2608695652173913</v>
      </c>
      <c r="H148" s="6">
        <v>7.0652173913043473E-2</v>
      </c>
      <c r="I148" s="6">
        <v>4.0978260869565215</v>
      </c>
      <c r="J148" s="6">
        <v>0</v>
      </c>
      <c r="K148" s="6">
        <v>0</v>
      </c>
      <c r="L148" s="6">
        <v>0.8984782608695655</v>
      </c>
      <c r="M148" s="6">
        <v>0</v>
      </c>
      <c r="N148" s="6">
        <v>4.9243478260869571</v>
      </c>
      <c r="O148" s="6">
        <f>SUM(NonNurse[[#This Row],[Qualified Social Work Staff Hours]],NonNurse[[#This Row],[Other Social Work Staff Hours]])/NonNurse[[#This Row],[MDS Census]]</f>
        <v>0.12204741379310345</v>
      </c>
      <c r="P148" s="6">
        <v>0</v>
      </c>
      <c r="Q148" s="6">
        <v>5.6507608695652189</v>
      </c>
      <c r="R148" s="6">
        <f>SUM(NonNurse[[#This Row],[Qualified Activities Professional Hours]],NonNurse[[#This Row],[Other Activities Professional Hours]])/NonNurse[[#This Row],[MDS Census]]</f>
        <v>0.14005118534482761</v>
      </c>
      <c r="S148" s="6">
        <v>3.4893478260869575</v>
      </c>
      <c r="T148" s="6">
        <v>2.3276086956521747</v>
      </c>
      <c r="U148" s="6">
        <v>0</v>
      </c>
      <c r="V148" s="6">
        <f>SUM(NonNurse[[#This Row],[Occupational Therapist Hours]],NonNurse[[#This Row],[OT Assistant Hours]],NonNurse[[#This Row],[OT Aide Hours]])/NonNurse[[#This Row],[MDS Census]]</f>
        <v>0.14417025862068969</v>
      </c>
      <c r="W148" s="6">
        <v>1.7355434782608696</v>
      </c>
      <c r="X148" s="6">
        <v>3.2676086956521746</v>
      </c>
      <c r="Y148" s="6">
        <v>0.5</v>
      </c>
      <c r="Z148" s="6">
        <f>SUM(NonNurse[[#This Row],[Physical Therapist (PT) Hours]],NonNurse[[#This Row],[PT Assistant Hours]],NonNurse[[#This Row],[PT Aide Hours]])/NonNurse[[#This Row],[MDS Census]]</f>
        <v>0.1363927801724138</v>
      </c>
      <c r="AA148" s="6">
        <v>0</v>
      </c>
      <c r="AB148" s="6">
        <v>0</v>
      </c>
      <c r="AC148" s="6">
        <v>0</v>
      </c>
      <c r="AD148" s="6">
        <v>0</v>
      </c>
      <c r="AE148" s="6">
        <v>0</v>
      </c>
      <c r="AF148" s="6">
        <v>0</v>
      </c>
      <c r="AG148" s="6">
        <v>0</v>
      </c>
      <c r="AH148" s="1">
        <v>175494</v>
      </c>
      <c r="AI148">
        <v>7</v>
      </c>
    </row>
    <row r="149" spans="1:35" x14ac:dyDescent="0.25">
      <c r="A149" t="s">
        <v>346</v>
      </c>
      <c r="B149" t="s">
        <v>173</v>
      </c>
      <c r="C149" t="s">
        <v>594</v>
      </c>
      <c r="D149" t="s">
        <v>411</v>
      </c>
      <c r="E149" s="6">
        <v>33.358695652173914</v>
      </c>
      <c r="F149" s="6">
        <v>5.2173913043478262</v>
      </c>
      <c r="G149" s="6">
        <v>5.434782608695652E-2</v>
      </c>
      <c r="H149" s="6">
        <v>0.10869565217391304</v>
      </c>
      <c r="I149" s="6">
        <v>0.89130434782608692</v>
      </c>
      <c r="J149" s="6">
        <v>6.5217391304347824E-2</v>
      </c>
      <c r="K149" s="6">
        <v>0.16304347826086957</v>
      </c>
      <c r="L149" s="6">
        <v>3.2608695652173912E-2</v>
      </c>
      <c r="M149" s="6">
        <v>0.65217391304347827</v>
      </c>
      <c r="N149" s="6">
        <v>0</v>
      </c>
      <c r="O149" s="6">
        <f>SUM(NonNurse[[#This Row],[Qualified Social Work Staff Hours]],NonNurse[[#This Row],[Other Social Work Staff Hours]])/NonNurse[[#This Row],[MDS Census]]</f>
        <v>1.9550342130987292E-2</v>
      </c>
      <c r="P149" s="6">
        <v>5.7508695652173927</v>
      </c>
      <c r="Q149" s="6">
        <v>0</v>
      </c>
      <c r="R149" s="6">
        <f>SUM(NonNurse[[#This Row],[Qualified Activities Professional Hours]],NonNurse[[#This Row],[Other Activities Professional Hours]])/NonNurse[[#This Row],[MDS Census]]</f>
        <v>0.17239491691104597</v>
      </c>
      <c r="S149" s="6">
        <v>0.32923913043478253</v>
      </c>
      <c r="T149" s="6">
        <v>1.2772826086956521</v>
      </c>
      <c r="U149" s="6">
        <v>0</v>
      </c>
      <c r="V149" s="6">
        <f>SUM(NonNurse[[#This Row],[Occupational Therapist Hours]],NonNurse[[#This Row],[OT Assistant Hours]],NonNurse[[#This Row],[OT Aide Hours]])/NonNurse[[#This Row],[MDS Census]]</f>
        <v>4.8159009449332026E-2</v>
      </c>
      <c r="W149" s="6">
        <v>0.37293478260869584</v>
      </c>
      <c r="X149" s="6">
        <v>0.84891304347826091</v>
      </c>
      <c r="Y149" s="6">
        <v>0</v>
      </c>
      <c r="Z149" s="6">
        <f>SUM(NonNurse[[#This Row],[Physical Therapist (PT) Hours]],NonNurse[[#This Row],[PT Assistant Hours]],NonNurse[[#This Row],[PT Aide Hours]])/NonNurse[[#This Row],[MDS Census]]</f>
        <v>3.66275659824047E-2</v>
      </c>
      <c r="AA149" s="6">
        <v>0</v>
      </c>
      <c r="AB149" s="6">
        <v>0</v>
      </c>
      <c r="AC149" s="6">
        <v>0</v>
      </c>
      <c r="AD149" s="6">
        <v>0</v>
      </c>
      <c r="AE149" s="6">
        <v>0</v>
      </c>
      <c r="AF149" s="6">
        <v>0</v>
      </c>
      <c r="AG149" s="6">
        <v>0</v>
      </c>
      <c r="AH149" s="1">
        <v>175369</v>
      </c>
      <c r="AI149">
        <v>7</v>
      </c>
    </row>
    <row r="150" spans="1:35" x14ac:dyDescent="0.25">
      <c r="A150" t="s">
        <v>346</v>
      </c>
      <c r="B150" t="s">
        <v>299</v>
      </c>
      <c r="C150" t="s">
        <v>642</v>
      </c>
      <c r="D150" t="s">
        <v>399</v>
      </c>
      <c r="E150" s="6">
        <v>28.467391304347824</v>
      </c>
      <c r="F150" s="6">
        <v>4.8967391304347823</v>
      </c>
      <c r="G150" s="6">
        <v>6.5217391304347824E-2</v>
      </c>
      <c r="H150" s="6">
        <v>0.13043478260869565</v>
      </c>
      <c r="I150" s="6">
        <v>0.29347826086956524</v>
      </c>
      <c r="J150" s="6">
        <v>0</v>
      </c>
      <c r="K150" s="6">
        <v>0</v>
      </c>
      <c r="L150" s="6">
        <v>0.16</v>
      </c>
      <c r="M150" s="6">
        <v>0</v>
      </c>
      <c r="N150" s="6">
        <v>4.5972826086956537</v>
      </c>
      <c r="O150" s="6">
        <f>SUM(NonNurse[[#This Row],[Qualified Social Work Staff Hours]],NonNurse[[#This Row],[Other Social Work Staff Hours]])/NonNurse[[#This Row],[MDS Census]]</f>
        <v>0.16149293623520433</v>
      </c>
      <c r="P150" s="6">
        <v>4.5758695652173911</v>
      </c>
      <c r="Q150" s="6">
        <v>0</v>
      </c>
      <c r="R150" s="6">
        <f>SUM(NonNurse[[#This Row],[Qualified Activities Professional Hours]],NonNurse[[#This Row],[Other Activities Professional Hours]])/NonNurse[[#This Row],[MDS Census]]</f>
        <v>0.16074074074074074</v>
      </c>
      <c r="S150" s="6">
        <v>0.54804347826086941</v>
      </c>
      <c r="T150" s="6">
        <v>7.7065217391304341E-2</v>
      </c>
      <c r="U150" s="6">
        <v>0</v>
      </c>
      <c r="V150" s="6">
        <f>SUM(NonNurse[[#This Row],[Occupational Therapist Hours]],NonNurse[[#This Row],[OT Assistant Hours]],NonNurse[[#This Row],[OT Aide Hours]])/NonNurse[[#This Row],[MDS Census]]</f>
        <v>2.1958762886597934E-2</v>
      </c>
      <c r="W150" s="6">
        <v>0.4419565217391303</v>
      </c>
      <c r="X150" s="6">
        <v>2.3711956521739137</v>
      </c>
      <c r="Y150" s="6">
        <v>0</v>
      </c>
      <c r="Z150" s="6">
        <f>SUM(NonNurse[[#This Row],[Physical Therapist (PT) Hours]],NonNurse[[#This Row],[PT Assistant Hours]],NonNurse[[#This Row],[PT Aide Hours]])/NonNurse[[#This Row],[MDS Census]]</f>
        <v>9.882016036655214E-2</v>
      </c>
      <c r="AA150" s="6">
        <v>0</v>
      </c>
      <c r="AB150" s="6">
        <v>0</v>
      </c>
      <c r="AC150" s="6">
        <v>0</v>
      </c>
      <c r="AD150" s="6">
        <v>0</v>
      </c>
      <c r="AE150" s="6">
        <v>0</v>
      </c>
      <c r="AF150" s="6">
        <v>0</v>
      </c>
      <c r="AG150" s="6">
        <v>0</v>
      </c>
      <c r="AH150" s="1">
        <v>175567</v>
      </c>
      <c r="AI150">
        <v>7</v>
      </c>
    </row>
    <row r="151" spans="1:35" x14ac:dyDescent="0.25">
      <c r="A151" t="s">
        <v>346</v>
      </c>
      <c r="B151" t="s">
        <v>236</v>
      </c>
      <c r="C151" t="s">
        <v>505</v>
      </c>
      <c r="D151" t="s">
        <v>397</v>
      </c>
      <c r="E151" s="6">
        <v>27.913043478260871</v>
      </c>
      <c r="F151" s="6">
        <v>7.0413043478260864</v>
      </c>
      <c r="G151" s="6">
        <v>0</v>
      </c>
      <c r="H151" s="6">
        <v>9.7826086956521743E-2</v>
      </c>
      <c r="I151" s="6">
        <v>0.21739130434782608</v>
      </c>
      <c r="J151" s="6">
        <v>0</v>
      </c>
      <c r="K151" s="6">
        <v>0</v>
      </c>
      <c r="L151" s="6">
        <v>0</v>
      </c>
      <c r="M151" s="6">
        <v>0</v>
      </c>
      <c r="N151" s="6">
        <v>0</v>
      </c>
      <c r="O151" s="6">
        <f>SUM(NonNurse[[#This Row],[Qualified Social Work Staff Hours]],NonNurse[[#This Row],[Other Social Work Staff Hours]])/NonNurse[[#This Row],[MDS Census]]</f>
        <v>0</v>
      </c>
      <c r="P151" s="6">
        <v>0</v>
      </c>
      <c r="Q151" s="6">
        <v>0</v>
      </c>
      <c r="R151" s="6">
        <f>SUM(NonNurse[[#This Row],[Qualified Activities Professional Hours]],NonNurse[[#This Row],[Other Activities Professional Hours]])/NonNurse[[#This Row],[MDS Census]]</f>
        <v>0</v>
      </c>
      <c r="S151" s="6">
        <v>1.9565217391304349E-2</v>
      </c>
      <c r="T151" s="6">
        <v>0</v>
      </c>
      <c r="U151" s="6">
        <v>0</v>
      </c>
      <c r="V151" s="6">
        <f>SUM(NonNurse[[#This Row],[Occupational Therapist Hours]],NonNurse[[#This Row],[OT Assistant Hours]],NonNurse[[#This Row],[OT Aide Hours]])/NonNurse[[#This Row],[MDS Census]]</f>
        <v>7.0093457943925239E-4</v>
      </c>
      <c r="W151" s="6">
        <v>5.3260869565217396E-2</v>
      </c>
      <c r="X151" s="6">
        <v>0.15760869565217395</v>
      </c>
      <c r="Y151" s="6">
        <v>0</v>
      </c>
      <c r="Z151" s="6">
        <f>SUM(NonNurse[[#This Row],[Physical Therapist (PT) Hours]],NonNurse[[#This Row],[PT Assistant Hours]],NonNurse[[#This Row],[PT Aide Hours]])/NonNurse[[#This Row],[MDS Census]]</f>
        <v>7.554517133956387E-3</v>
      </c>
      <c r="AA151" s="6">
        <v>0</v>
      </c>
      <c r="AB151" s="6">
        <v>0</v>
      </c>
      <c r="AC151" s="6">
        <v>0</v>
      </c>
      <c r="AD151" s="6">
        <v>0</v>
      </c>
      <c r="AE151" s="6">
        <v>0</v>
      </c>
      <c r="AF151" s="6">
        <v>0</v>
      </c>
      <c r="AG151" s="6">
        <v>0</v>
      </c>
      <c r="AH151" s="1">
        <v>175480</v>
      </c>
      <c r="AI151">
        <v>7</v>
      </c>
    </row>
    <row r="152" spans="1:35" x14ac:dyDescent="0.25">
      <c r="A152" t="s">
        <v>346</v>
      </c>
      <c r="B152" t="s">
        <v>96</v>
      </c>
      <c r="C152" t="s">
        <v>557</v>
      </c>
      <c r="D152" t="s">
        <v>410</v>
      </c>
      <c r="E152" s="6">
        <v>35.315217391304351</v>
      </c>
      <c r="F152" s="6">
        <v>6.4820652173913045</v>
      </c>
      <c r="G152" s="6">
        <v>0</v>
      </c>
      <c r="H152" s="6">
        <v>0</v>
      </c>
      <c r="I152" s="6">
        <v>0.2608695652173913</v>
      </c>
      <c r="J152" s="6">
        <v>0</v>
      </c>
      <c r="K152" s="6">
        <v>0</v>
      </c>
      <c r="L152" s="6">
        <v>3.5907608695652176</v>
      </c>
      <c r="M152" s="6">
        <v>5.3032608695652179</v>
      </c>
      <c r="N152" s="6">
        <v>0</v>
      </c>
      <c r="O152" s="6">
        <f>SUM(NonNurse[[#This Row],[Qualified Social Work Staff Hours]],NonNurse[[#This Row],[Other Social Work Staff Hours]])/NonNurse[[#This Row],[MDS Census]]</f>
        <v>0.15016928285626346</v>
      </c>
      <c r="P152" s="6">
        <v>0</v>
      </c>
      <c r="Q152" s="6">
        <v>0</v>
      </c>
      <c r="R152" s="6">
        <f>SUM(NonNurse[[#This Row],[Qualified Activities Professional Hours]],NonNurse[[#This Row],[Other Activities Professional Hours]])/NonNurse[[#This Row],[MDS Census]]</f>
        <v>0</v>
      </c>
      <c r="S152" s="6">
        <v>0.87173913043478246</v>
      </c>
      <c r="T152" s="6">
        <v>0.11739130434782609</v>
      </c>
      <c r="U152" s="6">
        <v>0.55434782608695654</v>
      </c>
      <c r="V152" s="6">
        <f>SUM(NonNurse[[#This Row],[Occupational Therapist Hours]],NonNurse[[#This Row],[OT Assistant Hours]],NonNurse[[#This Row],[OT Aide Hours]])/NonNurse[[#This Row],[MDS Census]]</f>
        <v>4.370575561711295E-2</v>
      </c>
      <c r="W152" s="6">
        <v>1.7733695652173913</v>
      </c>
      <c r="X152" s="6">
        <v>0.37826086956521743</v>
      </c>
      <c r="Y152" s="6">
        <v>7.5978260869565215</v>
      </c>
      <c r="Z152" s="6">
        <f>SUM(NonNurse[[#This Row],[Physical Therapist (PT) Hours]],NonNurse[[#This Row],[PT Assistant Hours]],NonNurse[[#This Row],[PT Aide Hours]])/NonNurse[[#This Row],[MDS Census]]</f>
        <v>0.27606955986457371</v>
      </c>
      <c r="AA152" s="6">
        <v>0</v>
      </c>
      <c r="AB152" s="6">
        <v>4.6413043478260869</v>
      </c>
      <c r="AC152" s="6">
        <v>0</v>
      </c>
      <c r="AD152" s="6">
        <v>0</v>
      </c>
      <c r="AE152" s="6">
        <v>0</v>
      </c>
      <c r="AF152" s="6">
        <v>0</v>
      </c>
      <c r="AG152" s="6">
        <v>0</v>
      </c>
      <c r="AH152" s="1">
        <v>175238</v>
      </c>
      <c r="AI152">
        <v>7</v>
      </c>
    </row>
    <row r="153" spans="1:35" x14ac:dyDescent="0.25">
      <c r="A153" t="s">
        <v>346</v>
      </c>
      <c r="B153" t="s">
        <v>138</v>
      </c>
      <c r="C153" t="s">
        <v>543</v>
      </c>
      <c r="D153" t="s">
        <v>407</v>
      </c>
      <c r="E153" s="6">
        <v>31.326086956521738</v>
      </c>
      <c r="F153" s="6">
        <v>5.3097826086956523</v>
      </c>
      <c r="G153" s="6">
        <v>0.13043478260869565</v>
      </c>
      <c r="H153" s="6">
        <v>0.38858695652173914</v>
      </c>
      <c r="I153" s="6">
        <v>0.2391304347826087</v>
      </c>
      <c r="J153" s="6">
        <v>0</v>
      </c>
      <c r="K153" s="6">
        <v>0</v>
      </c>
      <c r="L153" s="6">
        <v>5.5108695652173918E-2</v>
      </c>
      <c r="M153" s="6">
        <v>0.13043478260869565</v>
      </c>
      <c r="N153" s="6">
        <v>5.6519565217391294</v>
      </c>
      <c r="O153" s="6">
        <f>SUM(NonNurse[[#This Row],[Qualified Social Work Staff Hours]],NonNurse[[#This Row],[Other Social Work Staff Hours]])/NonNurse[[#This Row],[MDS Census]]</f>
        <v>0.18458709229701592</v>
      </c>
      <c r="P153" s="6">
        <v>10.291847826086956</v>
      </c>
      <c r="Q153" s="6">
        <v>0</v>
      </c>
      <c r="R153" s="6">
        <f>SUM(NonNurse[[#This Row],[Qualified Activities Professional Hours]],NonNurse[[#This Row],[Other Activities Professional Hours]])/NonNurse[[#This Row],[MDS Census]]</f>
        <v>0.32853920888272031</v>
      </c>
      <c r="S153" s="6">
        <v>2.911413043478261</v>
      </c>
      <c r="T153" s="6">
        <v>0.19999999999999998</v>
      </c>
      <c r="U153" s="6">
        <v>0</v>
      </c>
      <c r="V153" s="6">
        <f>SUM(NonNurse[[#This Row],[Occupational Therapist Hours]],NonNurse[[#This Row],[OT Assistant Hours]],NonNurse[[#This Row],[OT Aide Hours]])/NonNurse[[#This Row],[MDS Census]]</f>
        <v>9.9323386537127009E-2</v>
      </c>
      <c r="W153" s="6">
        <v>2.5177173913043474</v>
      </c>
      <c r="X153" s="6">
        <v>3.8209782608695662</v>
      </c>
      <c r="Y153" s="6">
        <v>0</v>
      </c>
      <c r="Z153" s="6">
        <f>SUM(NonNurse[[#This Row],[Physical Therapist (PT) Hours]],NonNurse[[#This Row],[PT Assistant Hours]],NonNurse[[#This Row],[PT Aide Hours]])/NonNurse[[#This Row],[MDS Census]]</f>
        <v>0.20234559333795976</v>
      </c>
      <c r="AA153" s="6">
        <v>0</v>
      </c>
      <c r="AB153" s="6">
        <v>0</v>
      </c>
      <c r="AC153" s="6">
        <v>0</v>
      </c>
      <c r="AD153" s="6">
        <v>0</v>
      </c>
      <c r="AE153" s="6">
        <v>0</v>
      </c>
      <c r="AF153" s="6">
        <v>0</v>
      </c>
      <c r="AG153" s="6">
        <v>0</v>
      </c>
      <c r="AH153" s="1">
        <v>175306</v>
      </c>
      <c r="AI153">
        <v>7</v>
      </c>
    </row>
    <row r="154" spans="1:35" x14ac:dyDescent="0.25">
      <c r="A154" t="s">
        <v>346</v>
      </c>
      <c r="B154" t="s">
        <v>254</v>
      </c>
      <c r="C154" t="s">
        <v>511</v>
      </c>
      <c r="D154" t="s">
        <v>408</v>
      </c>
      <c r="E154" s="6">
        <v>43.260869565217391</v>
      </c>
      <c r="F154" s="6">
        <v>5.7099999999999929</v>
      </c>
      <c r="G154" s="6">
        <v>0.13043478260869565</v>
      </c>
      <c r="H154" s="6">
        <v>0.15217391304347827</v>
      </c>
      <c r="I154" s="6">
        <v>0.19565217391304349</v>
      </c>
      <c r="J154" s="6">
        <v>0</v>
      </c>
      <c r="K154" s="6">
        <v>0</v>
      </c>
      <c r="L154" s="6">
        <v>1.3984782608695654</v>
      </c>
      <c r="M154" s="6">
        <v>0</v>
      </c>
      <c r="N154" s="6">
        <v>6.2905434782608687</v>
      </c>
      <c r="O154" s="6">
        <f>SUM(NonNurse[[#This Row],[Qualified Social Work Staff Hours]],NonNurse[[#This Row],[Other Social Work Staff Hours]])/NonNurse[[#This Row],[MDS Census]]</f>
        <v>0.14540954773869344</v>
      </c>
      <c r="P154" s="6">
        <v>0</v>
      </c>
      <c r="Q154" s="6">
        <v>0</v>
      </c>
      <c r="R154" s="6">
        <f>SUM(NonNurse[[#This Row],[Qualified Activities Professional Hours]],NonNurse[[#This Row],[Other Activities Professional Hours]])/NonNurse[[#This Row],[MDS Census]]</f>
        <v>0</v>
      </c>
      <c r="S154" s="6">
        <v>1.1253260869565218</v>
      </c>
      <c r="T154" s="6">
        <v>0</v>
      </c>
      <c r="U154" s="6">
        <v>0</v>
      </c>
      <c r="V154" s="6">
        <f>SUM(NonNurse[[#This Row],[Occupational Therapist Hours]],NonNurse[[#This Row],[OT Assistant Hours]],NonNurse[[#This Row],[OT Aide Hours]])/NonNurse[[#This Row],[MDS Census]]</f>
        <v>2.6012562814070352E-2</v>
      </c>
      <c r="W154" s="6">
        <v>0.74880434782608685</v>
      </c>
      <c r="X154" s="6">
        <v>1.6660869565217391</v>
      </c>
      <c r="Y154" s="6">
        <v>0</v>
      </c>
      <c r="Z154" s="6">
        <f>SUM(NonNurse[[#This Row],[Physical Therapist (PT) Hours]],NonNurse[[#This Row],[PT Assistant Hours]],NonNurse[[#This Row],[PT Aide Hours]])/NonNurse[[#This Row],[MDS Census]]</f>
        <v>5.5821608040201004E-2</v>
      </c>
      <c r="AA154" s="6">
        <v>0</v>
      </c>
      <c r="AB154" s="6">
        <v>0</v>
      </c>
      <c r="AC154" s="6">
        <v>0</v>
      </c>
      <c r="AD154" s="6">
        <v>0</v>
      </c>
      <c r="AE154" s="6">
        <v>0</v>
      </c>
      <c r="AF154" s="6">
        <v>0</v>
      </c>
      <c r="AG154" s="6">
        <v>0</v>
      </c>
      <c r="AH154" s="1">
        <v>175508</v>
      </c>
      <c r="AI154">
        <v>7</v>
      </c>
    </row>
    <row r="155" spans="1:35" x14ac:dyDescent="0.25">
      <c r="A155" t="s">
        <v>346</v>
      </c>
      <c r="B155" t="s">
        <v>58</v>
      </c>
      <c r="C155" t="s">
        <v>522</v>
      </c>
      <c r="D155" t="s">
        <v>415</v>
      </c>
      <c r="E155" s="6">
        <v>50.130434782608695</v>
      </c>
      <c r="F155" s="6">
        <v>5.2554347826086953</v>
      </c>
      <c r="G155" s="6">
        <v>0.28804347826086957</v>
      </c>
      <c r="H155" s="6">
        <v>0.73369565217391308</v>
      </c>
      <c r="I155" s="6">
        <v>0.78260869565217395</v>
      </c>
      <c r="J155" s="6">
        <v>0</v>
      </c>
      <c r="K155" s="6">
        <v>0</v>
      </c>
      <c r="L155" s="6">
        <v>4.5753260869565224</v>
      </c>
      <c r="M155" s="6">
        <v>5.5652173913043477</v>
      </c>
      <c r="N155" s="6">
        <v>11.209239130434783</v>
      </c>
      <c r="O155" s="6">
        <f>SUM(NonNurse[[#This Row],[Qualified Social Work Staff Hours]],NonNurse[[#This Row],[Other Social Work Staff Hours]])/NonNurse[[#This Row],[MDS Census]]</f>
        <v>0.33461621856027757</v>
      </c>
      <c r="P155" s="6">
        <v>10.788369565217391</v>
      </c>
      <c r="Q155" s="6">
        <v>0</v>
      </c>
      <c r="R155" s="6">
        <f>SUM(NonNurse[[#This Row],[Qualified Activities Professional Hours]],NonNurse[[#This Row],[Other Activities Professional Hours]])/NonNurse[[#This Row],[MDS Census]]</f>
        <v>0.2152059843885516</v>
      </c>
      <c r="S155" s="6">
        <v>5.2934782608695636</v>
      </c>
      <c r="T155" s="6">
        <v>6.5375000000000005</v>
      </c>
      <c r="U155" s="6">
        <v>0</v>
      </c>
      <c r="V155" s="6">
        <f>SUM(NonNurse[[#This Row],[Occupational Therapist Hours]],NonNurse[[#This Row],[OT Assistant Hours]],NonNurse[[#This Row],[OT Aide Hours]])/NonNurse[[#This Row],[MDS Census]]</f>
        <v>0.23600390286209885</v>
      </c>
      <c r="W155" s="6">
        <v>5.6839130434782614</v>
      </c>
      <c r="X155" s="6">
        <v>11.217065217391305</v>
      </c>
      <c r="Y155" s="6">
        <v>0</v>
      </c>
      <c r="Z155" s="6">
        <f>SUM(NonNurse[[#This Row],[Physical Therapist (PT) Hours]],NonNurse[[#This Row],[PT Assistant Hours]],NonNurse[[#This Row],[PT Aide Hours]])/NonNurse[[#This Row],[MDS Census]]</f>
        <v>0.33714006938421509</v>
      </c>
      <c r="AA155" s="6">
        <v>0</v>
      </c>
      <c r="AB155" s="6">
        <v>0</v>
      </c>
      <c r="AC155" s="6">
        <v>0.60869565217391308</v>
      </c>
      <c r="AD155" s="6">
        <v>0</v>
      </c>
      <c r="AE155" s="6">
        <v>0</v>
      </c>
      <c r="AF155" s="6">
        <v>0</v>
      </c>
      <c r="AG155" s="6">
        <v>0</v>
      </c>
      <c r="AH155" s="1">
        <v>175171</v>
      </c>
      <c r="AI155">
        <v>7</v>
      </c>
    </row>
    <row r="156" spans="1:35" x14ac:dyDescent="0.25">
      <c r="A156" t="s">
        <v>346</v>
      </c>
      <c r="B156" t="s">
        <v>207</v>
      </c>
      <c r="C156" t="s">
        <v>596</v>
      </c>
      <c r="D156" t="s">
        <v>454</v>
      </c>
      <c r="E156" s="6">
        <v>41.152173913043477</v>
      </c>
      <c r="F156" s="6">
        <v>5.4782608695652177</v>
      </c>
      <c r="G156" s="6">
        <v>3.2608695652173912E-2</v>
      </c>
      <c r="H156" s="6">
        <v>0.20108695652173916</v>
      </c>
      <c r="I156" s="6">
        <v>0</v>
      </c>
      <c r="J156" s="6">
        <v>0</v>
      </c>
      <c r="K156" s="6">
        <v>0</v>
      </c>
      <c r="L156" s="6">
        <v>9.8913043478260868E-2</v>
      </c>
      <c r="M156" s="6">
        <v>6.0814130434782623</v>
      </c>
      <c r="N156" s="6">
        <v>0</v>
      </c>
      <c r="O156" s="6">
        <f>SUM(NonNurse[[#This Row],[Qualified Social Work Staff Hours]],NonNurse[[#This Row],[Other Social Work Staff Hours]])/NonNurse[[#This Row],[MDS Census]]</f>
        <v>0.14777865821447442</v>
      </c>
      <c r="P156" s="6">
        <v>0</v>
      </c>
      <c r="Q156" s="6">
        <v>9.0171739130434769</v>
      </c>
      <c r="R156" s="6">
        <f>SUM(NonNurse[[#This Row],[Qualified Activities Professional Hours]],NonNurse[[#This Row],[Other Activities Professional Hours]])/NonNurse[[#This Row],[MDS Census]]</f>
        <v>0.21911780243000525</v>
      </c>
      <c r="S156" s="6">
        <v>0.49250000000000005</v>
      </c>
      <c r="T156" s="6">
        <v>1.5967391304347829</v>
      </c>
      <c r="U156" s="6">
        <v>0</v>
      </c>
      <c r="V156" s="6">
        <f>SUM(NonNurse[[#This Row],[Occupational Therapist Hours]],NonNurse[[#This Row],[OT Assistant Hours]],NonNurse[[#This Row],[OT Aide Hours]])/NonNurse[[#This Row],[MDS Census]]</f>
        <v>5.0768621236133134E-2</v>
      </c>
      <c r="W156" s="6">
        <v>0.66619565217391297</v>
      </c>
      <c r="X156" s="6">
        <v>3.4095652173913056</v>
      </c>
      <c r="Y156" s="6">
        <v>0</v>
      </c>
      <c r="Z156" s="6">
        <f>SUM(NonNurse[[#This Row],[Physical Therapist (PT) Hours]],NonNurse[[#This Row],[PT Assistant Hours]],NonNurse[[#This Row],[PT Aide Hours]])/NonNurse[[#This Row],[MDS Census]]</f>
        <v>9.9041204437400984E-2</v>
      </c>
      <c r="AA156" s="6">
        <v>0</v>
      </c>
      <c r="AB156" s="6">
        <v>0</v>
      </c>
      <c r="AC156" s="6">
        <v>0</v>
      </c>
      <c r="AD156" s="6">
        <v>0</v>
      </c>
      <c r="AE156" s="6">
        <v>0</v>
      </c>
      <c r="AF156" s="6">
        <v>0</v>
      </c>
      <c r="AG156" s="6">
        <v>7.6086956521739135E-2</v>
      </c>
      <c r="AH156" s="1">
        <v>175437</v>
      </c>
      <c r="AI156">
        <v>7</v>
      </c>
    </row>
    <row r="157" spans="1:35" x14ac:dyDescent="0.25">
      <c r="A157" t="s">
        <v>346</v>
      </c>
      <c r="B157" t="s">
        <v>302</v>
      </c>
      <c r="C157" t="s">
        <v>644</v>
      </c>
      <c r="D157" t="s">
        <v>460</v>
      </c>
      <c r="E157" s="6">
        <v>33.434782608695649</v>
      </c>
      <c r="F157" s="6">
        <v>0</v>
      </c>
      <c r="G157" s="6">
        <v>0</v>
      </c>
      <c r="H157" s="6">
        <v>0</v>
      </c>
      <c r="I157" s="6">
        <v>0</v>
      </c>
      <c r="J157" s="6">
        <v>0</v>
      </c>
      <c r="K157" s="6">
        <v>0</v>
      </c>
      <c r="L157" s="6">
        <v>0</v>
      </c>
      <c r="M157" s="6">
        <v>0</v>
      </c>
      <c r="N157" s="6">
        <v>0</v>
      </c>
      <c r="O157" s="6">
        <f>SUM(NonNurse[[#This Row],[Qualified Social Work Staff Hours]],NonNurse[[#This Row],[Other Social Work Staff Hours]])/NonNurse[[#This Row],[MDS Census]]</f>
        <v>0</v>
      </c>
      <c r="P157" s="6">
        <v>0</v>
      </c>
      <c r="Q157" s="6">
        <v>17.415760869565219</v>
      </c>
      <c r="R157" s="6">
        <f>SUM(NonNurse[[#This Row],[Qualified Activities Professional Hours]],NonNurse[[#This Row],[Other Activities Professional Hours]])/NonNurse[[#This Row],[MDS Census]]</f>
        <v>0.5208875162548765</v>
      </c>
      <c r="S157" s="6">
        <v>0</v>
      </c>
      <c r="T157" s="6">
        <v>0</v>
      </c>
      <c r="U157" s="6">
        <v>0</v>
      </c>
      <c r="V157" s="6">
        <f>SUM(NonNurse[[#This Row],[Occupational Therapist Hours]],NonNurse[[#This Row],[OT Assistant Hours]],NonNurse[[#This Row],[OT Aide Hours]])/NonNurse[[#This Row],[MDS Census]]</f>
        <v>0</v>
      </c>
      <c r="W157" s="6">
        <v>0</v>
      </c>
      <c r="X157" s="6">
        <v>0</v>
      </c>
      <c r="Y157" s="6">
        <v>5.0760869565217392</v>
      </c>
      <c r="Z157" s="6">
        <f>SUM(NonNurse[[#This Row],[Physical Therapist (PT) Hours]],NonNurse[[#This Row],[PT Assistant Hours]],NonNurse[[#This Row],[PT Aide Hours]])/NonNurse[[#This Row],[MDS Census]]</f>
        <v>0.15182054616384918</v>
      </c>
      <c r="AA157" s="6">
        <v>0</v>
      </c>
      <c r="AB157" s="6">
        <v>0</v>
      </c>
      <c r="AC157" s="6">
        <v>0</v>
      </c>
      <c r="AD157" s="6">
        <v>0</v>
      </c>
      <c r="AE157" s="6">
        <v>0</v>
      </c>
      <c r="AF157" s="6">
        <v>0</v>
      </c>
      <c r="AG157" s="6">
        <v>0</v>
      </c>
      <c r="AH157" s="7">
        <v>1.7E+27</v>
      </c>
      <c r="AI157">
        <v>7</v>
      </c>
    </row>
    <row r="158" spans="1:35" x14ac:dyDescent="0.25">
      <c r="A158" t="s">
        <v>346</v>
      </c>
      <c r="B158" t="s">
        <v>45</v>
      </c>
      <c r="C158" t="s">
        <v>530</v>
      </c>
      <c r="D158" t="s">
        <v>394</v>
      </c>
      <c r="E158" s="6">
        <v>35.282608695652172</v>
      </c>
      <c r="F158" s="6">
        <v>9.0434782608695645</v>
      </c>
      <c r="G158" s="6">
        <v>0</v>
      </c>
      <c r="H158" s="6">
        <v>0</v>
      </c>
      <c r="I158" s="6">
        <v>0</v>
      </c>
      <c r="J158" s="6">
        <v>0</v>
      </c>
      <c r="K158" s="6">
        <v>0</v>
      </c>
      <c r="L158" s="6">
        <v>13.002173913043478</v>
      </c>
      <c r="M158" s="6">
        <v>7.5336956521739129</v>
      </c>
      <c r="N158" s="6">
        <v>0</v>
      </c>
      <c r="O158" s="6">
        <f>SUM(NonNurse[[#This Row],[Qualified Social Work Staff Hours]],NonNurse[[#This Row],[Other Social Work Staff Hours]])/NonNurse[[#This Row],[MDS Census]]</f>
        <v>0.21352433764633397</v>
      </c>
      <c r="P158" s="6">
        <v>0</v>
      </c>
      <c r="Q158" s="6">
        <v>3.6548913043478262</v>
      </c>
      <c r="R158" s="6">
        <f>SUM(NonNurse[[#This Row],[Qualified Activities Professional Hours]],NonNurse[[#This Row],[Other Activities Professional Hours]])/NonNurse[[#This Row],[MDS Census]]</f>
        <v>0.1035890326555761</v>
      </c>
      <c r="S158" s="6">
        <v>5.3217391304347812</v>
      </c>
      <c r="T158" s="6">
        <v>4.1826086956521724</v>
      </c>
      <c r="U158" s="6">
        <v>6.2717391304347823</v>
      </c>
      <c r="V158" s="6">
        <f>SUM(NonNurse[[#This Row],[Occupational Therapist Hours]],NonNurse[[#This Row],[OT Assistant Hours]],NonNurse[[#This Row],[OT Aide Hours]])/NonNurse[[#This Row],[MDS Census]]</f>
        <v>0.44713493530499065</v>
      </c>
      <c r="W158" s="6">
        <v>6.7597826086956516</v>
      </c>
      <c r="X158" s="6">
        <v>5.3119565217391314</v>
      </c>
      <c r="Y158" s="6">
        <v>4.2826086956521738</v>
      </c>
      <c r="Z158" s="6">
        <f>SUM(NonNurse[[#This Row],[Physical Therapist (PT) Hours]],NonNurse[[#This Row],[PT Assistant Hours]],NonNurse[[#This Row],[PT Aide Hours]])/NonNurse[[#This Row],[MDS Census]]</f>
        <v>0.46352433764633399</v>
      </c>
      <c r="AA158" s="6">
        <v>0</v>
      </c>
      <c r="AB158" s="6">
        <v>6.6847826086956523</v>
      </c>
      <c r="AC158" s="6">
        <v>0</v>
      </c>
      <c r="AD158" s="6">
        <v>0</v>
      </c>
      <c r="AE158" s="6">
        <v>7.5869565217391308</v>
      </c>
      <c r="AF158" s="6">
        <v>0</v>
      </c>
      <c r="AG158" s="6">
        <v>2</v>
      </c>
      <c r="AH158" s="1">
        <v>175130</v>
      </c>
      <c r="AI158">
        <v>7</v>
      </c>
    </row>
    <row r="159" spans="1:35" x14ac:dyDescent="0.25">
      <c r="A159" t="s">
        <v>346</v>
      </c>
      <c r="B159" t="s">
        <v>61</v>
      </c>
      <c r="C159" t="s">
        <v>524</v>
      </c>
      <c r="D159" t="s">
        <v>416</v>
      </c>
      <c r="E159" s="6">
        <v>120.32608695652173</v>
      </c>
      <c r="F159" s="6">
        <v>0</v>
      </c>
      <c r="G159" s="6">
        <v>0.14130434782608695</v>
      </c>
      <c r="H159" s="6">
        <v>0</v>
      </c>
      <c r="I159" s="6">
        <v>5.3478260869565215</v>
      </c>
      <c r="J159" s="6">
        <v>0</v>
      </c>
      <c r="K159" s="6">
        <v>0</v>
      </c>
      <c r="L159" s="6">
        <v>1.142717391304348</v>
      </c>
      <c r="M159" s="6">
        <v>9.7228260869565215</v>
      </c>
      <c r="N159" s="6">
        <v>18.521739130434781</v>
      </c>
      <c r="O159" s="6">
        <f>SUM(NonNurse[[#This Row],[Qualified Social Work Staff Hours]],NonNurse[[#This Row],[Other Social Work Staff Hours]])/NonNurse[[#This Row],[MDS Census]]</f>
        <v>0.2347335140018067</v>
      </c>
      <c r="P159" s="6">
        <v>0</v>
      </c>
      <c r="Q159" s="6">
        <v>12.070652173913043</v>
      </c>
      <c r="R159" s="6">
        <f>SUM(NonNurse[[#This Row],[Qualified Activities Professional Hours]],NonNurse[[#This Row],[Other Activities Professional Hours]])/NonNurse[[#This Row],[MDS Census]]</f>
        <v>0.10031616982836496</v>
      </c>
      <c r="S159" s="6">
        <v>8.871739130434781</v>
      </c>
      <c r="T159" s="6">
        <v>1.4596739130434779</v>
      </c>
      <c r="U159" s="6">
        <v>0</v>
      </c>
      <c r="V159" s="6">
        <f>SUM(NonNurse[[#This Row],[Occupational Therapist Hours]],NonNurse[[#This Row],[OT Assistant Hours]],NonNurse[[#This Row],[OT Aide Hours]])/NonNurse[[#This Row],[MDS Census]]</f>
        <v>8.5861788617886167E-2</v>
      </c>
      <c r="W159" s="6">
        <v>2.5134782608695647</v>
      </c>
      <c r="X159" s="6">
        <v>13.138586956521737</v>
      </c>
      <c r="Y159" s="6">
        <v>0</v>
      </c>
      <c r="Z159" s="6">
        <f>SUM(NonNurse[[#This Row],[Physical Therapist (PT) Hours]],NonNurse[[#This Row],[PT Assistant Hours]],NonNurse[[#This Row],[PT Aide Hours]])/NonNurse[[#This Row],[MDS Census]]</f>
        <v>0.13008039747064135</v>
      </c>
      <c r="AA159" s="6">
        <v>0</v>
      </c>
      <c r="AB159" s="6">
        <v>0</v>
      </c>
      <c r="AC159" s="6">
        <v>0</v>
      </c>
      <c r="AD159" s="6">
        <v>0</v>
      </c>
      <c r="AE159" s="6">
        <v>0</v>
      </c>
      <c r="AF159" s="6">
        <v>0</v>
      </c>
      <c r="AG159" s="6">
        <v>0</v>
      </c>
      <c r="AH159" s="1">
        <v>175174</v>
      </c>
      <c r="AI159">
        <v>7</v>
      </c>
    </row>
    <row r="160" spans="1:35" x14ac:dyDescent="0.25">
      <c r="A160" t="s">
        <v>346</v>
      </c>
      <c r="B160" t="s">
        <v>141</v>
      </c>
      <c r="C160" t="s">
        <v>574</v>
      </c>
      <c r="D160" t="s">
        <v>444</v>
      </c>
      <c r="E160" s="6">
        <v>31.369565217391305</v>
      </c>
      <c r="F160" s="6">
        <v>4.9565217391304346</v>
      </c>
      <c r="G160" s="6">
        <v>3.5326086956521736E-2</v>
      </c>
      <c r="H160" s="6">
        <v>0.15217391304347827</v>
      </c>
      <c r="I160" s="6">
        <v>1.0869565217391304E-2</v>
      </c>
      <c r="J160" s="6">
        <v>0</v>
      </c>
      <c r="K160" s="6">
        <v>0</v>
      </c>
      <c r="L160" s="6">
        <v>0.81836956521739135</v>
      </c>
      <c r="M160" s="6">
        <v>0</v>
      </c>
      <c r="N160" s="6">
        <v>5.0239130434782622</v>
      </c>
      <c r="O160" s="6">
        <f>SUM(NonNurse[[#This Row],[Qualified Social Work Staff Hours]],NonNurse[[#This Row],[Other Social Work Staff Hours]])/NonNurse[[#This Row],[MDS Census]]</f>
        <v>0.16015246015246018</v>
      </c>
      <c r="P160" s="6">
        <v>5.4804347826086959</v>
      </c>
      <c r="Q160" s="6">
        <v>0</v>
      </c>
      <c r="R160" s="6">
        <f>SUM(NonNurse[[#This Row],[Qualified Activities Professional Hours]],NonNurse[[#This Row],[Other Activities Professional Hours]])/NonNurse[[#This Row],[MDS Census]]</f>
        <v>0.17470547470547471</v>
      </c>
      <c r="S160" s="6">
        <v>0.14456521739130435</v>
      </c>
      <c r="T160" s="6">
        <v>1.9563043478260875</v>
      </c>
      <c r="U160" s="6">
        <v>0</v>
      </c>
      <c r="V160" s="6">
        <f>SUM(NonNurse[[#This Row],[Occupational Therapist Hours]],NonNurse[[#This Row],[OT Assistant Hours]],NonNurse[[#This Row],[OT Aide Hours]])/NonNurse[[#This Row],[MDS Census]]</f>
        <v>6.6971586971586991E-2</v>
      </c>
      <c r="W160" s="6">
        <v>0.22445652173913047</v>
      </c>
      <c r="X160" s="6">
        <v>2.6734782608695653</v>
      </c>
      <c r="Y160" s="6">
        <v>0</v>
      </c>
      <c r="Z160" s="6">
        <f>SUM(NonNurse[[#This Row],[Physical Therapist (PT) Hours]],NonNurse[[#This Row],[PT Assistant Hours]],NonNurse[[#This Row],[PT Aide Hours]])/NonNurse[[#This Row],[MDS Census]]</f>
        <v>9.2380457380457387E-2</v>
      </c>
      <c r="AA160" s="6">
        <v>0</v>
      </c>
      <c r="AB160" s="6">
        <v>0</v>
      </c>
      <c r="AC160" s="6">
        <v>0</v>
      </c>
      <c r="AD160" s="6">
        <v>0</v>
      </c>
      <c r="AE160" s="6">
        <v>0</v>
      </c>
      <c r="AF160" s="6">
        <v>0</v>
      </c>
      <c r="AG160" s="6">
        <v>0</v>
      </c>
      <c r="AH160" s="1">
        <v>175313</v>
      </c>
      <c r="AI160">
        <v>7</v>
      </c>
    </row>
    <row r="161" spans="1:35" x14ac:dyDescent="0.25">
      <c r="A161" t="s">
        <v>346</v>
      </c>
      <c r="B161" t="s">
        <v>48</v>
      </c>
      <c r="C161" t="s">
        <v>533</v>
      </c>
      <c r="D161" t="s">
        <v>420</v>
      </c>
      <c r="E161" s="6">
        <v>38.347826086956523</v>
      </c>
      <c r="F161" s="6">
        <v>4.6956521739130439</v>
      </c>
      <c r="G161" s="6">
        <v>8.6956521739130432E-2</v>
      </c>
      <c r="H161" s="6">
        <v>0.23097826086956522</v>
      </c>
      <c r="I161" s="6">
        <v>0.20652173913043478</v>
      </c>
      <c r="J161" s="6">
        <v>0</v>
      </c>
      <c r="K161" s="6">
        <v>0</v>
      </c>
      <c r="L161" s="6">
        <v>1.8447826086956511</v>
      </c>
      <c r="M161" s="6">
        <v>4.6293478260869572</v>
      </c>
      <c r="N161" s="6">
        <v>0</v>
      </c>
      <c r="O161" s="6">
        <f>SUM(NonNurse[[#This Row],[Qualified Social Work Staff Hours]],NonNurse[[#This Row],[Other Social Work Staff Hours]])/NonNurse[[#This Row],[MDS Census]]</f>
        <v>0.12071995464852608</v>
      </c>
      <c r="P161" s="6">
        <v>5.3380434782608708</v>
      </c>
      <c r="Q161" s="6">
        <v>0</v>
      </c>
      <c r="R161" s="6">
        <f>SUM(NonNurse[[#This Row],[Qualified Activities Professional Hours]],NonNurse[[#This Row],[Other Activities Professional Hours]])/NonNurse[[#This Row],[MDS Census]]</f>
        <v>0.13920068027210886</v>
      </c>
      <c r="S161" s="6">
        <v>1.3867391304347825</v>
      </c>
      <c r="T161" s="6">
        <v>4.4129347826086942</v>
      </c>
      <c r="U161" s="6">
        <v>0</v>
      </c>
      <c r="V161" s="6">
        <f>SUM(NonNurse[[#This Row],[Occupational Therapist Hours]],NonNurse[[#This Row],[OT Assistant Hours]],NonNurse[[#This Row],[OT Aide Hours]])/NonNurse[[#This Row],[MDS Census]]</f>
        <v>0.15123866213151924</v>
      </c>
      <c r="W161" s="6">
        <v>0.94804347826086965</v>
      </c>
      <c r="X161" s="6">
        <v>4.8325000000000005</v>
      </c>
      <c r="Y161" s="6">
        <v>0</v>
      </c>
      <c r="Z161" s="6">
        <f>SUM(NonNurse[[#This Row],[Physical Therapist (PT) Hours]],NonNurse[[#This Row],[PT Assistant Hours]],NonNurse[[#This Row],[PT Aide Hours]])/NonNurse[[#This Row],[MDS Census]]</f>
        <v>0.15073979591836734</v>
      </c>
      <c r="AA161" s="6">
        <v>0</v>
      </c>
      <c r="AB161" s="6">
        <v>0</v>
      </c>
      <c r="AC161" s="6">
        <v>0</v>
      </c>
      <c r="AD161" s="6">
        <v>0</v>
      </c>
      <c r="AE161" s="6">
        <v>0</v>
      </c>
      <c r="AF161" s="6">
        <v>0</v>
      </c>
      <c r="AG161" s="6">
        <v>0</v>
      </c>
      <c r="AH161" s="1">
        <v>175141</v>
      </c>
      <c r="AI161">
        <v>7</v>
      </c>
    </row>
    <row r="162" spans="1:35" x14ac:dyDescent="0.25">
      <c r="A162" t="s">
        <v>346</v>
      </c>
      <c r="B162" t="s">
        <v>95</v>
      </c>
      <c r="C162" t="s">
        <v>556</v>
      </c>
      <c r="D162" t="s">
        <v>383</v>
      </c>
      <c r="E162" s="6">
        <v>22.413043478260871</v>
      </c>
      <c r="F162" s="6">
        <v>5.2173913043478262</v>
      </c>
      <c r="G162" s="6">
        <v>3.2608695652173912E-2</v>
      </c>
      <c r="H162" s="6">
        <v>9.2391304347826081E-2</v>
      </c>
      <c r="I162" s="6">
        <v>0.13043478260869565</v>
      </c>
      <c r="J162" s="6">
        <v>0</v>
      </c>
      <c r="K162" s="6">
        <v>0</v>
      </c>
      <c r="L162" s="6">
        <v>2.032608695652174E-2</v>
      </c>
      <c r="M162" s="6">
        <v>0</v>
      </c>
      <c r="N162" s="6">
        <v>4.8065217391304351</v>
      </c>
      <c r="O162" s="6">
        <f>SUM(NonNurse[[#This Row],[Qualified Social Work Staff Hours]],NonNurse[[#This Row],[Other Social Work Staff Hours]])/NonNurse[[#This Row],[MDS Census]]</f>
        <v>0.21445198836081475</v>
      </c>
      <c r="P162" s="6">
        <v>5.0706521739130466</v>
      </c>
      <c r="Q162" s="6">
        <v>0</v>
      </c>
      <c r="R162" s="6">
        <f>SUM(NonNurse[[#This Row],[Qualified Activities Professional Hours]],NonNurse[[#This Row],[Other Activities Professional Hours]])/NonNurse[[#This Row],[MDS Census]]</f>
        <v>0.22623666343355978</v>
      </c>
      <c r="S162" s="6">
        <v>0.53423913043478244</v>
      </c>
      <c r="T162" s="6">
        <v>0.66076086956521729</v>
      </c>
      <c r="U162" s="6">
        <v>0</v>
      </c>
      <c r="V162" s="6">
        <f>SUM(NonNurse[[#This Row],[Occupational Therapist Hours]],NonNurse[[#This Row],[OT Assistant Hours]],NonNurse[[#This Row],[OT Aide Hours]])/NonNurse[[#This Row],[MDS Census]]</f>
        <v>5.3317167798254114E-2</v>
      </c>
      <c r="W162" s="6">
        <v>0.31521739130434773</v>
      </c>
      <c r="X162" s="6">
        <v>1.5461956521739137</v>
      </c>
      <c r="Y162" s="6">
        <v>0</v>
      </c>
      <c r="Z162" s="6">
        <f>SUM(NonNurse[[#This Row],[Physical Therapist (PT) Hours]],NonNurse[[#This Row],[PT Assistant Hours]],NonNurse[[#This Row],[PT Aide Hours]])/NonNurse[[#This Row],[MDS Census]]</f>
        <v>8.3050436469447153E-2</v>
      </c>
      <c r="AA162" s="6">
        <v>0</v>
      </c>
      <c r="AB162" s="6">
        <v>0</v>
      </c>
      <c r="AC162" s="6">
        <v>0</v>
      </c>
      <c r="AD162" s="6">
        <v>0</v>
      </c>
      <c r="AE162" s="6">
        <v>0</v>
      </c>
      <c r="AF162" s="6">
        <v>0</v>
      </c>
      <c r="AG162" s="6">
        <v>0</v>
      </c>
      <c r="AH162" s="1">
        <v>175237</v>
      </c>
      <c r="AI162">
        <v>7</v>
      </c>
    </row>
    <row r="163" spans="1:35" x14ac:dyDescent="0.25">
      <c r="A163" t="s">
        <v>346</v>
      </c>
      <c r="B163" t="s">
        <v>114</v>
      </c>
      <c r="C163" t="s">
        <v>501</v>
      </c>
      <c r="D163" t="s">
        <v>391</v>
      </c>
      <c r="E163" s="6">
        <v>26.858695652173914</v>
      </c>
      <c r="F163" s="6">
        <v>5.2173913043478262</v>
      </c>
      <c r="G163" s="6">
        <v>3.2608695652173912E-2</v>
      </c>
      <c r="H163" s="6">
        <v>0.17934782608695651</v>
      </c>
      <c r="I163" s="6">
        <v>0.16304347826086957</v>
      </c>
      <c r="J163" s="6">
        <v>0</v>
      </c>
      <c r="K163" s="6">
        <v>0</v>
      </c>
      <c r="L163" s="6">
        <v>0.94499999999999984</v>
      </c>
      <c r="M163" s="6">
        <v>0</v>
      </c>
      <c r="N163" s="6">
        <v>0</v>
      </c>
      <c r="O163" s="6">
        <f>SUM(NonNurse[[#This Row],[Qualified Social Work Staff Hours]],NonNurse[[#This Row],[Other Social Work Staff Hours]])/NonNurse[[#This Row],[MDS Census]]</f>
        <v>0</v>
      </c>
      <c r="P163" s="6">
        <v>5.2994565217391303</v>
      </c>
      <c r="Q163" s="6">
        <v>0</v>
      </c>
      <c r="R163" s="6">
        <f>SUM(NonNurse[[#This Row],[Qualified Activities Professional Hours]],NonNurse[[#This Row],[Other Activities Professional Hours]])/NonNurse[[#This Row],[MDS Census]]</f>
        <v>0.19730878186968837</v>
      </c>
      <c r="S163" s="6">
        <v>1.751521739130435</v>
      </c>
      <c r="T163" s="6">
        <v>0.32793478260869569</v>
      </c>
      <c r="U163" s="6">
        <v>0</v>
      </c>
      <c r="V163" s="6">
        <f>SUM(NonNurse[[#This Row],[Occupational Therapist Hours]],NonNurse[[#This Row],[OT Assistant Hours]],NonNurse[[#This Row],[OT Aide Hours]])/NonNurse[[#This Row],[MDS Census]]</f>
        <v>7.7422096317280448E-2</v>
      </c>
      <c r="W163" s="6">
        <v>1.0871739130434788</v>
      </c>
      <c r="X163" s="6">
        <v>3.7696739130434778</v>
      </c>
      <c r="Y163" s="6">
        <v>0</v>
      </c>
      <c r="Z163" s="6">
        <f>SUM(NonNurse[[#This Row],[Physical Therapist (PT) Hours]],NonNurse[[#This Row],[PT Assistant Hours]],NonNurse[[#This Row],[PT Aide Hours]])/NonNurse[[#This Row],[MDS Census]]</f>
        <v>0.18082962363415619</v>
      </c>
      <c r="AA163" s="6">
        <v>0</v>
      </c>
      <c r="AB163" s="6">
        <v>0</v>
      </c>
      <c r="AC163" s="6">
        <v>0</v>
      </c>
      <c r="AD163" s="6">
        <v>0</v>
      </c>
      <c r="AE163" s="6">
        <v>0</v>
      </c>
      <c r="AF163" s="6">
        <v>0</v>
      </c>
      <c r="AG163" s="6">
        <v>0</v>
      </c>
      <c r="AH163" s="1">
        <v>175264</v>
      </c>
      <c r="AI163">
        <v>7</v>
      </c>
    </row>
    <row r="164" spans="1:35" x14ac:dyDescent="0.25">
      <c r="A164" t="s">
        <v>346</v>
      </c>
      <c r="B164" t="s">
        <v>248</v>
      </c>
      <c r="C164" t="s">
        <v>630</v>
      </c>
      <c r="D164" t="s">
        <v>401</v>
      </c>
      <c r="E164" s="6">
        <v>48.347826086956523</v>
      </c>
      <c r="F164" s="6">
        <v>5.3913043478260869</v>
      </c>
      <c r="G164" s="6">
        <v>6.5217391304347824E-2</v>
      </c>
      <c r="H164" s="6">
        <v>0.2608695652173913</v>
      </c>
      <c r="I164" s="6">
        <v>0.2391304347826087</v>
      </c>
      <c r="J164" s="6">
        <v>0</v>
      </c>
      <c r="K164" s="6">
        <v>0</v>
      </c>
      <c r="L164" s="6">
        <v>1.4756521739130437</v>
      </c>
      <c r="M164" s="6">
        <v>4.7108695652173926</v>
      </c>
      <c r="N164" s="6">
        <v>0</v>
      </c>
      <c r="O164" s="6">
        <f>SUM(NonNurse[[#This Row],[Qualified Social Work Staff Hours]],NonNurse[[#This Row],[Other Social Work Staff Hours]])/NonNurse[[#This Row],[MDS Census]]</f>
        <v>9.7437050359712257E-2</v>
      </c>
      <c r="P164" s="6">
        <v>4.2184782608695643</v>
      </c>
      <c r="Q164" s="6">
        <v>5.9858695652173921</v>
      </c>
      <c r="R164" s="6">
        <f>SUM(NonNurse[[#This Row],[Qualified Activities Professional Hours]],NonNurse[[#This Row],[Other Activities Professional Hours]])/NonNurse[[#This Row],[MDS Census]]</f>
        <v>0.21106115107913667</v>
      </c>
      <c r="S164" s="6">
        <v>0.73445652173913056</v>
      </c>
      <c r="T164" s="6">
        <v>4.2805434782608698</v>
      </c>
      <c r="U164" s="6">
        <v>0</v>
      </c>
      <c r="V164" s="6">
        <f>SUM(NonNurse[[#This Row],[Occupational Therapist Hours]],NonNurse[[#This Row],[OT Assistant Hours]],NonNurse[[#This Row],[OT Aide Hours]])/NonNurse[[#This Row],[MDS Census]]</f>
        <v>0.10372751798561151</v>
      </c>
      <c r="W164" s="6">
        <v>1.2631521739130436</v>
      </c>
      <c r="X164" s="6">
        <v>3.8505434782608701</v>
      </c>
      <c r="Y164" s="6">
        <v>0</v>
      </c>
      <c r="Z164" s="6">
        <f>SUM(NonNurse[[#This Row],[Physical Therapist (PT) Hours]],NonNurse[[#This Row],[PT Assistant Hours]],NonNurse[[#This Row],[PT Aide Hours]])/NonNurse[[#This Row],[MDS Census]]</f>
        <v>0.10576888489208634</v>
      </c>
      <c r="AA164" s="6">
        <v>0</v>
      </c>
      <c r="AB164" s="6">
        <v>0</v>
      </c>
      <c r="AC164" s="6">
        <v>0</v>
      </c>
      <c r="AD164" s="6">
        <v>0</v>
      </c>
      <c r="AE164" s="6">
        <v>0</v>
      </c>
      <c r="AF164" s="6">
        <v>0</v>
      </c>
      <c r="AG164" s="6">
        <v>0</v>
      </c>
      <c r="AH164" s="1">
        <v>175502</v>
      </c>
      <c r="AI164">
        <v>7</v>
      </c>
    </row>
    <row r="165" spans="1:35" x14ac:dyDescent="0.25">
      <c r="A165" t="s">
        <v>346</v>
      </c>
      <c r="B165" t="s">
        <v>111</v>
      </c>
      <c r="C165" t="s">
        <v>565</v>
      </c>
      <c r="D165" t="s">
        <v>437</v>
      </c>
      <c r="E165" s="6">
        <v>36.206521739130437</v>
      </c>
      <c r="F165" s="6">
        <v>5.2608695652173916</v>
      </c>
      <c r="G165" s="6">
        <v>3.8043478260869568E-2</v>
      </c>
      <c r="H165" s="6">
        <v>0.16576086956521738</v>
      </c>
      <c r="I165" s="6">
        <v>0.18478260869565216</v>
      </c>
      <c r="J165" s="6">
        <v>0</v>
      </c>
      <c r="K165" s="6">
        <v>0</v>
      </c>
      <c r="L165" s="6">
        <v>0.89576086956521717</v>
      </c>
      <c r="M165" s="6">
        <v>0</v>
      </c>
      <c r="N165" s="6">
        <v>0.40652173913043477</v>
      </c>
      <c r="O165" s="6">
        <f>SUM(NonNurse[[#This Row],[Qualified Social Work Staff Hours]],NonNurse[[#This Row],[Other Social Work Staff Hours]])/NonNurse[[#This Row],[MDS Census]]</f>
        <v>1.1227859501651154E-2</v>
      </c>
      <c r="P165" s="6">
        <v>6.1190217391304369</v>
      </c>
      <c r="Q165" s="6">
        <v>2.7554347826086949</v>
      </c>
      <c r="R165" s="6">
        <f>SUM(NonNurse[[#This Row],[Qualified Activities Professional Hours]],NonNurse[[#This Row],[Other Activities Professional Hours]])/NonNurse[[#This Row],[MDS Census]]</f>
        <v>0.2451065746022216</v>
      </c>
      <c r="S165" s="6">
        <v>0.41815217391304338</v>
      </c>
      <c r="T165" s="6">
        <v>3.1023913043478264</v>
      </c>
      <c r="U165" s="6">
        <v>0</v>
      </c>
      <c r="V165" s="6">
        <f>SUM(NonNurse[[#This Row],[Occupational Therapist Hours]],NonNurse[[#This Row],[OT Assistant Hours]],NonNurse[[#This Row],[OT Aide Hours]])/NonNurse[[#This Row],[MDS Census]]</f>
        <v>9.7235064545181632E-2</v>
      </c>
      <c r="W165" s="6">
        <v>0.51402173913043492</v>
      </c>
      <c r="X165" s="6">
        <v>2.714565217391304</v>
      </c>
      <c r="Y165" s="6">
        <v>0</v>
      </c>
      <c r="Z165" s="6">
        <f>SUM(NonNurse[[#This Row],[Physical Therapist (PT) Hours]],NonNurse[[#This Row],[PT Assistant Hours]],NonNurse[[#This Row],[PT Aide Hours]])/NonNurse[[#This Row],[MDS Census]]</f>
        <v>8.917141999399579E-2</v>
      </c>
      <c r="AA165" s="6">
        <v>0</v>
      </c>
      <c r="AB165" s="6">
        <v>0</v>
      </c>
      <c r="AC165" s="6">
        <v>0</v>
      </c>
      <c r="AD165" s="6">
        <v>0</v>
      </c>
      <c r="AE165" s="6">
        <v>0</v>
      </c>
      <c r="AF165" s="6">
        <v>0</v>
      </c>
      <c r="AG165" s="6">
        <v>0</v>
      </c>
      <c r="AH165" s="1">
        <v>175258</v>
      </c>
      <c r="AI165">
        <v>7</v>
      </c>
    </row>
    <row r="166" spans="1:35" x14ac:dyDescent="0.25">
      <c r="A166" t="s">
        <v>346</v>
      </c>
      <c r="B166" t="s">
        <v>171</v>
      </c>
      <c r="C166" t="s">
        <v>592</v>
      </c>
      <c r="D166" t="s">
        <v>393</v>
      </c>
      <c r="E166" s="6">
        <v>55.880434782608695</v>
      </c>
      <c r="F166" s="6">
        <v>7.0434782608695654</v>
      </c>
      <c r="G166" s="6">
        <v>0</v>
      </c>
      <c r="H166" s="6">
        <v>0.24456521739130435</v>
      </c>
      <c r="I166" s="6">
        <v>0.18478260869565216</v>
      </c>
      <c r="J166" s="6">
        <v>0</v>
      </c>
      <c r="K166" s="6">
        <v>0</v>
      </c>
      <c r="L166" s="6">
        <v>0.87173913043478213</v>
      </c>
      <c r="M166" s="6">
        <v>0</v>
      </c>
      <c r="N166" s="6">
        <v>5.0130434782608697</v>
      </c>
      <c r="O166" s="6">
        <f>SUM(NonNurse[[#This Row],[Qualified Social Work Staff Hours]],NonNurse[[#This Row],[Other Social Work Staff Hours]])/NonNurse[[#This Row],[MDS Census]]</f>
        <v>8.9710173118070419E-2</v>
      </c>
      <c r="P166" s="6">
        <v>5.8739130434782609</v>
      </c>
      <c r="Q166" s="6">
        <v>0</v>
      </c>
      <c r="R166" s="6">
        <f>SUM(NonNurse[[#This Row],[Qualified Activities Professional Hours]],NonNurse[[#This Row],[Other Activities Professional Hours]])/NonNurse[[#This Row],[MDS Census]]</f>
        <v>0.10511573623808598</v>
      </c>
      <c r="S166" s="6">
        <v>4.1523913043478249</v>
      </c>
      <c r="T166" s="6">
        <v>2.7101086956521745</v>
      </c>
      <c r="U166" s="6">
        <v>0</v>
      </c>
      <c r="V166" s="6">
        <f>SUM(NonNurse[[#This Row],[Occupational Therapist Hours]],NonNurse[[#This Row],[OT Assistant Hours]],NonNurse[[#This Row],[OT Aide Hours]])/NonNurse[[#This Row],[MDS Census]]</f>
        <v>0.12280684691694221</v>
      </c>
      <c r="W166" s="6">
        <v>1.1754347826086957</v>
      </c>
      <c r="X166" s="6">
        <v>6.4072826086956498</v>
      </c>
      <c r="Y166" s="6">
        <v>0</v>
      </c>
      <c r="Z166" s="6">
        <f>SUM(NonNurse[[#This Row],[Physical Therapist (PT) Hours]],NonNurse[[#This Row],[PT Assistant Hours]],NonNurse[[#This Row],[PT Aide Hours]])/NonNurse[[#This Row],[MDS Census]]</f>
        <v>0.13569539000194511</v>
      </c>
      <c r="AA166" s="6">
        <v>0</v>
      </c>
      <c r="AB166" s="6">
        <v>0</v>
      </c>
      <c r="AC166" s="6">
        <v>0</v>
      </c>
      <c r="AD166" s="6">
        <v>0</v>
      </c>
      <c r="AE166" s="6">
        <v>0</v>
      </c>
      <c r="AF166" s="6">
        <v>0</v>
      </c>
      <c r="AG166" s="6">
        <v>0</v>
      </c>
      <c r="AH166" s="1">
        <v>175363</v>
      </c>
      <c r="AI166">
        <v>7</v>
      </c>
    </row>
    <row r="167" spans="1:35" x14ac:dyDescent="0.25">
      <c r="A167" t="s">
        <v>346</v>
      </c>
      <c r="B167" t="s">
        <v>101</v>
      </c>
      <c r="C167" t="s">
        <v>530</v>
      </c>
      <c r="D167" t="s">
        <v>394</v>
      </c>
      <c r="E167" s="6">
        <v>54.771739130434781</v>
      </c>
      <c r="F167" s="6">
        <v>5.4782608695652177</v>
      </c>
      <c r="G167" s="6">
        <v>3.2608695652173912E-2</v>
      </c>
      <c r="H167" s="6">
        <v>0.22826086956521738</v>
      </c>
      <c r="I167" s="6">
        <v>0.21739130434782608</v>
      </c>
      <c r="J167" s="6">
        <v>0</v>
      </c>
      <c r="K167" s="6">
        <v>0</v>
      </c>
      <c r="L167" s="6">
        <v>1.4989130434782612</v>
      </c>
      <c r="M167" s="6">
        <v>0</v>
      </c>
      <c r="N167" s="6">
        <v>5.6858695652173905</v>
      </c>
      <c r="O167" s="6">
        <f>SUM(NonNurse[[#This Row],[Qualified Social Work Staff Hours]],NonNurse[[#This Row],[Other Social Work Staff Hours]])/NonNurse[[#This Row],[MDS Census]]</f>
        <v>0.10381027981742408</v>
      </c>
      <c r="P167" s="6">
        <v>1.0326086956521741</v>
      </c>
      <c r="Q167" s="6">
        <v>0</v>
      </c>
      <c r="R167" s="6">
        <f>SUM(NonNurse[[#This Row],[Qualified Activities Professional Hours]],NonNurse[[#This Row],[Other Activities Professional Hours]])/NonNurse[[#This Row],[MDS Census]]</f>
        <v>1.8852947013296293E-2</v>
      </c>
      <c r="S167" s="6">
        <v>0.91010869565217412</v>
      </c>
      <c r="T167" s="6">
        <v>2.0290217391304357</v>
      </c>
      <c r="U167" s="6">
        <v>0</v>
      </c>
      <c r="V167" s="6">
        <f>SUM(NonNurse[[#This Row],[Occupational Therapist Hours]],NonNurse[[#This Row],[OT Assistant Hours]],NonNurse[[#This Row],[OT Aide Hours]])/NonNurse[[#This Row],[MDS Census]]</f>
        <v>5.3661440762055986E-2</v>
      </c>
      <c r="W167" s="6">
        <v>0.60489130434782601</v>
      </c>
      <c r="X167" s="6">
        <v>5.0677173913043472</v>
      </c>
      <c r="Y167" s="6">
        <v>0</v>
      </c>
      <c r="Z167" s="6">
        <f>SUM(NonNurse[[#This Row],[Physical Therapist (PT) Hours]],NonNurse[[#This Row],[PT Assistant Hours]],NonNurse[[#This Row],[PT Aide Hours]])/NonNurse[[#This Row],[MDS Census]]</f>
        <v>0.1035681682873586</v>
      </c>
      <c r="AA167" s="6">
        <v>0</v>
      </c>
      <c r="AB167" s="6">
        <v>0</v>
      </c>
      <c r="AC167" s="6">
        <v>0</v>
      </c>
      <c r="AD167" s="6">
        <v>0</v>
      </c>
      <c r="AE167" s="6">
        <v>0</v>
      </c>
      <c r="AF167" s="6">
        <v>0</v>
      </c>
      <c r="AG167" s="6">
        <v>0</v>
      </c>
      <c r="AH167" s="1">
        <v>175243</v>
      </c>
      <c r="AI167">
        <v>7</v>
      </c>
    </row>
    <row r="168" spans="1:35" x14ac:dyDescent="0.25">
      <c r="A168" t="s">
        <v>346</v>
      </c>
      <c r="B168" t="s">
        <v>127</v>
      </c>
      <c r="C168" t="s">
        <v>572</v>
      </c>
      <c r="D168" t="s">
        <v>402</v>
      </c>
      <c r="E168" s="6">
        <v>46.608695652173914</v>
      </c>
      <c r="F168" s="6">
        <v>4.6956521739130439</v>
      </c>
      <c r="G168" s="6">
        <v>1.0869565217391304E-2</v>
      </c>
      <c r="H168" s="6">
        <v>0.2608695652173913</v>
      </c>
      <c r="I168" s="6">
        <v>4.3478260869565216E-2</v>
      </c>
      <c r="J168" s="6">
        <v>0</v>
      </c>
      <c r="K168" s="6">
        <v>0</v>
      </c>
      <c r="L168" s="6">
        <v>0.6928260869565217</v>
      </c>
      <c r="M168" s="6">
        <v>0</v>
      </c>
      <c r="N168" s="6">
        <v>5.5239130434782622</v>
      </c>
      <c r="O168" s="6">
        <f>SUM(NonNurse[[#This Row],[Qualified Social Work Staff Hours]],NonNurse[[#This Row],[Other Social Work Staff Hours]])/NonNurse[[#This Row],[MDS Census]]</f>
        <v>0.11851679104477615</v>
      </c>
      <c r="P168" s="6">
        <v>3.411413043478261</v>
      </c>
      <c r="Q168" s="6">
        <v>0</v>
      </c>
      <c r="R168" s="6">
        <f>SUM(NonNurse[[#This Row],[Qualified Activities Professional Hours]],NonNurse[[#This Row],[Other Activities Professional Hours]])/NonNurse[[#This Row],[MDS Census]]</f>
        <v>7.3192630597014932E-2</v>
      </c>
      <c r="S168" s="6">
        <v>0.37108695652173912</v>
      </c>
      <c r="T168" s="6">
        <v>3.8555434782608704</v>
      </c>
      <c r="U168" s="6">
        <v>0</v>
      </c>
      <c r="V168" s="6">
        <f>SUM(NonNurse[[#This Row],[Occupational Therapist Hours]],NonNurse[[#This Row],[OT Assistant Hours]],NonNurse[[#This Row],[OT Aide Hours]])/NonNurse[[#This Row],[MDS Census]]</f>
        <v>9.0683302238805982E-2</v>
      </c>
      <c r="W168" s="6">
        <v>0.39260869565217382</v>
      </c>
      <c r="X168" s="6">
        <v>2.5514130434782603</v>
      </c>
      <c r="Y168" s="6">
        <v>0</v>
      </c>
      <c r="Z168" s="6">
        <f>SUM(NonNurse[[#This Row],[Physical Therapist (PT) Hours]],NonNurse[[#This Row],[PT Assistant Hours]],NonNurse[[#This Row],[PT Aide Hours]])/NonNurse[[#This Row],[MDS Census]]</f>
        <v>6.3164645522388041E-2</v>
      </c>
      <c r="AA168" s="6">
        <v>0</v>
      </c>
      <c r="AB168" s="6">
        <v>0</v>
      </c>
      <c r="AC168" s="6">
        <v>0</v>
      </c>
      <c r="AD168" s="6">
        <v>0</v>
      </c>
      <c r="AE168" s="6">
        <v>0</v>
      </c>
      <c r="AF168" s="6">
        <v>0</v>
      </c>
      <c r="AG168" s="6">
        <v>0</v>
      </c>
      <c r="AH168" s="1">
        <v>175294</v>
      </c>
      <c r="AI168">
        <v>7</v>
      </c>
    </row>
    <row r="169" spans="1:35" x14ac:dyDescent="0.25">
      <c r="A169" t="s">
        <v>346</v>
      </c>
      <c r="B169" t="s">
        <v>263</v>
      </c>
      <c r="C169" t="s">
        <v>571</v>
      </c>
      <c r="D169" t="s">
        <v>441</v>
      </c>
      <c r="E169" s="6">
        <v>49.141304347826086</v>
      </c>
      <c r="F169" s="6">
        <v>5.3043478260869561</v>
      </c>
      <c r="G169" s="6">
        <v>2.1739130434782608E-2</v>
      </c>
      <c r="H169" s="6">
        <v>0.27173913043478259</v>
      </c>
      <c r="I169" s="6">
        <v>3.2608695652173912E-2</v>
      </c>
      <c r="J169" s="6">
        <v>0</v>
      </c>
      <c r="K169" s="6">
        <v>0</v>
      </c>
      <c r="L169" s="6">
        <v>8.152173913043478E-3</v>
      </c>
      <c r="M169" s="6">
        <v>0</v>
      </c>
      <c r="N169" s="6">
        <v>5.2902173913043473</v>
      </c>
      <c r="O169" s="6">
        <f>SUM(NonNurse[[#This Row],[Qualified Social Work Staff Hours]],NonNurse[[#This Row],[Other Social Work Staff Hours]])/NonNurse[[#This Row],[MDS Census]]</f>
        <v>0.10765317407653173</v>
      </c>
      <c r="P169" s="6">
        <v>4.0630434782608686</v>
      </c>
      <c r="Q169" s="6">
        <v>0</v>
      </c>
      <c r="R169" s="6">
        <f>SUM(NonNurse[[#This Row],[Qualified Activities Professional Hours]],NonNurse[[#This Row],[Other Activities Professional Hours]])/NonNurse[[#This Row],[MDS Census]]</f>
        <v>8.2680822826808206E-2</v>
      </c>
      <c r="S169" s="6">
        <v>0.3056521739130435</v>
      </c>
      <c r="T169" s="6">
        <v>4.4294565217391293</v>
      </c>
      <c r="U169" s="6">
        <v>0</v>
      </c>
      <c r="V169" s="6">
        <f>SUM(NonNurse[[#This Row],[Occupational Therapist Hours]],NonNurse[[#This Row],[OT Assistant Hours]],NonNurse[[#This Row],[OT Aide Hours]])/NonNurse[[#This Row],[MDS Census]]</f>
        <v>9.6357000663569989E-2</v>
      </c>
      <c r="W169" s="6">
        <v>0.33097826086956517</v>
      </c>
      <c r="X169" s="6">
        <v>4.5530434782608697</v>
      </c>
      <c r="Y169" s="6">
        <v>0</v>
      </c>
      <c r="Z169" s="6">
        <f>SUM(NonNurse[[#This Row],[Physical Therapist (PT) Hours]],NonNurse[[#This Row],[PT Assistant Hours]],NonNurse[[#This Row],[PT Aide Hours]])/NonNurse[[#This Row],[MDS Census]]</f>
        <v>9.9387303693873039E-2</v>
      </c>
      <c r="AA169" s="6">
        <v>0</v>
      </c>
      <c r="AB169" s="6">
        <v>0</v>
      </c>
      <c r="AC169" s="6">
        <v>0</v>
      </c>
      <c r="AD169" s="6">
        <v>0</v>
      </c>
      <c r="AE169" s="6">
        <v>0</v>
      </c>
      <c r="AF169" s="6">
        <v>0</v>
      </c>
      <c r="AG169" s="6">
        <v>0</v>
      </c>
      <c r="AH169" s="1">
        <v>175522</v>
      </c>
      <c r="AI169">
        <v>7</v>
      </c>
    </row>
    <row r="170" spans="1:35" x14ac:dyDescent="0.25">
      <c r="A170" t="s">
        <v>346</v>
      </c>
      <c r="B170" t="s">
        <v>223</v>
      </c>
      <c r="C170" t="s">
        <v>508</v>
      </c>
      <c r="D170" t="s">
        <v>383</v>
      </c>
      <c r="E170" s="6">
        <v>30.956521739130434</v>
      </c>
      <c r="F170" s="6">
        <v>5.9130434782608692</v>
      </c>
      <c r="G170" s="6">
        <v>5.434782608695652E-2</v>
      </c>
      <c r="H170" s="6">
        <v>0.20652173913043478</v>
      </c>
      <c r="I170" s="6">
        <v>4.3478260869565216E-2</v>
      </c>
      <c r="J170" s="6">
        <v>0</v>
      </c>
      <c r="K170" s="6">
        <v>0</v>
      </c>
      <c r="L170" s="6">
        <v>0.66456521739130436</v>
      </c>
      <c r="M170" s="6">
        <v>0</v>
      </c>
      <c r="N170" s="6">
        <v>4.8586956521739131</v>
      </c>
      <c r="O170" s="6">
        <f>SUM(NonNurse[[#This Row],[Qualified Social Work Staff Hours]],NonNurse[[#This Row],[Other Social Work Staff Hours]])/NonNurse[[#This Row],[MDS Census]]</f>
        <v>0.15695224719101125</v>
      </c>
      <c r="P170" s="6">
        <v>5.9684782608695643</v>
      </c>
      <c r="Q170" s="6">
        <v>0</v>
      </c>
      <c r="R170" s="6">
        <f>SUM(NonNurse[[#This Row],[Qualified Activities Professional Hours]],NonNurse[[#This Row],[Other Activities Professional Hours]])/NonNurse[[#This Row],[MDS Census]]</f>
        <v>0.19280196629213481</v>
      </c>
      <c r="S170" s="6">
        <v>0.2972826086956521</v>
      </c>
      <c r="T170" s="6">
        <v>2.723913043478261</v>
      </c>
      <c r="U170" s="6">
        <v>0</v>
      </c>
      <c r="V170" s="6">
        <f>SUM(NonNurse[[#This Row],[Occupational Therapist Hours]],NonNurse[[#This Row],[OT Assistant Hours]],NonNurse[[#This Row],[OT Aide Hours]])/NonNurse[[#This Row],[MDS Census]]</f>
        <v>9.759480337078652E-2</v>
      </c>
      <c r="W170" s="6">
        <v>0.43228260869565227</v>
      </c>
      <c r="X170" s="6">
        <v>3</v>
      </c>
      <c r="Y170" s="6">
        <v>0</v>
      </c>
      <c r="Z170" s="6">
        <f>SUM(NonNurse[[#This Row],[Physical Therapist (PT) Hours]],NonNurse[[#This Row],[PT Assistant Hours]],NonNurse[[#This Row],[PT Aide Hours]])/NonNurse[[#This Row],[MDS Census]]</f>
        <v>0.11087429775280901</v>
      </c>
      <c r="AA170" s="6">
        <v>0</v>
      </c>
      <c r="AB170" s="6">
        <v>0</v>
      </c>
      <c r="AC170" s="6">
        <v>0</v>
      </c>
      <c r="AD170" s="6">
        <v>0</v>
      </c>
      <c r="AE170" s="6">
        <v>0</v>
      </c>
      <c r="AF170" s="6">
        <v>0</v>
      </c>
      <c r="AG170" s="6">
        <v>0</v>
      </c>
      <c r="AH170" s="1">
        <v>175464</v>
      </c>
      <c r="AI170">
        <v>7</v>
      </c>
    </row>
    <row r="171" spans="1:35" x14ac:dyDescent="0.25">
      <c r="A171" t="s">
        <v>346</v>
      </c>
      <c r="B171" t="s">
        <v>206</v>
      </c>
      <c r="C171" t="s">
        <v>612</v>
      </c>
      <c r="D171" t="s">
        <v>390</v>
      </c>
      <c r="E171" s="6">
        <v>35.010869565217391</v>
      </c>
      <c r="F171" s="6">
        <v>5.3913043478260869</v>
      </c>
      <c r="G171" s="6">
        <v>2.1739130434782608E-2</v>
      </c>
      <c r="H171" s="6">
        <v>0.20652173913043478</v>
      </c>
      <c r="I171" s="6">
        <v>0.18478260869565216</v>
      </c>
      <c r="J171" s="6">
        <v>0</v>
      </c>
      <c r="K171" s="6">
        <v>0</v>
      </c>
      <c r="L171" s="6">
        <v>0.81869565217391294</v>
      </c>
      <c r="M171" s="6">
        <v>0</v>
      </c>
      <c r="N171" s="6">
        <v>6.7290217391304354</v>
      </c>
      <c r="O171" s="6">
        <f>SUM(NonNurse[[#This Row],[Qualified Social Work Staff Hours]],NonNurse[[#This Row],[Other Social Work Staff Hours]])/NonNurse[[#This Row],[MDS Census]]</f>
        <v>0.19219807513194662</v>
      </c>
      <c r="P171" s="6">
        <v>2.5051086956521744</v>
      </c>
      <c r="Q171" s="6">
        <v>0</v>
      </c>
      <c r="R171" s="6">
        <f>SUM(NonNurse[[#This Row],[Qualified Activities Professional Hours]],NonNurse[[#This Row],[Other Activities Professional Hours]])/NonNurse[[#This Row],[MDS Census]]</f>
        <v>7.1552312946289984E-2</v>
      </c>
      <c r="S171" s="6">
        <v>0.28673913043478261</v>
      </c>
      <c r="T171" s="6">
        <v>3.3930434782608709</v>
      </c>
      <c r="U171" s="6">
        <v>0</v>
      </c>
      <c r="V171" s="6">
        <f>SUM(NonNurse[[#This Row],[Occupational Therapist Hours]],NonNurse[[#This Row],[OT Assistant Hours]],NonNurse[[#This Row],[OT Aide Hours]])/NonNurse[[#This Row],[MDS Census]]</f>
        <v>0.10510400496740147</v>
      </c>
      <c r="W171" s="6">
        <v>0.25923913043478264</v>
      </c>
      <c r="X171" s="6">
        <v>2.0700000000000003</v>
      </c>
      <c r="Y171" s="6">
        <v>0</v>
      </c>
      <c r="Z171" s="6">
        <f>SUM(NonNurse[[#This Row],[Physical Therapist (PT) Hours]],NonNurse[[#This Row],[PT Assistant Hours]],NonNurse[[#This Row],[PT Aide Hours]])/NonNurse[[#This Row],[MDS Census]]</f>
        <v>6.6529028252095626E-2</v>
      </c>
      <c r="AA171" s="6">
        <v>0</v>
      </c>
      <c r="AB171" s="6">
        <v>0</v>
      </c>
      <c r="AC171" s="6">
        <v>0</v>
      </c>
      <c r="AD171" s="6">
        <v>0</v>
      </c>
      <c r="AE171" s="6">
        <v>0</v>
      </c>
      <c r="AF171" s="6">
        <v>0</v>
      </c>
      <c r="AG171" s="6">
        <v>0</v>
      </c>
      <c r="AH171" s="1">
        <v>175435</v>
      </c>
      <c r="AI171">
        <v>7</v>
      </c>
    </row>
    <row r="172" spans="1:35" x14ac:dyDescent="0.25">
      <c r="A172" t="s">
        <v>346</v>
      </c>
      <c r="B172" t="s">
        <v>118</v>
      </c>
      <c r="C172" t="s">
        <v>567</v>
      </c>
      <c r="D172" t="s">
        <v>438</v>
      </c>
      <c r="E172" s="6">
        <v>23.130434782608695</v>
      </c>
      <c r="F172" s="6">
        <v>5.1304347826086953</v>
      </c>
      <c r="G172" s="6">
        <v>3.2608695652173912E-2</v>
      </c>
      <c r="H172" s="6">
        <v>9.2391304347826081E-2</v>
      </c>
      <c r="I172" s="6">
        <v>5.434782608695652E-2</v>
      </c>
      <c r="J172" s="6">
        <v>0</v>
      </c>
      <c r="K172" s="6">
        <v>0</v>
      </c>
      <c r="L172" s="6">
        <v>0.14249999999999999</v>
      </c>
      <c r="M172" s="6">
        <v>0</v>
      </c>
      <c r="N172" s="6">
        <v>5.93945652173913</v>
      </c>
      <c r="O172" s="6">
        <f>SUM(NonNurse[[#This Row],[Qualified Social Work Staff Hours]],NonNurse[[#This Row],[Other Social Work Staff Hours]])/NonNurse[[#This Row],[MDS Census]]</f>
        <v>0.25678101503759398</v>
      </c>
      <c r="P172" s="6">
        <v>0</v>
      </c>
      <c r="Q172" s="6">
        <v>0</v>
      </c>
      <c r="R172" s="6">
        <f>SUM(NonNurse[[#This Row],[Qualified Activities Professional Hours]],NonNurse[[#This Row],[Other Activities Professional Hours]])/NonNurse[[#This Row],[MDS Census]]</f>
        <v>0</v>
      </c>
      <c r="S172" s="6">
        <v>0.2431521739130435</v>
      </c>
      <c r="T172" s="6">
        <v>3.7407608695652166</v>
      </c>
      <c r="U172" s="6">
        <v>0</v>
      </c>
      <c r="V172" s="6">
        <f>SUM(NonNurse[[#This Row],[Occupational Therapist Hours]],NonNurse[[#This Row],[OT Assistant Hours]],NonNurse[[#This Row],[OT Aide Hours]])/NonNurse[[#This Row],[MDS Census]]</f>
        <v>0.17223684210526313</v>
      </c>
      <c r="W172" s="6">
        <v>0.29163043478260869</v>
      </c>
      <c r="X172" s="6">
        <v>3.2452173913043465</v>
      </c>
      <c r="Y172" s="6">
        <v>0</v>
      </c>
      <c r="Z172" s="6">
        <f>SUM(NonNurse[[#This Row],[Physical Therapist (PT) Hours]],NonNurse[[#This Row],[PT Assistant Hours]],NonNurse[[#This Row],[PT Aide Hours]])/NonNurse[[#This Row],[MDS Census]]</f>
        <v>0.15290883458646612</v>
      </c>
      <c r="AA172" s="6">
        <v>0</v>
      </c>
      <c r="AB172" s="6">
        <v>0</v>
      </c>
      <c r="AC172" s="6">
        <v>0</v>
      </c>
      <c r="AD172" s="6">
        <v>0</v>
      </c>
      <c r="AE172" s="6">
        <v>0</v>
      </c>
      <c r="AF172" s="6">
        <v>0</v>
      </c>
      <c r="AG172" s="6">
        <v>0</v>
      </c>
      <c r="AH172" s="1">
        <v>175275</v>
      </c>
      <c r="AI172">
        <v>7</v>
      </c>
    </row>
    <row r="173" spans="1:35" x14ac:dyDescent="0.25">
      <c r="A173" t="s">
        <v>346</v>
      </c>
      <c r="B173" t="s">
        <v>55</v>
      </c>
      <c r="C173" t="s">
        <v>520</v>
      </c>
      <c r="D173" t="s">
        <v>422</v>
      </c>
      <c r="E173" s="6">
        <v>44.195652173913047</v>
      </c>
      <c r="F173" s="6">
        <v>5.4782608695652177</v>
      </c>
      <c r="G173" s="6">
        <v>3.2608695652173912E-2</v>
      </c>
      <c r="H173" s="6">
        <v>0.2391304347826087</v>
      </c>
      <c r="I173" s="6">
        <v>0.19565217391304349</v>
      </c>
      <c r="J173" s="6">
        <v>0</v>
      </c>
      <c r="K173" s="6">
        <v>0</v>
      </c>
      <c r="L173" s="6">
        <v>2.0757608695652174</v>
      </c>
      <c r="M173" s="6">
        <v>0</v>
      </c>
      <c r="N173" s="6">
        <v>5.9804347826086959</v>
      </c>
      <c r="O173" s="6">
        <f>SUM(NonNurse[[#This Row],[Qualified Social Work Staff Hours]],NonNurse[[#This Row],[Other Social Work Staff Hours]])/NonNurse[[#This Row],[MDS Census]]</f>
        <v>0.13531726512543038</v>
      </c>
      <c r="P173" s="6">
        <v>7.3836956521739134</v>
      </c>
      <c r="Q173" s="6">
        <v>0</v>
      </c>
      <c r="R173" s="6">
        <f>SUM(NonNurse[[#This Row],[Qualified Activities Professional Hours]],NonNurse[[#This Row],[Other Activities Professional Hours]])/NonNurse[[#This Row],[MDS Census]]</f>
        <v>0.16706837186424003</v>
      </c>
      <c r="S173" s="6">
        <v>3.3549999999999995</v>
      </c>
      <c r="T173" s="6">
        <v>1.9895652173913043</v>
      </c>
      <c r="U173" s="6">
        <v>0</v>
      </c>
      <c r="V173" s="6">
        <f>SUM(NonNurse[[#This Row],[Occupational Therapist Hours]],NonNurse[[#This Row],[OT Assistant Hours]],NonNurse[[#This Row],[OT Aide Hours]])/NonNurse[[#This Row],[MDS Census]]</f>
        <v>0.12092966060009837</v>
      </c>
      <c r="W173" s="6">
        <v>1.7377173913043475</v>
      </c>
      <c r="X173" s="6">
        <v>4.2411956521739134</v>
      </c>
      <c r="Y173" s="6">
        <v>0</v>
      </c>
      <c r="Z173" s="6">
        <f>SUM(NonNurse[[#This Row],[Physical Therapist (PT) Hours]],NonNurse[[#This Row],[PT Assistant Hours]],NonNurse[[#This Row],[PT Aide Hours]])/NonNurse[[#This Row],[MDS Census]]</f>
        <v>0.13528283325135268</v>
      </c>
      <c r="AA173" s="6">
        <v>0</v>
      </c>
      <c r="AB173" s="6">
        <v>0</v>
      </c>
      <c r="AC173" s="6">
        <v>0</v>
      </c>
      <c r="AD173" s="6">
        <v>0</v>
      </c>
      <c r="AE173" s="6">
        <v>0</v>
      </c>
      <c r="AF173" s="6">
        <v>0</v>
      </c>
      <c r="AG173" s="6">
        <v>0</v>
      </c>
      <c r="AH173" s="1">
        <v>175162</v>
      </c>
      <c r="AI173">
        <v>7</v>
      </c>
    </row>
    <row r="174" spans="1:35" x14ac:dyDescent="0.25">
      <c r="A174" t="s">
        <v>346</v>
      </c>
      <c r="B174" t="s">
        <v>192</v>
      </c>
      <c r="C174" t="s">
        <v>568</v>
      </c>
      <c r="D174" t="s">
        <v>410</v>
      </c>
      <c r="E174" s="6">
        <v>63.989130434782609</v>
      </c>
      <c r="F174" s="6">
        <v>5.3913043478260869</v>
      </c>
      <c r="G174" s="6">
        <v>2.1739130434782608E-2</v>
      </c>
      <c r="H174" s="6">
        <v>0.27717391304347827</v>
      </c>
      <c r="I174" s="6">
        <v>0.21739130434782608</v>
      </c>
      <c r="J174" s="6">
        <v>0</v>
      </c>
      <c r="K174" s="6">
        <v>0</v>
      </c>
      <c r="L174" s="6">
        <v>0.5057608695652176</v>
      </c>
      <c r="M174" s="6">
        <v>5.0717391304347839</v>
      </c>
      <c r="N174" s="6">
        <v>3.3369565217391304</v>
      </c>
      <c r="O174" s="6">
        <f>SUM(NonNurse[[#This Row],[Qualified Social Work Staff Hours]],NonNurse[[#This Row],[Other Social Work Staff Hours]])/NonNurse[[#This Row],[MDS Census]]</f>
        <v>0.13140818753184985</v>
      </c>
      <c r="P174" s="6">
        <v>6.1847826086956532</v>
      </c>
      <c r="Q174" s="6">
        <v>9.265217391304347</v>
      </c>
      <c r="R174" s="6">
        <f>SUM(NonNurse[[#This Row],[Qualified Activities Professional Hours]],NonNurse[[#This Row],[Other Activities Professional Hours]])/NonNurse[[#This Row],[MDS Census]]</f>
        <v>0.24144725666723288</v>
      </c>
      <c r="S174" s="6">
        <v>0.3990217391304347</v>
      </c>
      <c r="T174" s="6">
        <v>2.1901086956521731</v>
      </c>
      <c r="U174" s="6">
        <v>0</v>
      </c>
      <c r="V174" s="6">
        <f>SUM(NonNurse[[#This Row],[Occupational Therapist Hours]],NonNurse[[#This Row],[OT Assistant Hours]],NonNurse[[#This Row],[OT Aide Hours]])/NonNurse[[#This Row],[MDS Census]]</f>
        <v>4.0462034992356032E-2</v>
      </c>
      <c r="W174" s="6">
        <v>0.27858695652173909</v>
      </c>
      <c r="X174" s="6">
        <v>0.75173913043478258</v>
      </c>
      <c r="Y174" s="6">
        <v>0</v>
      </c>
      <c r="Z174" s="6">
        <f>SUM(NonNurse[[#This Row],[Physical Therapist (PT) Hours]],NonNurse[[#This Row],[PT Assistant Hours]],NonNurse[[#This Row],[PT Aide Hours]])/NonNurse[[#This Row],[MDS Census]]</f>
        <v>1.6101579751995922E-2</v>
      </c>
      <c r="AA174" s="6">
        <v>0</v>
      </c>
      <c r="AB174" s="6">
        <v>0</v>
      </c>
      <c r="AC174" s="6">
        <v>0</v>
      </c>
      <c r="AD174" s="6">
        <v>0</v>
      </c>
      <c r="AE174" s="6">
        <v>0</v>
      </c>
      <c r="AF174" s="6">
        <v>0</v>
      </c>
      <c r="AG174" s="6">
        <v>0</v>
      </c>
      <c r="AH174" s="1">
        <v>175413</v>
      </c>
      <c r="AI174">
        <v>7</v>
      </c>
    </row>
    <row r="175" spans="1:35" x14ac:dyDescent="0.25">
      <c r="A175" t="s">
        <v>346</v>
      </c>
      <c r="B175" t="s">
        <v>33</v>
      </c>
      <c r="C175" t="s">
        <v>488</v>
      </c>
      <c r="D175" t="s">
        <v>393</v>
      </c>
      <c r="E175" s="6">
        <v>22.5</v>
      </c>
      <c r="F175" s="6">
        <v>5.2173913043478262</v>
      </c>
      <c r="G175" s="6">
        <v>0</v>
      </c>
      <c r="H175" s="6">
        <v>0.11141304347826086</v>
      </c>
      <c r="I175" s="6">
        <v>0.11956521739130435</v>
      </c>
      <c r="J175" s="6">
        <v>0</v>
      </c>
      <c r="K175" s="6">
        <v>0</v>
      </c>
      <c r="L175" s="6">
        <v>0.20652173913043478</v>
      </c>
      <c r="M175" s="6">
        <v>0</v>
      </c>
      <c r="N175" s="6">
        <v>7.053260869565217</v>
      </c>
      <c r="O175" s="6">
        <f>SUM(NonNurse[[#This Row],[Qualified Social Work Staff Hours]],NonNurse[[#This Row],[Other Social Work Staff Hours]])/NonNurse[[#This Row],[MDS Census]]</f>
        <v>0.31347826086956521</v>
      </c>
      <c r="P175" s="6">
        <v>6.5923913043478253</v>
      </c>
      <c r="Q175" s="6">
        <v>0</v>
      </c>
      <c r="R175" s="6">
        <f>SUM(NonNurse[[#This Row],[Qualified Activities Professional Hours]],NonNurse[[#This Row],[Other Activities Professional Hours]])/NonNurse[[#This Row],[MDS Census]]</f>
        <v>0.29299516908212558</v>
      </c>
      <c r="S175" s="6">
        <v>0.67119565217391308</v>
      </c>
      <c r="T175" s="6">
        <v>1.2355434782608692</v>
      </c>
      <c r="U175" s="6">
        <v>0</v>
      </c>
      <c r="V175" s="6">
        <f>SUM(NonNurse[[#This Row],[Occupational Therapist Hours]],NonNurse[[#This Row],[OT Assistant Hours]],NonNurse[[#This Row],[OT Aide Hours]])/NonNurse[[#This Row],[MDS Census]]</f>
        <v>8.4743961352656993E-2</v>
      </c>
      <c r="W175" s="6">
        <v>0.41967391304347834</v>
      </c>
      <c r="X175" s="6">
        <v>2.0243478260869567</v>
      </c>
      <c r="Y175" s="6">
        <v>0</v>
      </c>
      <c r="Z175" s="6">
        <f>SUM(NonNurse[[#This Row],[Physical Therapist (PT) Hours]],NonNurse[[#This Row],[PT Assistant Hours]],NonNurse[[#This Row],[PT Aide Hours]])/NonNurse[[#This Row],[MDS Census]]</f>
        <v>0.10862318840579713</v>
      </c>
      <c r="AA175" s="6">
        <v>0</v>
      </c>
      <c r="AB175" s="6">
        <v>0</v>
      </c>
      <c r="AC175" s="6">
        <v>0</v>
      </c>
      <c r="AD175" s="6">
        <v>0</v>
      </c>
      <c r="AE175" s="6">
        <v>0</v>
      </c>
      <c r="AF175" s="6">
        <v>0</v>
      </c>
      <c r="AG175" s="6">
        <v>0</v>
      </c>
      <c r="AH175" s="1">
        <v>175070</v>
      </c>
      <c r="AI175">
        <v>7</v>
      </c>
    </row>
    <row r="176" spans="1:35" x14ac:dyDescent="0.25">
      <c r="A176" t="s">
        <v>346</v>
      </c>
      <c r="B176" t="s">
        <v>47</v>
      </c>
      <c r="C176" t="s">
        <v>532</v>
      </c>
      <c r="D176" t="s">
        <v>419</v>
      </c>
      <c r="E176" s="6">
        <v>53.673913043478258</v>
      </c>
      <c r="F176" s="6">
        <v>11.826086956521738</v>
      </c>
      <c r="G176" s="6">
        <v>0.44782608695652176</v>
      </c>
      <c r="H176" s="6">
        <v>0.25</v>
      </c>
      <c r="I176" s="6">
        <v>0.59782608695652173</v>
      </c>
      <c r="J176" s="6">
        <v>0</v>
      </c>
      <c r="K176" s="6">
        <v>0</v>
      </c>
      <c r="L176" s="6">
        <v>1.3604347826086958</v>
      </c>
      <c r="M176" s="6">
        <v>0</v>
      </c>
      <c r="N176" s="6">
        <v>0</v>
      </c>
      <c r="O176" s="6">
        <f>SUM(NonNurse[[#This Row],[Qualified Social Work Staff Hours]],NonNurse[[#This Row],[Other Social Work Staff Hours]])/NonNurse[[#This Row],[MDS Census]]</f>
        <v>0</v>
      </c>
      <c r="P176" s="6">
        <v>6.1293478260869554</v>
      </c>
      <c r="Q176" s="6">
        <v>0</v>
      </c>
      <c r="R176" s="6">
        <f>SUM(NonNurse[[#This Row],[Qualified Activities Professional Hours]],NonNurse[[#This Row],[Other Activities Professional Hours]])/NonNurse[[#This Row],[MDS Census]]</f>
        <v>0.11419603078169298</v>
      </c>
      <c r="S176" s="6">
        <v>0.78043478260869548</v>
      </c>
      <c r="T176" s="6">
        <v>3.3161956521739127</v>
      </c>
      <c r="U176" s="6">
        <v>0</v>
      </c>
      <c r="V176" s="6">
        <f>SUM(NonNurse[[#This Row],[Occupational Therapist Hours]],NonNurse[[#This Row],[OT Assistant Hours]],NonNurse[[#This Row],[OT Aide Hours]])/NonNurse[[#This Row],[MDS Census]]</f>
        <v>7.632442284325637E-2</v>
      </c>
      <c r="W176" s="6">
        <v>0.71989130434782611</v>
      </c>
      <c r="X176" s="6">
        <v>10.110326086956521</v>
      </c>
      <c r="Y176" s="6">
        <v>0</v>
      </c>
      <c r="Z176" s="6">
        <f>SUM(NonNurse[[#This Row],[Physical Therapist (PT) Hours]],NonNurse[[#This Row],[PT Assistant Hours]],NonNurse[[#This Row],[PT Aide Hours]])/NonNurse[[#This Row],[MDS Census]]</f>
        <v>0.20177804779262859</v>
      </c>
      <c r="AA176" s="6">
        <v>0</v>
      </c>
      <c r="AB176" s="6">
        <v>0</v>
      </c>
      <c r="AC176" s="6">
        <v>0</v>
      </c>
      <c r="AD176" s="6">
        <v>0</v>
      </c>
      <c r="AE176" s="6">
        <v>0</v>
      </c>
      <c r="AF176" s="6">
        <v>0</v>
      </c>
      <c r="AG176" s="6">
        <v>0</v>
      </c>
      <c r="AH176" s="1">
        <v>175135</v>
      </c>
      <c r="AI176">
        <v>7</v>
      </c>
    </row>
    <row r="177" spans="1:35" x14ac:dyDescent="0.25">
      <c r="A177" t="s">
        <v>346</v>
      </c>
      <c r="B177" t="s">
        <v>31</v>
      </c>
      <c r="C177" t="s">
        <v>521</v>
      </c>
      <c r="D177" t="s">
        <v>402</v>
      </c>
      <c r="E177" s="6">
        <v>44.489130434782609</v>
      </c>
      <c r="F177" s="6">
        <v>4.2608695652173916</v>
      </c>
      <c r="G177" s="6">
        <v>0.13043478260869565</v>
      </c>
      <c r="H177" s="6">
        <v>0.25</v>
      </c>
      <c r="I177" s="6">
        <v>0.14130434782608695</v>
      </c>
      <c r="J177" s="6">
        <v>0</v>
      </c>
      <c r="K177" s="6">
        <v>0</v>
      </c>
      <c r="L177" s="6">
        <v>1.3445652173913043</v>
      </c>
      <c r="M177" s="6">
        <v>0</v>
      </c>
      <c r="N177" s="6">
        <v>4.1673913043478255</v>
      </c>
      <c r="O177" s="6">
        <f>SUM(NonNurse[[#This Row],[Qualified Social Work Staff Hours]],NonNurse[[#This Row],[Other Social Work Staff Hours]])/NonNurse[[#This Row],[MDS Census]]</f>
        <v>9.367212313706326E-2</v>
      </c>
      <c r="P177" s="6">
        <v>4.9570652173913023</v>
      </c>
      <c r="Q177" s="6">
        <v>0</v>
      </c>
      <c r="R177" s="6">
        <f>SUM(NonNurse[[#This Row],[Qualified Activities Professional Hours]],NonNurse[[#This Row],[Other Activities Professional Hours]])/NonNurse[[#This Row],[MDS Census]]</f>
        <v>0.11142193989738573</v>
      </c>
      <c r="S177" s="6">
        <v>0.277608695652174</v>
      </c>
      <c r="T177" s="6">
        <v>2.5656521739130436</v>
      </c>
      <c r="U177" s="6">
        <v>0</v>
      </c>
      <c r="V177" s="6">
        <f>SUM(NonNurse[[#This Row],[Occupational Therapist Hours]],NonNurse[[#This Row],[OT Assistant Hours]],NonNurse[[#This Row],[OT Aide Hours]])/NonNurse[[#This Row],[MDS Census]]</f>
        <v>6.3909113119960906E-2</v>
      </c>
      <c r="W177" s="6">
        <v>0.5478260869565218</v>
      </c>
      <c r="X177" s="6">
        <v>1.9425000000000003</v>
      </c>
      <c r="Y177" s="6">
        <v>0</v>
      </c>
      <c r="Z177" s="6">
        <f>SUM(NonNurse[[#This Row],[Physical Therapist (PT) Hours]],NonNurse[[#This Row],[PT Assistant Hours]],NonNurse[[#This Row],[PT Aide Hours]])/NonNurse[[#This Row],[MDS Census]]</f>
        <v>5.5976056682140243E-2</v>
      </c>
      <c r="AA177" s="6">
        <v>0</v>
      </c>
      <c r="AB177" s="6">
        <v>0</v>
      </c>
      <c r="AC177" s="6">
        <v>0</v>
      </c>
      <c r="AD177" s="6">
        <v>0</v>
      </c>
      <c r="AE177" s="6">
        <v>0</v>
      </c>
      <c r="AF177" s="6">
        <v>0</v>
      </c>
      <c r="AG177" s="6">
        <v>0</v>
      </c>
      <c r="AH177" s="1">
        <v>175008</v>
      </c>
      <c r="AI177">
        <v>7</v>
      </c>
    </row>
    <row r="178" spans="1:35" x14ac:dyDescent="0.25">
      <c r="A178" t="s">
        <v>346</v>
      </c>
      <c r="B178" t="s">
        <v>102</v>
      </c>
      <c r="C178" t="s">
        <v>560</v>
      </c>
      <c r="D178" t="s">
        <v>414</v>
      </c>
      <c r="E178" s="6">
        <v>71</v>
      </c>
      <c r="F178" s="6">
        <v>3.6086956521739131</v>
      </c>
      <c r="G178" s="6">
        <v>0</v>
      </c>
      <c r="H178" s="6">
        <v>0</v>
      </c>
      <c r="I178" s="6">
        <v>0</v>
      </c>
      <c r="J178" s="6">
        <v>0</v>
      </c>
      <c r="K178" s="6">
        <v>0</v>
      </c>
      <c r="L178" s="6">
        <v>0.27499999999999997</v>
      </c>
      <c r="M178" s="6">
        <v>0</v>
      </c>
      <c r="N178" s="6">
        <v>0</v>
      </c>
      <c r="O178" s="6">
        <f>SUM(NonNurse[[#This Row],[Qualified Social Work Staff Hours]],NonNurse[[#This Row],[Other Social Work Staff Hours]])/NonNurse[[#This Row],[MDS Census]]</f>
        <v>0</v>
      </c>
      <c r="P178" s="6">
        <v>0</v>
      </c>
      <c r="Q178" s="6">
        <v>0</v>
      </c>
      <c r="R178" s="6">
        <f>SUM(NonNurse[[#This Row],[Qualified Activities Professional Hours]],NonNurse[[#This Row],[Other Activities Professional Hours]])/NonNurse[[#This Row],[MDS Census]]</f>
        <v>0</v>
      </c>
      <c r="S178" s="6">
        <v>0.81173913043478285</v>
      </c>
      <c r="T178" s="6">
        <v>0.57771739130434796</v>
      </c>
      <c r="U178" s="6">
        <v>0</v>
      </c>
      <c r="V178" s="6">
        <f>SUM(NonNurse[[#This Row],[Occupational Therapist Hours]],NonNurse[[#This Row],[OT Assistant Hours]],NonNurse[[#This Row],[OT Aide Hours]])/NonNurse[[#This Row],[MDS Census]]</f>
        <v>1.956981016533987E-2</v>
      </c>
      <c r="W178" s="6">
        <v>0.74608695652173895</v>
      </c>
      <c r="X178" s="6">
        <v>2.0709782608695653</v>
      </c>
      <c r="Y178" s="6">
        <v>0</v>
      </c>
      <c r="Z178" s="6">
        <f>SUM(NonNurse[[#This Row],[Physical Therapist (PT) Hours]],NonNurse[[#This Row],[PT Assistant Hours]],NonNurse[[#This Row],[PT Aide Hours]])/NonNurse[[#This Row],[MDS Census]]</f>
        <v>3.9676974892835275E-2</v>
      </c>
      <c r="AA178" s="6">
        <v>0</v>
      </c>
      <c r="AB178" s="6">
        <v>0</v>
      </c>
      <c r="AC178" s="6">
        <v>0</v>
      </c>
      <c r="AD178" s="6">
        <v>0</v>
      </c>
      <c r="AE178" s="6">
        <v>0</v>
      </c>
      <c r="AF178" s="6">
        <v>0</v>
      </c>
      <c r="AG178" s="6">
        <v>0</v>
      </c>
      <c r="AH178" s="1">
        <v>175244</v>
      </c>
      <c r="AI178">
        <v>7</v>
      </c>
    </row>
    <row r="179" spans="1:35" x14ac:dyDescent="0.25">
      <c r="A179" t="s">
        <v>346</v>
      </c>
      <c r="B179" t="s">
        <v>177</v>
      </c>
      <c r="C179" t="s">
        <v>595</v>
      </c>
      <c r="D179" t="s">
        <v>417</v>
      </c>
      <c r="E179" s="6">
        <v>68</v>
      </c>
      <c r="F179" s="6">
        <v>5.7408695652173911</v>
      </c>
      <c r="G179" s="6">
        <v>0.32608695652173914</v>
      </c>
      <c r="H179" s="6">
        <v>0.19565217391304349</v>
      </c>
      <c r="I179" s="6">
        <v>0.16304347826086957</v>
      </c>
      <c r="J179" s="6">
        <v>0</v>
      </c>
      <c r="K179" s="6">
        <v>0</v>
      </c>
      <c r="L179" s="6">
        <v>1.9985869565217391</v>
      </c>
      <c r="M179" s="6">
        <v>0</v>
      </c>
      <c r="N179" s="6">
        <v>0</v>
      </c>
      <c r="O179" s="6">
        <f>SUM(NonNurse[[#This Row],[Qualified Social Work Staff Hours]],NonNurse[[#This Row],[Other Social Work Staff Hours]])/NonNurse[[#This Row],[MDS Census]]</f>
        <v>0</v>
      </c>
      <c r="P179" s="6">
        <v>5.7391304347826084</v>
      </c>
      <c r="Q179" s="6">
        <v>14.594565217391301</v>
      </c>
      <c r="R179" s="6">
        <f>SUM(NonNurse[[#This Row],[Qualified Activities Professional Hours]],NonNurse[[#This Row],[Other Activities Professional Hours]])/NonNurse[[#This Row],[MDS Census]]</f>
        <v>0.29902493606138103</v>
      </c>
      <c r="S179" s="6">
        <v>2.8632608695652175</v>
      </c>
      <c r="T179" s="6">
        <v>7.0493478260869571</v>
      </c>
      <c r="U179" s="6">
        <v>0.67391304347826086</v>
      </c>
      <c r="V179" s="6">
        <f>SUM(NonNurse[[#This Row],[Occupational Therapist Hours]],NonNurse[[#This Row],[OT Assistant Hours]],NonNurse[[#This Row],[OT Aide Hours]])/NonNurse[[#This Row],[MDS Census]]</f>
        <v>0.15568414322250643</v>
      </c>
      <c r="W179" s="6">
        <v>2.1127173913043475</v>
      </c>
      <c r="X179" s="6">
        <v>14.342499999999998</v>
      </c>
      <c r="Y179" s="6">
        <v>0.28260869565217389</v>
      </c>
      <c r="Z179" s="6">
        <f>SUM(NonNurse[[#This Row],[Physical Therapist (PT) Hours]],NonNurse[[#This Row],[PT Assistant Hours]],NonNurse[[#This Row],[PT Aide Hours]])/NonNurse[[#This Row],[MDS Census]]</f>
        <v>0.24614450127877235</v>
      </c>
      <c r="AA179" s="6">
        <v>0</v>
      </c>
      <c r="AB179" s="6">
        <v>0</v>
      </c>
      <c r="AC179" s="6">
        <v>0</v>
      </c>
      <c r="AD179" s="6">
        <v>0</v>
      </c>
      <c r="AE179" s="6">
        <v>0</v>
      </c>
      <c r="AF179" s="6">
        <v>1.0869565217391304E-2</v>
      </c>
      <c r="AG179" s="6">
        <v>0</v>
      </c>
      <c r="AH179" s="1">
        <v>175379</v>
      </c>
      <c r="AI179">
        <v>7</v>
      </c>
    </row>
    <row r="180" spans="1:35" x14ac:dyDescent="0.25">
      <c r="A180" t="s">
        <v>346</v>
      </c>
      <c r="B180" t="s">
        <v>41</v>
      </c>
      <c r="C180" t="s">
        <v>527</v>
      </c>
      <c r="D180" t="s">
        <v>394</v>
      </c>
      <c r="E180" s="6">
        <v>78.282608695652172</v>
      </c>
      <c r="F180" s="6">
        <v>6.3043478260869561</v>
      </c>
      <c r="G180" s="6">
        <v>0</v>
      </c>
      <c r="H180" s="6">
        <v>0</v>
      </c>
      <c r="I180" s="6">
        <v>1.423913043478261</v>
      </c>
      <c r="J180" s="6">
        <v>0</v>
      </c>
      <c r="K180" s="6">
        <v>0</v>
      </c>
      <c r="L180" s="6">
        <v>4.5777173913043478</v>
      </c>
      <c r="M180" s="6">
        <v>6.6548913043478262</v>
      </c>
      <c r="N180" s="6">
        <v>0</v>
      </c>
      <c r="O180" s="6">
        <f>SUM(NonNurse[[#This Row],[Qualified Social Work Staff Hours]],NonNurse[[#This Row],[Other Social Work Staff Hours]])/NonNurse[[#This Row],[MDS Census]]</f>
        <v>8.5011108025548468E-2</v>
      </c>
      <c r="P180" s="6">
        <v>0</v>
      </c>
      <c r="Q180" s="6">
        <v>7.9983695652173905</v>
      </c>
      <c r="R180" s="6">
        <f>SUM(NonNurse[[#This Row],[Qualified Activities Professional Hours]],NonNurse[[#This Row],[Other Activities Professional Hours]])/NonNurse[[#This Row],[MDS Census]]</f>
        <v>0.10217300749791723</v>
      </c>
      <c r="S180" s="6">
        <v>4.2005434782608697</v>
      </c>
      <c r="T180" s="6">
        <v>0.85326086956521741</v>
      </c>
      <c r="U180" s="6">
        <v>4.5652173913043477</v>
      </c>
      <c r="V180" s="6">
        <f>SUM(NonNurse[[#This Row],[Occupational Therapist Hours]],NonNurse[[#This Row],[OT Assistant Hours]],NonNurse[[#This Row],[OT Aide Hours]])/NonNurse[[#This Row],[MDS Census]]</f>
        <v>0.12287559011385726</v>
      </c>
      <c r="W180" s="6">
        <v>5.3326086956521745</v>
      </c>
      <c r="X180" s="6">
        <v>0.14021739130434782</v>
      </c>
      <c r="Y180" s="6">
        <v>6.2717391304347823</v>
      </c>
      <c r="Z180" s="6">
        <f>SUM(NonNurse[[#This Row],[Physical Therapist (PT) Hours]],NonNurse[[#This Row],[PT Assistant Hours]],NonNurse[[#This Row],[PT Aide Hours]])/NonNurse[[#This Row],[MDS Census]]</f>
        <v>0.15002777006387116</v>
      </c>
      <c r="AA180" s="6">
        <v>0</v>
      </c>
      <c r="AB180" s="6">
        <v>6.3478260869565215</v>
      </c>
      <c r="AC180" s="6">
        <v>0</v>
      </c>
      <c r="AD180" s="6">
        <v>0</v>
      </c>
      <c r="AE180" s="6">
        <v>0</v>
      </c>
      <c r="AF180" s="6">
        <v>0</v>
      </c>
      <c r="AG180" s="6">
        <v>0</v>
      </c>
      <c r="AH180" s="1">
        <v>175123</v>
      </c>
      <c r="AI180">
        <v>7</v>
      </c>
    </row>
    <row r="181" spans="1:35" x14ac:dyDescent="0.25">
      <c r="A181" t="s">
        <v>346</v>
      </c>
      <c r="B181" t="s">
        <v>122</v>
      </c>
      <c r="C181" t="s">
        <v>569</v>
      </c>
      <c r="D181" t="s">
        <v>439</v>
      </c>
      <c r="E181" s="6">
        <v>44.065217391304351</v>
      </c>
      <c r="F181" s="6">
        <v>6.0869565217391308</v>
      </c>
      <c r="G181" s="6">
        <v>0.18478260869565216</v>
      </c>
      <c r="H181" s="6">
        <v>0</v>
      </c>
      <c r="I181" s="6">
        <v>0.38043478260869568</v>
      </c>
      <c r="J181" s="6">
        <v>0</v>
      </c>
      <c r="K181" s="6">
        <v>0</v>
      </c>
      <c r="L181" s="6">
        <v>0.26945652173913043</v>
      </c>
      <c r="M181" s="6">
        <v>2.8409782608695648</v>
      </c>
      <c r="N181" s="6">
        <v>0</v>
      </c>
      <c r="O181" s="6">
        <f>SUM(NonNurse[[#This Row],[Qualified Social Work Staff Hours]],NonNurse[[#This Row],[Other Social Work Staff Hours]])/NonNurse[[#This Row],[MDS Census]]</f>
        <v>6.4472126295017251E-2</v>
      </c>
      <c r="P181" s="6">
        <v>0</v>
      </c>
      <c r="Q181" s="6">
        <v>0</v>
      </c>
      <c r="R181" s="6">
        <f>SUM(NonNurse[[#This Row],[Qualified Activities Professional Hours]],NonNurse[[#This Row],[Other Activities Professional Hours]])/NonNurse[[#This Row],[MDS Census]]</f>
        <v>0</v>
      </c>
      <c r="S181" s="6">
        <v>1.1442391304347825</v>
      </c>
      <c r="T181" s="6">
        <v>0</v>
      </c>
      <c r="U181" s="6">
        <v>3.347826086956522</v>
      </c>
      <c r="V181" s="6">
        <f>SUM(NonNurse[[#This Row],[Occupational Therapist Hours]],NonNurse[[#This Row],[OT Assistant Hours]],NonNurse[[#This Row],[OT Aide Hours]])/NonNurse[[#This Row],[MDS Census]]</f>
        <v>0.10194129255056733</v>
      </c>
      <c r="W181" s="6">
        <v>0.68989130434782608</v>
      </c>
      <c r="X181" s="6">
        <v>0</v>
      </c>
      <c r="Y181" s="6">
        <v>5.0543478260869561</v>
      </c>
      <c r="Z181" s="6">
        <f>SUM(NonNurse[[#This Row],[Physical Therapist (PT) Hours]],NonNurse[[#This Row],[PT Assistant Hours]],NonNurse[[#This Row],[PT Aide Hours]])/NonNurse[[#This Row],[MDS Census]]</f>
        <v>0.13035767143561913</v>
      </c>
      <c r="AA181" s="6">
        <v>0</v>
      </c>
      <c r="AB181" s="6">
        <v>5.6195652173913047</v>
      </c>
      <c r="AC181" s="6">
        <v>0</v>
      </c>
      <c r="AD181" s="6">
        <v>0</v>
      </c>
      <c r="AE181" s="6">
        <v>0</v>
      </c>
      <c r="AF181" s="6">
        <v>0</v>
      </c>
      <c r="AG181" s="6">
        <v>0</v>
      </c>
      <c r="AH181" s="1">
        <v>175282</v>
      </c>
      <c r="AI181">
        <v>7</v>
      </c>
    </row>
    <row r="182" spans="1:35" x14ac:dyDescent="0.25">
      <c r="A182" t="s">
        <v>346</v>
      </c>
      <c r="B182" t="s">
        <v>314</v>
      </c>
      <c r="C182" t="s">
        <v>654</v>
      </c>
      <c r="D182" t="s">
        <v>396</v>
      </c>
      <c r="E182" s="6">
        <v>27.086956521739129</v>
      </c>
      <c r="F182" s="6">
        <v>5.2173913043478262</v>
      </c>
      <c r="G182" s="6">
        <v>1.6304347826086956E-2</v>
      </c>
      <c r="H182" s="6">
        <v>0.16304347826086957</v>
      </c>
      <c r="I182" s="6">
        <v>0.14130434782608695</v>
      </c>
      <c r="J182" s="6">
        <v>0</v>
      </c>
      <c r="K182" s="6">
        <v>0</v>
      </c>
      <c r="L182" s="6">
        <v>0</v>
      </c>
      <c r="M182" s="6">
        <v>0.13043478260869565</v>
      </c>
      <c r="N182" s="6">
        <v>4.6066304347826073</v>
      </c>
      <c r="O182" s="6">
        <f>SUM(NonNurse[[#This Row],[Qualified Social Work Staff Hours]],NonNurse[[#This Row],[Other Social Work Staff Hours]])/NonNurse[[#This Row],[MDS Census]]</f>
        <v>0.17488362760834666</v>
      </c>
      <c r="P182" s="6">
        <v>5.097282608695652</v>
      </c>
      <c r="Q182" s="6">
        <v>4.9138043478260895</v>
      </c>
      <c r="R182" s="6">
        <f>SUM(NonNurse[[#This Row],[Qualified Activities Professional Hours]],NonNurse[[#This Row],[Other Activities Professional Hours]])/NonNurse[[#This Row],[MDS Census]]</f>
        <v>0.3695906902086678</v>
      </c>
      <c r="S182" s="6">
        <v>0</v>
      </c>
      <c r="T182" s="6">
        <v>0</v>
      </c>
      <c r="U182" s="6">
        <v>0</v>
      </c>
      <c r="V182" s="6">
        <f>SUM(NonNurse[[#This Row],[Occupational Therapist Hours]],NonNurse[[#This Row],[OT Assistant Hours]],NonNurse[[#This Row],[OT Aide Hours]])/NonNurse[[#This Row],[MDS Census]]</f>
        <v>0</v>
      </c>
      <c r="W182" s="6">
        <v>0</v>
      </c>
      <c r="X182" s="6">
        <v>0</v>
      </c>
      <c r="Y182" s="6">
        <v>0</v>
      </c>
      <c r="Z182" s="6">
        <f>SUM(NonNurse[[#This Row],[Physical Therapist (PT) Hours]],NonNurse[[#This Row],[PT Assistant Hours]],NonNurse[[#This Row],[PT Aide Hours]])/NonNurse[[#This Row],[MDS Census]]</f>
        <v>0</v>
      </c>
      <c r="AA182" s="6">
        <v>0</v>
      </c>
      <c r="AB182" s="6">
        <v>0</v>
      </c>
      <c r="AC182" s="6">
        <v>0</v>
      </c>
      <c r="AD182" s="6">
        <v>0</v>
      </c>
      <c r="AE182" s="6">
        <v>0</v>
      </c>
      <c r="AF182" s="6">
        <v>0</v>
      </c>
      <c r="AG182" s="6">
        <v>0</v>
      </c>
      <c r="AH182" t="s">
        <v>6</v>
      </c>
      <c r="AI182">
        <v>7</v>
      </c>
    </row>
    <row r="183" spans="1:35" x14ac:dyDescent="0.25">
      <c r="A183" t="s">
        <v>346</v>
      </c>
      <c r="B183" t="s">
        <v>251</v>
      </c>
      <c r="C183" t="s">
        <v>586</v>
      </c>
      <c r="D183" t="s">
        <v>404</v>
      </c>
      <c r="E183" s="6">
        <v>27.923913043478262</v>
      </c>
      <c r="F183" s="6">
        <v>0.47282608695652156</v>
      </c>
      <c r="G183" s="6">
        <v>0</v>
      </c>
      <c r="H183" s="6">
        <v>0.16304347826086957</v>
      </c>
      <c r="I183" s="6">
        <v>0.56521739130434778</v>
      </c>
      <c r="J183" s="6">
        <v>0</v>
      </c>
      <c r="K183" s="6">
        <v>0</v>
      </c>
      <c r="L183" s="6">
        <v>0</v>
      </c>
      <c r="M183" s="6">
        <v>0.53804347826086951</v>
      </c>
      <c r="N183" s="6">
        <v>3.0641304347826086</v>
      </c>
      <c r="O183" s="6">
        <f>SUM(NonNurse[[#This Row],[Qualified Social Work Staff Hours]],NonNurse[[#This Row],[Other Social Work Staff Hours]])/NonNurse[[#This Row],[MDS Census]]</f>
        <v>0.12899961074347996</v>
      </c>
      <c r="P183" s="6">
        <v>5.2148913043478249</v>
      </c>
      <c r="Q183" s="6">
        <v>0</v>
      </c>
      <c r="R183" s="6">
        <f>SUM(NonNurse[[#This Row],[Qualified Activities Professional Hours]],NonNurse[[#This Row],[Other Activities Professional Hours]])/NonNurse[[#This Row],[MDS Census]]</f>
        <v>0.18675360062281038</v>
      </c>
      <c r="S183" s="6">
        <v>0</v>
      </c>
      <c r="T183" s="6">
        <v>0</v>
      </c>
      <c r="U183" s="6">
        <v>0</v>
      </c>
      <c r="V183" s="6">
        <f>SUM(NonNurse[[#This Row],[Occupational Therapist Hours]],NonNurse[[#This Row],[OT Assistant Hours]],NonNurse[[#This Row],[OT Aide Hours]])/NonNurse[[#This Row],[MDS Census]]</f>
        <v>0</v>
      </c>
      <c r="W183" s="6">
        <v>0</v>
      </c>
      <c r="X183" s="6">
        <v>0</v>
      </c>
      <c r="Y183" s="6">
        <v>0</v>
      </c>
      <c r="Z183" s="6">
        <f>SUM(NonNurse[[#This Row],[Physical Therapist (PT) Hours]],NonNurse[[#This Row],[PT Assistant Hours]],NonNurse[[#This Row],[PT Aide Hours]])/NonNurse[[#This Row],[MDS Census]]</f>
        <v>0</v>
      </c>
      <c r="AA183" s="6">
        <v>0</v>
      </c>
      <c r="AB183" s="6">
        <v>0</v>
      </c>
      <c r="AC183" s="6">
        <v>0</v>
      </c>
      <c r="AD183" s="6">
        <v>0</v>
      </c>
      <c r="AE183" s="6">
        <v>0</v>
      </c>
      <c r="AF183" s="6">
        <v>0</v>
      </c>
      <c r="AG183" s="6">
        <v>0</v>
      </c>
      <c r="AH183" s="1">
        <v>175505</v>
      </c>
      <c r="AI183">
        <v>7</v>
      </c>
    </row>
    <row r="184" spans="1:35" x14ac:dyDescent="0.25">
      <c r="A184" t="s">
        <v>346</v>
      </c>
      <c r="B184" t="s">
        <v>214</v>
      </c>
      <c r="C184" t="s">
        <v>478</v>
      </c>
      <c r="D184" t="s">
        <v>449</v>
      </c>
      <c r="E184" s="6">
        <v>23.619565217391305</v>
      </c>
      <c r="F184" s="6">
        <v>5.4782608695652177</v>
      </c>
      <c r="G184" s="6">
        <v>0</v>
      </c>
      <c r="H184" s="6">
        <v>9.2391304347826081E-2</v>
      </c>
      <c r="I184" s="6">
        <v>0</v>
      </c>
      <c r="J184" s="6">
        <v>0</v>
      </c>
      <c r="K184" s="6">
        <v>0</v>
      </c>
      <c r="L184" s="6">
        <v>0.36000000000000015</v>
      </c>
      <c r="M184" s="6">
        <v>0</v>
      </c>
      <c r="N184" s="6">
        <v>4.753260869565219</v>
      </c>
      <c r="O184" s="6">
        <f>SUM(NonNurse[[#This Row],[Qualified Social Work Staff Hours]],NonNurse[[#This Row],[Other Social Work Staff Hours]])/NonNurse[[#This Row],[MDS Census]]</f>
        <v>0.20124252185918093</v>
      </c>
      <c r="P184" s="6">
        <v>4.9739130434782615</v>
      </c>
      <c r="Q184" s="6">
        <v>0</v>
      </c>
      <c r="R184" s="6">
        <f>SUM(NonNurse[[#This Row],[Qualified Activities Professional Hours]],NonNurse[[#This Row],[Other Activities Professional Hours]])/NonNurse[[#This Row],[MDS Census]]</f>
        <v>0.2105844454670962</v>
      </c>
      <c r="S184" s="6">
        <v>8.3804347826086964E-2</v>
      </c>
      <c r="T184" s="6">
        <v>0.67934782608695654</v>
      </c>
      <c r="U184" s="6">
        <v>0</v>
      </c>
      <c r="V184" s="6">
        <f>SUM(NonNurse[[#This Row],[Occupational Therapist Hours]],NonNurse[[#This Row],[OT Assistant Hours]],NonNurse[[#This Row],[OT Aide Hours]])/NonNurse[[#This Row],[MDS Census]]</f>
        <v>3.2310170271514033E-2</v>
      </c>
      <c r="W184" s="6">
        <v>0.10293478260869567</v>
      </c>
      <c r="X184" s="6">
        <v>0.77673913043478249</v>
      </c>
      <c r="Y184" s="6">
        <v>0</v>
      </c>
      <c r="Z184" s="6">
        <f>SUM(NonNurse[[#This Row],[Physical Therapist (PT) Hours]],NonNurse[[#This Row],[PT Assistant Hours]],NonNurse[[#This Row],[PT Aide Hours]])/NonNurse[[#This Row],[MDS Census]]</f>
        <v>3.7243442245743212E-2</v>
      </c>
      <c r="AA184" s="6">
        <v>0</v>
      </c>
      <c r="AB184" s="6">
        <v>0</v>
      </c>
      <c r="AC184" s="6">
        <v>0</v>
      </c>
      <c r="AD184" s="6">
        <v>0</v>
      </c>
      <c r="AE184" s="6">
        <v>0</v>
      </c>
      <c r="AF184" s="6">
        <v>0</v>
      </c>
      <c r="AG184" s="6">
        <v>0</v>
      </c>
      <c r="AH184" s="1">
        <v>175450</v>
      </c>
      <c r="AI184">
        <v>7</v>
      </c>
    </row>
    <row r="185" spans="1:35" x14ac:dyDescent="0.25">
      <c r="A185" t="s">
        <v>346</v>
      </c>
      <c r="B185" t="s">
        <v>256</v>
      </c>
      <c r="C185" t="s">
        <v>508</v>
      </c>
      <c r="D185" t="s">
        <v>383</v>
      </c>
      <c r="E185" s="6">
        <v>26.217391304347824</v>
      </c>
      <c r="F185" s="6">
        <v>7.269565217391305</v>
      </c>
      <c r="G185" s="6">
        <v>0</v>
      </c>
      <c r="H185" s="6">
        <v>0</v>
      </c>
      <c r="I185" s="6">
        <v>0</v>
      </c>
      <c r="J185" s="6">
        <v>0</v>
      </c>
      <c r="K185" s="6">
        <v>0</v>
      </c>
      <c r="L185" s="6">
        <v>0</v>
      </c>
      <c r="M185" s="6">
        <v>4.9032608695652184</v>
      </c>
      <c r="N185" s="6">
        <v>4.017391304347826</v>
      </c>
      <c r="O185" s="6">
        <f>SUM(NonNurse[[#This Row],[Qualified Social Work Staff Hours]],NonNurse[[#This Row],[Other Social Work Staff Hours]])/NonNurse[[#This Row],[MDS Census]]</f>
        <v>0.34025704809286905</v>
      </c>
      <c r="P185" s="6">
        <v>7.235869565217393</v>
      </c>
      <c r="Q185" s="6">
        <v>0</v>
      </c>
      <c r="R185" s="6">
        <f>SUM(NonNurse[[#This Row],[Qualified Activities Professional Hours]],NonNurse[[#This Row],[Other Activities Professional Hours]])/NonNurse[[#This Row],[MDS Census]]</f>
        <v>0.275995024875622</v>
      </c>
      <c r="S185" s="6">
        <v>0</v>
      </c>
      <c r="T185" s="6">
        <v>0</v>
      </c>
      <c r="U185" s="6">
        <v>0</v>
      </c>
      <c r="V185" s="6">
        <f>SUM(NonNurse[[#This Row],[Occupational Therapist Hours]],NonNurse[[#This Row],[OT Assistant Hours]],NonNurse[[#This Row],[OT Aide Hours]])/NonNurse[[#This Row],[MDS Census]]</f>
        <v>0</v>
      </c>
      <c r="W185" s="6">
        <v>0</v>
      </c>
      <c r="X185" s="6">
        <v>0</v>
      </c>
      <c r="Y185" s="6">
        <v>0</v>
      </c>
      <c r="Z185" s="6">
        <f>SUM(NonNurse[[#This Row],[Physical Therapist (PT) Hours]],NonNurse[[#This Row],[PT Assistant Hours]],NonNurse[[#This Row],[PT Aide Hours]])/NonNurse[[#This Row],[MDS Census]]</f>
        <v>0</v>
      </c>
      <c r="AA185" s="6">
        <v>0</v>
      </c>
      <c r="AB185" s="6">
        <v>0</v>
      </c>
      <c r="AC185" s="6">
        <v>0</v>
      </c>
      <c r="AD185" s="6">
        <v>26.606521739130432</v>
      </c>
      <c r="AE185" s="6">
        <v>0</v>
      </c>
      <c r="AF185" s="6">
        <v>0</v>
      </c>
      <c r="AG185" s="6">
        <v>0</v>
      </c>
      <c r="AH185" s="1">
        <v>175511</v>
      </c>
      <c r="AI185">
        <v>7</v>
      </c>
    </row>
    <row r="186" spans="1:35" x14ac:dyDescent="0.25">
      <c r="A186" t="s">
        <v>346</v>
      </c>
      <c r="B186" t="s">
        <v>86</v>
      </c>
      <c r="C186" t="s">
        <v>551</v>
      </c>
      <c r="D186" t="s">
        <v>412</v>
      </c>
      <c r="E186" s="6">
        <v>25.489130434782609</v>
      </c>
      <c r="F186" s="6">
        <v>4.7934782608695654</v>
      </c>
      <c r="G186" s="6">
        <v>0</v>
      </c>
      <c r="H186" s="6">
        <v>0</v>
      </c>
      <c r="I186" s="6">
        <v>0</v>
      </c>
      <c r="J186" s="6">
        <v>0</v>
      </c>
      <c r="K186" s="6">
        <v>0</v>
      </c>
      <c r="L186" s="6">
        <v>0</v>
      </c>
      <c r="M186" s="6">
        <v>0</v>
      </c>
      <c r="N186" s="6">
        <v>0</v>
      </c>
      <c r="O186" s="6">
        <f>SUM(NonNurse[[#This Row],[Qualified Social Work Staff Hours]],NonNurse[[#This Row],[Other Social Work Staff Hours]])/NonNurse[[#This Row],[MDS Census]]</f>
        <v>0</v>
      </c>
      <c r="P186" s="6">
        <v>10.93804347826087</v>
      </c>
      <c r="Q186" s="6">
        <v>0</v>
      </c>
      <c r="R186" s="6">
        <f>SUM(NonNurse[[#This Row],[Qualified Activities Professional Hours]],NonNurse[[#This Row],[Other Activities Professional Hours]])/NonNurse[[#This Row],[MDS Census]]</f>
        <v>0.42912579957356073</v>
      </c>
      <c r="S186" s="6">
        <v>0</v>
      </c>
      <c r="T186" s="6">
        <v>0</v>
      </c>
      <c r="U186" s="6">
        <v>0</v>
      </c>
      <c r="V186" s="6">
        <f>SUM(NonNurse[[#This Row],[Occupational Therapist Hours]],NonNurse[[#This Row],[OT Assistant Hours]],NonNurse[[#This Row],[OT Aide Hours]])/NonNurse[[#This Row],[MDS Census]]</f>
        <v>0</v>
      </c>
      <c r="W186" s="6">
        <v>0</v>
      </c>
      <c r="X186" s="6">
        <v>0</v>
      </c>
      <c r="Y186" s="6">
        <v>0</v>
      </c>
      <c r="Z186" s="6">
        <f>SUM(NonNurse[[#This Row],[Physical Therapist (PT) Hours]],NonNurse[[#This Row],[PT Assistant Hours]],NonNurse[[#This Row],[PT Aide Hours]])/NonNurse[[#This Row],[MDS Census]]</f>
        <v>0</v>
      </c>
      <c r="AA186" s="6">
        <v>0</v>
      </c>
      <c r="AB186" s="6">
        <v>0</v>
      </c>
      <c r="AC186" s="6">
        <v>0</v>
      </c>
      <c r="AD186" s="6">
        <v>18.354347826086947</v>
      </c>
      <c r="AE186" s="6">
        <v>0</v>
      </c>
      <c r="AF186" s="6">
        <v>0</v>
      </c>
      <c r="AG186" s="6">
        <v>0</v>
      </c>
      <c r="AH186" s="1">
        <v>175224</v>
      </c>
      <c r="AI186">
        <v>7</v>
      </c>
    </row>
    <row r="187" spans="1:35" x14ac:dyDescent="0.25">
      <c r="A187" t="s">
        <v>346</v>
      </c>
      <c r="B187" t="s">
        <v>286</v>
      </c>
      <c r="C187" t="s">
        <v>608</v>
      </c>
      <c r="D187" t="s">
        <v>454</v>
      </c>
      <c r="E187" s="6">
        <v>74.826086956521735</v>
      </c>
      <c r="F187" s="6">
        <v>11.010869565217391</v>
      </c>
      <c r="G187" s="6">
        <v>1.0869565217391304E-2</v>
      </c>
      <c r="H187" s="6">
        <v>0.22826086956521738</v>
      </c>
      <c r="I187" s="6">
        <v>0.18478260869565216</v>
      </c>
      <c r="J187" s="6">
        <v>0</v>
      </c>
      <c r="K187" s="6">
        <v>0</v>
      </c>
      <c r="L187" s="6">
        <v>5.8043478260869565E-2</v>
      </c>
      <c r="M187" s="6">
        <v>0.25</v>
      </c>
      <c r="N187" s="6">
        <v>6.9766304347826074</v>
      </c>
      <c r="O187" s="6">
        <f>SUM(NonNurse[[#This Row],[Qualified Social Work Staff Hours]],NonNurse[[#This Row],[Other Social Work Staff Hours]])/NonNurse[[#This Row],[MDS Census]]</f>
        <v>9.6579023823358506E-2</v>
      </c>
      <c r="P187" s="6">
        <v>7.1413043478260869</v>
      </c>
      <c r="Q187" s="6">
        <v>14.586956521739131</v>
      </c>
      <c r="R187" s="6">
        <f>SUM(NonNurse[[#This Row],[Qualified Activities Professional Hours]],NonNurse[[#This Row],[Other Activities Professional Hours]])/NonNurse[[#This Row],[MDS Census]]</f>
        <v>0.2903834979662987</v>
      </c>
      <c r="S187" s="6">
        <v>0.87217391304347835</v>
      </c>
      <c r="T187" s="6">
        <v>0</v>
      </c>
      <c r="U187" s="6">
        <v>0</v>
      </c>
      <c r="V187" s="6">
        <f>SUM(NonNurse[[#This Row],[Occupational Therapist Hours]],NonNurse[[#This Row],[OT Assistant Hours]],NonNurse[[#This Row],[OT Aide Hours]])/NonNurse[[#This Row],[MDS Census]]</f>
        <v>1.1656013945380595E-2</v>
      </c>
      <c r="W187" s="6">
        <v>1.0878260869565219</v>
      </c>
      <c r="X187" s="6">
        <v>5.434782608695652E-3</v>
      </c>
      <c r="Y187" s="6">
        <v>10.336956521739131</v>
      </c>
      <c r="Z187" s="6">
        <f>SUM(NonNurse[[#This Row],[Physical Therapist (PT) Hours]],NonNurse[[#This Row],[PT Assistant Hours]],NonNurse[[#This Row],[PT Aide Hours]])/NonNurse[[#This Row],[MDS Census]]</f>
        <v>0.15275711795467753</v>
      </c>
      <c r="AA187" s="6">
        <v>0</v>
      </c>
      <c r="AB187" s="6">
        <v>0</v>
      </c>
      <c r="AC187" s="6">
        <v>0</v>
      </c>
      <c r="AD187" s="6">
        <v>0</v>
      </c>
      <c r="AE187" s="6">
        <v>0</v>
      </c>
      <c r="AF187" s="6">
        <v>0</v>
      </c>
      <c r="AG187" s="6">
        <v>0</v>
      </c>
      <c r="AH187" s="1">
        <v>175553</v>
      </c>
      <c r="AI187">
        <v>7</v>
      </c>
    </row>
    <row r="188" spans="1:35" x14ac:dyDescent="0.25">
      <c r="A188" t="s">
        <v>346</v>
      </c>
      <c r="B188" t="s">
        <v>198</v>
      </c>
      <c r="C188" t="s">
        <v>609</v>
      </c>
      <c r="D188" t="s">
        <v>456</v>
      </c>
      <c r="E188" s="6">
        <v>34.054347826086953</v>
      </c>
      <c r="F188" s="6">
        <v>5.7391304347826084</v>
      </c>
      <c r="G188" s="6">
        <v>9.7826086956521743E-2</v>
      </c>
      <c r="H188" s="6">
        <v>0.13043478260869565</v>
      </c>
      <c r="I188" s="6">
        <v>0.20652173913043478</v>
      </c>
      <c r="J188" s="6">
        <v>0</v>
      </c>
      <c r="K188" s="6">
        <v>0</v>
      </c>
      <c r="L188" s="6">
        <v>0.59510869565217395</v>
      </c>
      <c r="M188" s="6">
        <v>0</v>
      </c>
      <c r="N188" s="6">
        <v>5.7391304347826084</v>
      </c>
      <c r="O188" s="6">
        <f>SUM(NonNurse[[#This Row],[Qualified Social Work Staff Hours]],NonNurse[[#This Row],[Other Social Work Staff Hours]])/NonNurse[[#This Row],[MDS Census]]</f>
        <v>0.16852856686881584</v>
      </c>
      <c r="P188" s="6">
        <v>5.7391304347826084</v>
      </c>
      <c r="Q188" s="6">
        <v>2.5733695652173911</v>
      </c>
      <c r="R188" s="6">
        <f>SUM(NonNurse[[#This Row],[Qualified Activities Professional Hours]],NonNurse[[#This Row],[Other Activities Professional Hours]])/NonNurse[[#This Row],[MDS Census]]</f>
        <v>0.24409511650175553</v>
      </c>
      <c r="S188" s="6">
        <v>0.1766304347826087</v>
      </c>
      <c r="T188" s="6">
        <v>0</v>
      </c>
      <c r="U188" s="6">
        <v>0</v>
      </c>
      <c r="V188" s="6">
        <f>SUM(NonNurse[[#This Row],[Occupational Therapist Hours]],NonNurse[[#This Row],[OT Assistant Hours]],NonNurse[[#This Row],[OT Aide Hours]])/NonNurse[[#This Row],[MDS Census]]</f>
        <v>5.1867219917012455E-3</v>
      </c>
      <c r="W188" s="6">
        <v>1.9538043478260869</v>
      </c>
      <c r="X188" s="6">
        <v>1.6413043478260869</v>
      </c>
      <c r="Y188" s="6">
        <v>0</v>
      </c>
      <c r="Z188" s="6">
        <f>SUM(NonNurse[[#This Row],[Physical Therapist (PT) Hours]],NonNurse[[#This Row],[PT Assistant Hours]],NonNurse[[#This Row],[PT Aide Hours]])/NonNurse[[#This Row],[MDS Census]]</f>
        <v>0.10556974146185766</v>
      </c>
      <c r="AA188" s="6">
        <v>0</v>
      </c>
      <c r="AB188" s="6">
        <v>0</v>
      </c>
      <c r="AC188" s="6">
        <v>0</v>
      </c>
      <c r="AD188" s="6">
        <v>0</v>
      </c>
      <c r="AE188" s="6">
        <v>0</v>
      </c>
      <c r="AF188" s="6">
        <v>0</v>
      </c>
      <c r="AG188" s="6">
        <v>0</v>
      </c>
      <c r="AH188" s="1">
        <v>175420</v>
      </c>
      <c r="AI188">
        <v>7</v>
      </c>
    </row>
    <row r="189" spans="1:35" x14ac:dyDescent="0.25">
      <c r="A189" t="s">
        <v>346</v>
      </c>
      <c r="B189" t="s">
        <v>293</v>
      </c>
      <c r="C189" t="s">
        <v>521</v>
      </c>
      <c r="D189" t="s">
        <v>402</v>
      </c>
      <c r="E189" s="6">
        <v>18.586956521739129</v>
      </c>
      <c r="F189" s="6">
        <v>4.9565217391304346</v>
      </c>
      <c r="G189" s="6">
        <v>0.48369565217391303</v>
      </c>
      <c r="H189" s="6">
        <v>0</v>
      </c>
      <c r="I189" s="6">
        <v>0.21739130434782608</v>
      </c>
      <c r="J189" s="6">
        <v>0</v>
      </c>
      <c r="K189" s="6">
        <v>1.6141304347826086</v>
      </c>
      <c r="L189" s="6">
        <v>0.13999999999999996</v>
      </c>
      <c r="M189" s="6">
        <v>0.13043478260869565</v>
      </c>
      <c r="N189" s="6">
        <v>0</v>
      </c>
      <c r="O189" s="6">
        <f>SUM(NonNurse[[#This Row],[Qualified Social Work Staff Hours]],NonNurse[[#This Row],[Other Social Work Staff Hours]])/NonNurse[[#This Row],[MDS Census]]</f>
        <v>7.0175438596491229E-3</v>
      </c>
      <c r="P189" s="6">
        <v>4.3668478260869561</v>
      </c>
      <c r="Q189" s="6">
        <v>0</v>
      </c>
      <c r="R189" s="6">
        <f>SUM(NonNurse[[#This Row],[Qualified Activities Professional Hours]],NonNurse[[#This Row],[Other Activities Professional Hours]])/NonNurse[[#This Row],[MDS Census]]</f>
        <v>0.23494152046783626</v>
      </c>
      <c r="S189" s="6">
        <v>0.69076086956521732</v>
      </c>
      <c r="T189" s="6">
        <v>7.6459782608695637</v>
      </c>
      <c r="U189" s="6">
        <v>0</v>
      </c>
      <c r="V189" s="6">
        <f>SUM(NonNurse[[#This Row],[Occupational Therapist Hours]],NonNurse[[#This Row],[OT Assistant Hours]],NonNurse[[#This Row],[OT Aide Hours]])/NonNurse[[#This Row],[MDS Census]]</f>
        <v>0.44852631578947361</v>
      </c>
      <c r="W189" s="6">
        <v>2.2694565217391305</v>
      </c>
      <c r="X189" s="6">
        <v>2.8651086956521743</v>
      </c>
      <c r="Y189" s="6">
        <v>0.22826086956521738</v>
      </c>
      <c r="Z189" s="6">
        <f>SUM(NonNurse[[#This Row],[Physical Therapist (PT) Hours]],NonNurse[[#This Row],[PT Assistant Hours]],NonNurse[[#This Row],[PT Aide Hours]])/NonNurse[[#This Row],[MDS Census]]</f>
        <v>0.2885263157894738</v>
      </c>
      <c r="AA189" s="6">
        <v>0</v>
      </c>
      <c r="AB189" s="6">
        <v>0</v>
      </c>
      <c r="AC189" s="6">
        <v>0</v>
      </c>
      <c r="AD189" s="6">
        <v>0</v>
      </c>
      <c r="AE189" s="6">
        <v>0</v>
      </c>
      <c r="AF189" s="6">
        <v>0</v>
      </c>
      <c r="AG189" s="6">
        <v>0</v>
      </c>
      <c r="AH189" s="1">
        <v>175561</v>
      </c>
      <c r="AI189">
        <v>7</v>
      </c>
    </row>
    <row r="190" spans="1:35" x14ac:dyDescent="0.25">
      <c r="A190" t="s">
        <v>346</v>
      </c>
      <c r="B190" t="s">
        <v>143</v>
      </c>
      <c r="C190" t="s">
        <v>577</v>
      </c>
      <c r="D190" t="s">
        <v>446</v>
      </c>
      <c r="E190" s="6">
        <v>34.108695652173914</v>
      </c>
      <c r="F190" s="6">
        <v>10.173913043478262</v>
      </c>
      <c r="G190" s="6">
        <v>0</v>
      </c>
      <c r="H190" s="6">
        <v>0.22728260869565217</v>
      </c>
      <c r="I190" s="6">
        <v>0</v>
      </c>
      <c r="J190" s="6">
        <v>0</v>
      </c>
      <c r="K190" s="6">
        <v>0</v>
      </c>
      <c r="L190" s="6">
        <v>0.12271739130434783</v>
      </c>
      <c r="M190" s="6">
        <v>5.3095652173913033</v>
      </c>
      <c r="N190" s="6">
        <v>0</v>
      </c>
      <c r="O190" s="6">
        <f>SUM(NonNurse[[#This Row],[Qualified Social Work Staff Hours]],NonNurse[[#This Row],[Other Social Work Staff Hours]])/NonNurse[[#This Row],[MDS Census]]</f>
        <v>0.15566602931803694</v>
      </c>
      <c r="P190" s="6">
        <v>0</v>
      </c>
      <c r="Q190" s="6">
        <v>10.477391304347826</v>
      </c>
      <c r="R190" s="6">
        <f>SUM(NonNurse[[#This Row],[Qualified Activities Professional Hours]],NonNurse[[#This Row],[Other Activities Professional Hours]])/NonNurse[[#This Row],[MDS Census]]</f>
        <v>0.30717654557042701</v>
      </c>
      <c r="S190" s="6">
        <v>0.44858695652173924</v>
      </c>
      <c r="T190" s="6">
        <v>3.3803260869565226</v>
      </c>
      <c r="U190" s="6">
        <v>0</v>
      </c>
      <c r="V190" s="6">
        <f>SUM(NonNurse[[#This Row],[Occupational Therapist Hours]],NonNurse[[#This Row],[OT Assistant Hours]],NonNurse[[#This Row],[OT Aide Hours]])/NonNurse[[#This Row],[MDS Census]]</f>
        <v>0.11225621414913961</v>
      </c>
      <c r="W190" s="6">
        <v>0.97978260869565215</v>
      </c>
      <c r="X190" s="6">
        <v>1.6960869565217394</v>
      </c>
      <c r="Y190" s="6">
        <v>0</v>
      </c>
      <c r="Z190" s="6">
        <f>SUM(NonNurse[[#This Row],[Physical Therapist (PT) Hours]],NonNurse[[#This Row],[PT Assistant Hours]],NonNurse[[#This Row],[PT Aide Hours]])/NonNurse[[#This Row],[MDS Census]]</f>
        <v>7.8451242829827919E-2</v>
      </c>
      <c r="AA190" s="6">
        <v>0</v>
      </c>
      <c r="AB190" s="6">
        <v>0</v>
      </c>
      <c r="AC190" s="6">
        <v>0</v>
      </c>
      <c r="AD190" s="6">
        <v>0</v>
      </c>
      <c r="AE190" s="6">
        <v>0</v>
      </c>
      <c r="AF190" s="6">
        <v>0</v>
      </c>
      <c r="AG190" s="6">
        <v>0</v>
      </c>
      <c r="AH190" s="1">
        <v>175317</v>
      </c>
      <c r="AI190">
        <v>7</v>
      </c>
    </row>
    <row r="191" spans="1:35" x14ac:dyDescent="0.25">
      <c r="A191" t="s">
        <v>346</v>
      </c>
      <c r="B191" t="s">
        <v>326</v>
      </c>
      <c r="C191" t="s">
        <v>662</v>
      </c>
      <c r="D191" t="s">
        <v>476</v>
      </c>
      <c r="E191" s="6">
        <v>16.097826086956523</v>
      </c>
      <c r="F191" s="6">
        <v>0</v>
      </c>
      <c r="G191" s="6">
        <v>0</v>
      </c>
      <c r="H191" s="6">
        <v>0.10869565217391304</v>
      </c>
      <c r="I191" s="6">
        <v>0.10869565217391304</v>
      </c>
      <c r="J191" s="6">
        <v>0</v>
      </c>
      <c r="K191" s="6">
        <v>0</v>
      </c>
      <c r="L191" s="6">
        <v>0</v>
      </c>
      <c r="M191" s="6">
        <v>0</v>
      </c>
      <c r="N191" s="6">
        <v>3.5315217391304365</v>
      </c>
      <c r="O191" s="6">
        <f>SUM(NonNurse[[#This Row],[Qualified Social Work Staff Hours]],NonNurse[[#This Row],[Other Social Work Staff Hours]])/NonNurse[[#This Row],[MDS Census]]</f>
        <v>0.21937879810938563</v>
      </c>
      <c r="P191" s="6">
        <v>3.695652173913043</v>
      </c>
      <c r="Q191" s="6">
        <v>0</v>
      </c>
      <c r="R191" s="6">
        <f>SUM(NonNurse[[#This Row],[Qualified Activities Professional Hours]],NonNurse[[#This Row],[Other Activities Professional Hours]])/NonNurse[[#This Row],[MDS Census]]</f>
        <v>0.22957461174881832</v>
      </c>
      <c r="S191" s="6">
        <v>0</v>
      </c>
      <c r="T191" s="6">
        <v>0</v>
      </c>
      <c r="U191" s="6">
        <v>0</v>
      </c>
      <c r="V191" s="6">
        <f>SUM(NonNurse[[#This Row],[Occupational Therapist Hours]],NonNurse[[#This Row],[OT Assistant Hours]],NonNurse[[#This Row],[OT Aide Hours]])/NonNurse[[#This Row],[MDS Census]]</f>
        <v>0</v>
      </c>
      <c r="W191" s="6">
        <v>0.19021739130434784</v>
      </c>
      <c r="X191" s="6">
        <v>0.48369565217391303</v>
      </c>
      <c r="Y191" s="6">
        <v>3.25</v>
      </c>
      <c r="Z191" s="6">
        <f>SUM(NonNurse[[#This Row],[Physical Therapist (PT) Hours]],NonNurse[[#This Row],[PT Assistant Hours]],NonNurse[[#This Row],[PT Aide Hours]])/NonNurse[[#This Row],[MDS Census]]</f>
        <v>0.24375422012153947</v>
      </c>
      <c r="AA191" s="6">
        <v>0</v>
      </c>
      <c r="AB191" s="6">
        <v>0</v>
      </c>
      <c r="AC191" s="6">
        <v>0</v>
      </c>
      <c r="AD191" s="6">
        <v>0</v>
      </c>
      <c r="AE191" s="6">
        <v>0</v>
      </c>
      <c r="AF191" s="6">
        <v>0</v>
      </c>
      <c r="AG191" s="6">
        <v>0</v>
      </c>
      <c r="AH191" t="s">
        <v>19</v>
      </c>
      <c r="AI191">
        <v>7</v>
      </c>
    </row>
    <row r="192" spans="1:35" x14ac:dyDescent="0.25">
      <c r="A192" t="s">
        <v>346</v>
      </c>
      <c r="B192" t="s">
        <v>134</v>
      </c>
      <c r="C192" t="s">
        <v>509</v>
      </c>
      <c r="D192" t="s">
        <v>436</v>
      </c>
      <c r="E192" s="6">
        <v>47.782608695652172</v>
      </c>
      <c r="F192" s="6">
        <v>5.7391304347826084</v>
      </c>
      <c r="G192" s="6">
        <v>3.2608695652173912E-2</v>
      </c>
      <c r="H192" s="6">
        <v>0.17391304347826086</v>
      </c>
      <c r="I192" s="6">
        <v>0.17391304347826086</v>
      </c>
      <c r="J192" s="6">
        <v>0</v>
      </c>
      <c r="K192" s="6">
        <v>0</v>
      </c>
      <c r="L192" s="6">
        <v>2.7763043478260876</v>
      </c>
      <c r="M192" s="6">
        <v>5.3043478260869561</v>
      </c>
      <c r="N192" s="6">
        <v>4.3478260869565215</v>
      </c>
      <c r="O192" s="6">
        <f>SUM(NonNurse[[#This Row],[Qualified Social Work Staff Hours]],NonNurse[[#This Row],[Other Social Work Staff Hours]])/NonNurse[[#This Row],[MDS Census]]</f>
        <v>0.20200181983621471</v>
      </c>
      <c r="P192" s="6">
        <v>4.7826086956521738</v>
      </c>
      <c r="Q192" s="6">
        <v>13.091195652173909</v>
      </c>
      <c r="R192" s="6">
        <f>SUM(NonNurse[[#This Row],[Qualified Activities Professional Hours]],NonNurse[[#This Row],[Other Activities Professional Hours]])/NonNurse[[#This Row],[MDS Census]]</f>
        <v>0.37406505914467686</v>
      </c>
      <c r="S192" s="6">
        <v>0.9228260869565218</v>
      </c>
      <c r="T192" s="6">
        <v>8.1038043478260882</v>
      </c>
      <c r="U192" s="6">
        <v>0</v>
      </c>
      <c r="V192" s="6">
        <f>SUM(NonNurse[[#This Row],[Occupational Therapist Hours]],NonNurse[[#This Row],[OT Assistant Hours]],NonNurse[[#This Row],[OT Aide Hours]])/NonNurse[[#This Row],[MDS Census]]</f>
        <v>0.18891037306642408</v>
      </c>
      <c r="W192" s="6">
        <v>0.75489130434782581</v>
      </c>
      <c r="X192" s="6">
        <v>5.0916304347826085</v>
      </c>
      <c r="Y192" s="6">
        <v>0</v>
      </c>
      <c r="Z192" s="6">
        <f>SUM(NonNurse[[#This Row],[Physical Therapist (PT) Hours]],NonNurse[[#This Row],[PT Assistant Hours]],NonNurse[[#This Row],[PT Aide Hours]])/NonNurse[[#This Row],[MDS Census]]</f>
        <v>0.12235668789808916</v>
      </c>
      <c r="AA192" s="6">
        <v>0</v>
      </c>
      <c r="AB192" s="6">
        <v>0</v>
      </c>
      <c r="AC192" s="6">
        <v>0</v>
      </c>
      <c r="AD192" s="6">
        <v>0</v>
      </c>
      <c r="AE192" s="6">
        <v>0</v>
      </c>
      <c r="AF192" s="6">
        <v>0</v>
      </c>
      <c r="AG192" s="6">
        <v>0</v>
      </c>
      <c r="AH192" s="1">
        <v>175302</v>
      </c>
      <c r="AI192">
        <v>7</v>
      </c>
    </row>
    <row r="193" spans="1:35" x14ac:dyDescent="0.25">
      <c r="A193" t="s">
        <v>346</v>
      </c>
      <c r="B193" t="s">
        <v>119</v>
      </c>
      <c r="C193" t="s">
        <v>568</v>
      </c>
      <c r="D193" t="s">
        <v>410</v>
      </c>
      <c r="E193" s="6">
        <v>36.913043478260867</v>
      </c>
      <c r="F193" s="6">
        <v>5.2173913043478262</v>
      </c>
      <c r="G193" s="6">
        <v>0.2608695652173913</v>
      </c>
      <c r="H193" s="6">
        <v>0.13043478260869565</v>
      </c>
      <c r="I193" s="6">
        <v>0.2608695652173913</v>
      </c>
      <c r="J193" s="6">
        <v>0</v>
      </c>
      <c r="K193" s="6">
        <v>0</v>
      </c>
      <c r="L193" s="6">
        <v>0</v>
      </c>
      <c r="M193" s="6">
        <v>0</v>
      </c>
      <c r="N193" s="6">
        <v>0</v>
      </c>
      <c r="O193" s="6">
        <f>SUM(NonNurse[[#This Row],[Qualified Social Work Staff Hours]],NonNurse[[#This Row],[Other Social Work Staff Hours]])/NonNurse[[#This Row],[MDS Census]]</f>
        <v>0</v>
      </c>
      <c r="P193" s="6">
        <v>4.4706521739130434</v>
      </c>
      <c r="Q193" s="6">
        <v>0</v>
      </c>
      <c r="R193" s="6">
        <f>SUM(NonNurse[[#This Row],[Qualified Activities Professional Hours]],NonNurse[[#This Row],[Other Activities Professional Hours]])/NonNurse[[#This Row],[MDS Census]]</f>
        <v>0.121113074204947</v>
      </c>
      <c r="S193" s="6">
        <v>0</v>
      </c>
      <c r="T193" s="6">
        <v>0</v>
      </c>
      <c r="U193" s="6">
        <v>0</v>
      </c>
      <c r="V193" s="6">
        <f>SUM(NonNurse[[#This Row],[Occupational Therapist Hours]],NonNurse[[#This Row],[OT Assistant Hours]],NonNurse[[#This Row],[OT Aide Hours]])/NonNurse[[#This Row],[MDS Census]]</f>
        <v>0</v>
      </c>
      <c r="W193" s="6">
        <v>0</v>
      </c>
      <c r="X193" s="6">
        <v>0</v>
      </c>
      <c r="Y193" s="6">
        <v>0</v>
      </c>
      <c r="Z193" s="6">
        <f>SUM(NonNurse[[#This Row],[Physical Therapist (PT) Hours]],NonNurse[[#This Row],[PT Assistant Hours]],NonNurse[[#This Row],[PT Aide Hours]])/NonNurse[[#This Row],[MDS Census]]</f>
        <v>0</v>
      </c>
      <c r="AA193" s="6">
        <v>0</v>
      </c>
      <c r="AB193" s="6">
        <v>0</v>
      </c>
      <c r="AC193" s="6">
        <v>0</v>
      </c>
      <c r="AD193" s="6">
        <v>0</v>
      </c>
      <c r="AE193" s="6">
        <v>0</v>
      </c>
      <c r="AF193" s="6">
        <v>0</v>
      </c>
      <c r="AG193" s="6">
        <v>0</v>
      </c>
      <c r="AH193" s="1">
        <v>175276</v>
      </c>
      <c r="AI193">
        <v>7</v>
      </c>
    </row>
    <row r="194" spans="1:35" x14ac:dyDescent="0.25">
      <c r="A194" t="s">
        <v>346</v>
      </c>
      <c r="B194" t="s">
        <v>276</v>
      </c>
      <c r="C194" t="s">
        <v>494</v>
      </c>
      <c r="D194" t="s">
        <v>394</v>
      </c>
      <c r="E194" s="6">
        <v>39.032608695652172</v>
      </c>
      <c r="F194" s="6">
        <v>5.1304347826086953</v>
      </c>
      <c r="G194" s="6">
        <v>0</v>
      </c>
      <c r="H194" s="6">
        <v>0.36141304347826086</v>
      </c>
      <c r="I194" s="6">
        <v>0.81521739130434778</v>
      </c>
      <c r="J194" s="6">
        <v>0</v>
      </c>
      <c r="K194" s="6">
        <v>0</v>
      </c>
      <c r="L194" s="6">
        <v>1.9173913043478255</v>
      </c>
      <c r="M194" s="6">
        <v>5.0434782608695654</v>
      </c>
      <c r="N194" s="6">
        <v>5.6664130434782614</v>
      </c>
      <c r="O194" s="6">
        <f>SUM(NonNurse[[#This Row],[Qualified Social Work Staff Hours]],NonNurse[[#This Row],[Other Social Work Staff Hours]])/NonNurse[[#This Row],[MDS Census]]</f>
        <v>0.2743831801726539</v>
      </c>
      <c r="P194" s="6">
        <v>0</v>
      </c>
      <c r="Q194" s="6">
        <v>1</v>
      </c>
      <c r="R194" s="6">
        <f>SUM(NonNurse[[#This Row],[Qualified Activities Professional Hours]],NonNurse[[#This Row],[Other Activities Professional Hours]])/NonNurse[[#This Row],[MDS Census]]</f>
        <v>2.561960456697299E-2</v>
      </c>
      <c r="S194" s="6">
        <v>2.8744565217391305</v>
      </c>
      <c r="T194" s="6">
        <v>4.9524999999999997</v>
      </c>
      <c r="U194" s="6">
        <v>0</v>
      </c>
      <c r="V194" s="6">
        <f>SUM(NonNurse[[#This Row],[Occupational Therapist Hours]],NonNurse[[#This Row],[OT Assistant Hours]],NonNurse[[#This Row],[OT Aide Hours]])/NonNurse[[#This Row],[MDS Census]]</f>
        <v>0.20052353104984685</v>
      </c>
      <c r="W194" s="6">
        <v>5.3133695652173909</v>
      </c>
      <c r="X194" s="6">
        <v>5.2516304347826086</v>
      </c>
      <c r="Y194" s="6">
        <v>0</v>
      </c>
      <c r="Z194" s="6">
        <f>SUM(NonNurse[[#This Row],[Physical Therapist (PT) Hours]],NonNurse[[#This Row],[PT Assistant Hours]],NonNurse[[#This Row],[PT Aide Hours]])/NonNurse[[#This Row],[MDS Census]]</f>
        <v>0.27067112225006962</v>
      </c>
      <c r="AA194" s="6">
        <v>0</v>
      </c>
      <c r="AB194" s="6">
        <v>0</v>
      </c>
      <c r="AC194" s="6">
        <v>0</v>
      </c>
      <c r="AD194" s="6">
        <v>0</v>
      </c>
      <c r="AE194" s="6">
        <v>0</v>
      </c>
      <c r="AF194" s="6">
        <v>0</v>
      </c>
      <c r="AG194" s="6">
        <v>0</v>
      </c>
      <c r="AH194" s="1">
        <v>175540</v>
      </c>
      <c r="AI194">
        <v>7</v>
      </c>
    </row>
    <row r="195" spans="1:35" x14ac:dyDescent="0.25">
      <c r="A195" t="s">
        <v>346</v>
      </c>
      <c r="B195" t="s">
        <v>83</v>
      </c>
      <c r="C195" t="s">
        <v>548</v>
      </c>
      <c r="D195" t="s">
        <v>429</v>
      </c>
      <c r="E195" s="6">
        <v>26.902173913043477</v>
      </c>
      <c r="F195" s="6">
        <v>3.2173913043478262</v>
      </c>
      <c r="G195" s="6">
        <v>0.13043478260869565</v>
      </c>
      <c r="H195" s="6">
        <v>0.11608695652173913</v>
      </c>
      <c r="I195" s="6">
        <v>0.34782608695652173</v>
      </c>
      <c r="J195" s="6">
        <v>0</v>
      </c>
      <c r="K195" s="6">
        <v>7.0652173913043473E-2</v>
      </c>
      <c r="L195" s="6">
        <v>0.5575</v>
      </c>
      <c r="M195" s="6">
        <v>4.2558695652173908</v>
      </c>
      <c r="N195" s="6">
        <v>0.26630434782608697</v>
      </c>
      <c r="O195" s="6">
        <f>SUM(NonNurse[[#This Row],[Qualified Social Work Staff Hours]],NonNurse[[#This Row],[Other Social Work Staff Hours]])/NonNurse[[#This Row],[MDS Census]]</f>
        <v>0.16809696969696969</v>
      </c>
      <c r="P195" s="6">
        <v>0</v>
      </c>
      <c r="Q195" s="6">
        <v>5.6935869565217399</v>
      </c>
      <c r="R195" s="6">
        <f>SUM(NonNurse[[#This Row],[Qualified Activities Professional Hours]],NonNurse[[#This Row],[Other Activities Professional Hours]])/NonNurse[[#This Row],[MDS Census]]</f>
        <v>0.21164040404040407</v>
      </c>
      <c r="S195" s="6">
        <v>0.97413043478260863</v>
      </c>
      <c r="T195" s="6">
        <v>1.2785869565217391</v>
      </c>
      <c r="U195" s="6">
        <v>0</v>
      </c>
      <c r="V195" s="6">
        <f>SUM(NonNurse[[#This Row],[Occupational Therapist Hours]],NonNurse[[#This Row],[OT Assistant Hours]],NonNurse[[#This Row],[OT Aide Hours]])/NonNurse[[#This Row],[MDS Census]]</f>
        <v>8.3737373737373735E-2</v>
      </c>
      <c r="W195" s="6">
        <v>0.71369565217391295</v>
      </c>
      <c r="X195" s="6">
        <v>3.4447826086956517</v>
      </c>
      <c r="Y195" s="6">
        <v>0</v>
      </c>
      <c r="Z195" s="6">
        <f>SUM(NonNurse[[#This Row],[Physical Therapist (PT) Hours]],NonNurse[[#This Row],[PT Assistant Hours]],NonNurse[[#This Row],[PT Aide Hours]])/NonNurse[[#This Row],[MDS Census]]</f>
        <v>0.15457777777777776</v>
      </c>
      <c r="AA195" s="6">
        <v>0</v>
      </c>
      <c r="AB195" s="6">
        <v>0</v>
      </c>
      <c r="AC195" s="6">
        <v>0</v>
      </c>
      <c r="AD195" s="6">
        <v>0</v>
      </c>
      <c r="AE195" s="6">
        <v>0</v>
      </c>
      <c r="AF195" s="6">
        <v>0</v>
      </c>
      <c r="AG195" s="6">
        <v>6.5217391304347824E-2</v>
      </c>
      <c r="AH195" s="1">
        <v>175220</v>
      </c>
      <c r="AI195">
        <v>7</v>
      </c>
    </row>
    <row r="196" spans="1:35" x14ac:dyDescent="0.25">
      <c r="A196" t="s">
        <v>346</v>
      </c>
      <c r="B196" t="s">
        <v>216</v>
      </c>
      <c r="C196" t="s">
        <v>521</v>
      </c>
      <c r="D196" t="s">
        <v>402</v>
      </c>
      <c r="E196" s="6">
        <v>65.663043478260875</v>
      </c>
      <c r="F196" s="6">
        <v>0.9869565217391304</v>
      </c>
      <c r="G196" s="6">
        <v>0</v>
      </c>
      <c r="H196" s="6">
        <v>0</v>
      </c>
      <c r="I196" s="6">
        <v>0</v>
      </c>
      <c r="J196" s="6">
        <v>0</v>
      </c>
      <c r="K196" s="6">
        <v>0</v>
      </c>
      <c r="L196" s="6">
        <v>2.1945652173913048</v>
      </c>
      <c r="M196" s="6">
        <v>5.2017391304347829</v>
      </c>
      <c r="N196" s="6">
        <v>0</v>
      </c>
      <c r="O196" s="6">
        <f>SUM(NonNurse[[#This Row],[Qualified Social Work Staff Hours]],NonNurse[[#This Row],[Other Social Work Staff Hours]])/NonNurse[[#This Row],[MDS Census]]</f>
        <v>7.9218672405230922E-2</v>
      </c>
      <c r="P196" s="6">
        <v>4.362717391304348</v>
      </c>
      <c r="Q196" s="6">
        <v>0</v>
      </c>
      <c r="R196" s="6">
        <f>SUM(NonNurse[[#This Row],[Qualified Activities Professional Hours]],NonNurse[[#This Row],[Other Activities Professional Hours]])/NonNurse[[#This Row],[MDS Census]]</f>
        <v>6.6440986591623896E-2</v>
      </c>
      <c r="S196" s="6">
        <v>0.73576086956521736</v>
      </c>
      <c r="T196" s="6">
        <v>5.3642391304347825</v>
      </c>
      <c r="U196" s="6">
        <v>0</v>
      </c>
      <c r="V196" s="6">
        <f>SUM(NonNurse[[#This Row],[Occupational Therapist Hours]],NonNurse[[#This Row],[OT Assistant Hours]],NonNurse[[#This Row],[OT Aide Hours]])/NonNurse[[#This Row],[MDS Census]]</f>
        <v>9.2898526733984424E-2</v>
      </c>
      <c r="W196" s="6">
        <v>3.4478260869565216</v>
      </c>
      <c r="X196" s="6">
        <v>0.46869565217391307</v>
      </c>
      <c r="Y196" s="6">
        <v>0</v>
      </c>
      <c r="Z196" s="6">
        <f>SUM(NonNurse[[#This Row],[Physical Therapist (PT) Hours]],NonNurse[[#This Row],[PT Assistant Hours]],NonNurse[[#This Row],[PT Aide Hours]])/NonNurse[[#This Row],[MDS Census]]</f>
        <v>5.9645754014236045E-2</v>
      </c>
      <c r="AA196" s="6">
        <v>0</v>
      </c>
      <c r="AB196" s="6">
        <v>0</v>
      </c>
      <c r="AC196" s="6">
        <v>0</v>
      </c>
      <c r="AD196" s="6">
        <v>0</v>
      </c>
      <c r="AE196" s="6">
        <v>0</v>
      </c>
      <c r="AF196" s="6">
        <v>0</v>
      </c>
      <c r="AG196" s="6">
        <v>0</v>
      </c>
      <c r="AH196" s="1">
        <v>175452</v>
      </c>
      <c r="AI196">
        <v>7</v>
      </c>
    </row>
    <row r="197" spans="1:35" x14ac:dyDescent="0.25">
      <c r="A197" t="s">
        <v>346</v>
      </c>
      <c r="B197" t="s">
        <v>109</v>
      </c>
      <c r="C197" t="s">
        <v>563</v>
      </c>
      <c r="D197" t="s">
        <v>421</v>
      </c>
      <c r="E197" s="6">
        <v>40.076086956521742</v>
      </c>
      <c r="F197" s="6">
        <v>3.5</v>
      </c>
      <c r="G197" s="6">
        <v>0</v>
      </c>
      <c r="H197" s="6">
        <v>0</v>
      </c>
      <c r="I197" s="6">
        <v>0.16304347826086957</v>
      </c>
      <c r="J197" s="6">
        <v>0</v>
      </c>
      <c r="K197" s="6">
        <v>0</v>
      </c>
      <c r="L197" s="6">
        <v>1.5302173913043478</v>
      </c>
      <c r="M197" s="6">
        <v>11.967391304347826</v>
      </c>
      <c r="N197" s="6">
        <v>0</v>
      </c>
      <c r="O197" s="6">
        <f>SUM(NonNurse[[#This Row],[Qualified Social Work Staff Hours]],NonNurse[[#This Row],[Other Social Work Staff Hours]])/NonNurse[[#This Row],[MDS Census]]</f>
        <v>0.2986167615947925</v>
      </c>
      <c r="P197" s="6">
        <v>5.2206521739130443</v>
      </c>
      <c r="Q197" s="6">
        <v>0</v>
      </c>
      <c r="R197" s="6">
        <f>SUM(NonNurse[[#This Row],[Qualified Activities Professional Hours]],NonNurse[[#This Row],[Other Activities Professional Hours]])/NonNurse[[#This Row],[MDS Census]]</f>
        <v>0.13026851098454029</v>
      </c>
      <c r="S197" s="6">
        <v>0.32010869565217398</v>
      </c>
      <c r="T197" s="6">
        <v>3.2218478260869574</v>
      </c>
      <c r="U197" s="6">
        <v>0</v>
      </c>
      <c r="V197" s="6">
        <f>SUM(NonNurse[[#This Row],[Occupational Therapist Hours]],NonNurse[[#This Row],[OT Assistant Hours]],NonNurse[[#This Row],[OT Aide Hours]])/NonNurse[[#This Row],[MDS Census]]</f>
        <v>8.8380797396257135E-2</v>
      </c>
      <c r="W197" s="6">
        <v>0.22228260869565214</v>
      </c>
      <c r="X197" s="6">
        <v>3.7133695652173926</v>
      </c>
      <c r="Y197" s="6">
        <v>0.32608695652173914</v>
      </c>
      <c r="Z197" s="6">
        <f>SUM(NonNurse[[#This Row],[Physical Therapist (PT) Hours]],NonNurse[[#This Row],[PT Assistant Hours]],NonNurse[[#This Row],[PT Aide Hours]])/NonNurse[[#This Row],[MDS Census]]</f>
        <v>0.10634119880661785</v>
      </c>
      <c r="AA197" s="6">
        <v>0</v>
      </c>
      <c r="AB197" s="6">
        <v>0</v>
      </c>
      <c r="AC197" s="6">
        <v>0</v>
      </c>
      <c r="AD197" s="6">
        <v>14.848913043478269</v>
      </c>
      <c r="AE197" s="6">
        <v>0</v>
      </c>
      <c r="AF197" s="6">
        <v>0</v>
      </c>
      <c r="AG197" s="6">
        <v>0</v>
      </c>
      <c r="AH197" s="1">
        <v>175256</v>
      </c>
      <c r="AI197">
        <v>7</v>
      </c>
    </row>
    <row r="198" spans="1:35" x14ac:dyDescent="0.25">
      <c r="A198" t="s">
        <v>346</v>
      </c>
      <c r="B198" t="s">
        <v>205</v>
      </c>
      <c r="C198" t="s">
        <v>517</v>
      </c>
      <c r="D198" t="s">
        <v>426</v>
      </c>
      <c r="E198" s="6">
        <v>32.782608695652172</v>
      </c>
      <c r="F198" s="6">
        <v>5.4782608695652177</v>
      </c>
      <c r="G198" s="6">
        <v>2.1739130434782608E-2</v>
      </c>
      <c r="H198" s="6">
        <v>0.19597826086956524</v>
      </c>
      <c r="I198" s="6">
        <v>0.16304347826086957</v>
      </c>
      <c r="J198" s="6">
        <v>0</v>
      </c>
      <c r="K198" s="6">
        <v>0.32608695652173914</v>
      </c>
      <c r="L198" s="6">
        <v>0.18880434782608693</v>
      </c>
      <c r="M198" s="6">
        <v>3.7940217391304345</v>
      </c>
      <c r="N198" s="6">
        <v>0</v>
      </c>
      <c r="O198" s="6">
        <f>SUM(NonNurse[[#This Row],[Qualified Social Work Staff Hours]],NonNurse[[#This Row],[Other Social Work Staff Hours]])/NonNurse[[#This Row],[MDS Census]]</f>
        <v>0.11573275862068966</v>
      </c>
      <c r="P198" s="6">
        <v>0</v>
      </c>
      <c r="Q198" s="6">
        <v>5.462065217391304</v>
      </c>
      <c r="R198" s="6">
        <f>SUM(NonNurse[[#This Row],[Qualified Activities Professional Hours]],NonNurse[[#This Row],[Other Activities Professional Hours]])/NonNurse[[#This Row],[MDS Census]]</f>
        <v>0.16661472148541115</v>
      </c>
      <c r="S198" s="6">
        <v>0.55521739130434777</v>
      </c>
      <c r="T198" s="6">
        <v>3.9428260869565217</v>
      </c>
      <c r="U198" s="6">
        <v>0</v>
      </c>
      <c r="V198" s="6">
        <f>SUM(NonNurse[[#This Row],[Occupational Therapist Hours]],NonNurse[[#This Row],[OT Assistant Hours]],NonNurse[[#This Row],[OT Aide Hours]])/NonNurse[[#This Row],[MDS Census]]</f>
        <v>0.13720822281167108</v>
      </c>
      <c r="W198" s="6">
        <v>0.44663043478260883</v>
      </c>
      <c r="X198" s="6">
        <v>4.7408695652173902</v>
      </c>
      <c r="Y198" s="6">
        <v>0</v>
      </c>
      <c r="Z198" s="6">
        <f>SUM(NonNurse[[#This Row],[Physical Therapist (PT) Hours]],NonNurse[[#This Row],[PT Assistant Hours]],NonNurse[[#This Row],[PT Aide Hours]])/NonNurse[[#This Row],[MDS Census]]</f>
        <v>0.15823938992042438</v>
      </c>
      <c r="AA198" s="6">
        <v>0</v>
      </c>
      <c r="AB198" s="6">
        <v>0</v>
      </c>
      <c r="AC198" s="6">
        <v>0</v>
      </c>
      <c r="AD198" s="6">
        <v>0</v>
      </c>
      <c r="AE198" s="6">
        <v>0</v>
      </c>
      <c r="AF198" s="6">
        <v>0</v>
      </c>
      <c r="AG198" s="6">
        <v>0</v>
      </c>
      <c r="AH198" s="1">
        <v>175434</v>
      </c>
      <c r="AI198">
        <v>7</v>
      </c>
    </row>
    <row r="199" spans="1:35" x14ac:dyDescent="0.25">
      <c r="A199" t="s">
        <v>346</v>
      </c>
      <c r="B199" t="s">
        <v>64</v>
      </c>
      <c r="C199" t="s">
        <v>537</v>
      </c>
      <c r="D199" t="s">
        <v>394</v>
      </c>
      <c r="E199" s="6">
        <v>93.923913043478265</v>
      </c>
      <c r="F199" s="6">
        <v>5.7391304347826084</v>
      </c>
      <c r="G199" s="6">
        <v>0.32608695652173914</v>
      </c>
      <c r="H199" s="6">
        <v>0</v>
      </c>
      <c r="I199" s="6">
        <v>5.7391304347826084</v>
      </c>
      <c r="J199" s="6">
        <v>0.71739130434782605</v>
      </c>
      <c r="K199" s="6">
        <v>0</v>
      </c>
      <c r="L199" s="6">
        <v>0.25586956521739135</v>
      </c>
      <c r="M199" s="6">
        <v>8.6956521739130432E-2</v>
      </c>
      <c r="N199" s="6">
        <v>0.15760869565217392</v>
      </c>
      <c r="O199" s="6">
        <f>SUM(NonNurse[[#This Row],[Qualified Social Work Staff Hours]],NonNurse[[#This Row],[Other Social Work Staff Hours]])/NonNurse[[#This Row],[MDS Census]]</f>
        <v>2.6038652933688231E-3</v>
      </c>
      <c r="P199" s="6">
        <v>0</v>
      </c>
      <c r="Q199" s="6">
        <v>11.632608695652172</v>
      </c>
      <c r="R199" s="6">
        <f>SUM(NonNurse[[#This Row],[Qualified Activities Professional Hours]],NonNurse[[#This Row],[Other Activities Professional Hours]])/NonNurse[[#This Row],[MDS Census]]</f>
        <v>0.12385140608725839</v>
      </c>
      <c r="S199" s="6">
        <v>5.7840217391304352</v>
      </c>
      <c r="T199" s="6">
        <v>1.7760869565217399</v>
      </c>
      <c r="U199" s="6">
        <v>0</v>
      </c>
      <c r="V199" s="6">
        <f>SUM(NonNurse[[#This Row],[Occupational Therapist Hours]],NonNurse[[#This Row],[OT Assistant Hours]],NonNurse[[#This Row],[OT Aide Hours]])/NonNurse[[#This Row],[MDS Census]]</f>
        <v>8.0491841222080793E-2</v>
      </c>
      <c r="W199" s="6">
        <v>4.0239130434782586</v>
      </c>
      <c r="X199" s="6">
        <v>7.1033695652173927</v>
      </c>
      <c r="Y199" s="6">
        <v>0</v>
      </c>
      <c r="Z199" s="6">
        <f>SUM(NonNurse[[#This Row],[Physical Therapist (PT) Hours]],NonNurse[[#This Row],[PT Assistant Hours]],NonNurse[[#This Row],[PT Aide Hours]])/NonNurse[[#This Row],[MDS Census]]</f>
        <v>0.11847124175442655</v>
      </c>
      <c r="AA199" s="6">
        <v>0</v>
      </c>
      <c r="AB199" s="6">
        <v>0</v>
      </c>
      <c r="AC199" s="6">
        <v>2.1630434782608696</v>
      </c>
      <c r="AD199" s="6">
        <v>0</v>
      </c>
      <c r="AE199" s="6">
        <v>0</v>
      </c>
      <c r="AF199" s="6">
        <v>0</v>
      </c>
      <c r="AG199" s="6">
        <v>0</v>
      </c>
      <c r="AH199" s="1">
        <v>175180</v>
      </c>
      <c r="AI199">
        <v>7</v>
      </c>
    </row>
    <row r="200" spans="1:35" x14ac:dyDescent="0.25">
      <c r="A200" t="s">
        <v>346</v>
      </c>
      <c r="B200" t="s">
        <v>180</v>
      </c>
      <c r="C200" t="s">
        <v>509</v>
      </c>
      <c r="D200" t="s">
        <v>436</v>
      </c>
      <c r="E200" s="6">
        <v>88.706521739130437</v>
      </c>
      <c r="F200" s="6">
        <v>1.8747826086956523</v>
      </c>
      <c r="G200" s="6">
        <v>0</v>
      </c>
      <c r="H200" s="6">
        <v>0</v>
      </c>
      <c r="I200" s="6">
        <v>0</v>
      </c>
      <c r="J200" s="6">
        <v>0</v>
      </c>
      <c r="K200" s="6">
        <v>0</v>
      </c>
      <c r="L200" s="6">
        <v>4.4166304347826069</v>
      </c>
      <c r="M200" s="6">
        <v>0</v>
      </c>
      <c r="N200" s="6">
        <v>0</v>
      </c>
      <c r="O200" s="6">
        <f>SUM(NonNurse[[#This Row],[Qualified Social Work Staff Hours]],NonNurse[[#This Row],[Other Social Work Staff Hours]])/NonNurse[[#This Row],[MDS Census]]</f>
        <v>0</v>
      </c>
      <c r="P200" s="6">
        <v>0</v>
      </c>
      <c r="Q200" s="6">
        <v>0.55206521739130432</v>
      </c>
      <c r="R200" s="6">
        <f>SUM(NonNurse[[#This Row],[Qualified Activities Professional Hours]],NonNurse[[#This Row],[Other Activities Professional Hours]])/NonNurse[[#This Row],[MDS Census]]</f>
        <v>6.2235020218110518E-3</v>
      </c>
      <c r="S200" s="6">
        <v>4.5602173913043487</v>
      </c>
      <c r="T200" s="6">
        <v>0.79793478260869544</v>
      </c>
      <c r="U200" s="6">
        <v>0.21739130434782608</v>
      </c>
      <c r="V200" s="6">
        <f>SUM(NonNurse[[#This Row],[Occupational Therapist Hours]],NonNurse[[#This Row],[OT Assistant Hours]],NonNurse[[#This Row],[OT Aide Hours]])/NonNurse[[#This Row],[MDS Census]]</f>
        <v>6.2853816934199253E-2</v>
      </c>
      <c r="W200" s="6">
        <v>4.2155434782608685</v>
      </c>
      <c r="X200" s="6">
        <v>5.6482608695652159</v>
      </c>
      <c r="Y200" s="6">
        <v>0</v>
      </c>
      <c r="Z200" s="6">
        <f>SUM(NonNurse[[#This Row],[Physical Therapist (PT) Hours]],NonNurse[[#This Row],[PT Assistant Hours]],NonNurse[[#This Row],[PT Aide Hours]])/NonNurse[[#This Row],[MDS Census]]</f>
        <v>0.11119593187109419</v>
      </c>
      <c r="AA200" s="6">
        <v>0</v>
      </c>
      <c r="AB200" s="6">
        <v>0</v>
      </c>
      <c r="AC200" s="6">
        <v>0</v>
      </c>
      <c r="AD200" s="6">
        <v>101.66815217391306</v>
      </c>
      <c r="AE200" s="6">
        <v>0</v>
      </c>
      <c r="AF200" s="6">
        <v>0</v>
      </c>
      <c r="AG200" s="6">
        <v>0</v>
      </c>
      <c r="AH200" s="1">
        <v>175385</v>
      </c>
      <c r="AI200">
        <v>7</v>
      </c>
    </row>
    <row r="201" spans="1:35" x14ac:dyDescent="0.25">
      <c r="A201" t="s">
        <v>346</v>
      </c>
      <c r="B201" t="s">
        <v>264</v>
      </c>
      <c r="C201" t="s">
        <v>636</v>
      </c>
      <c r="D201" t="s">
        <v>409</v>
      </c>
      <c r="E201" s="6">
        <v>41.25</v>
      </c>
      <c r="F201" s="6">
        <v>4.1739130434782608</v>
      </c>
      <c r="G201" s="6">
        <v>3.2608695652173912E-2</v>
      </c>
      <c r="H201" s="6">
        <v>3.2608695652173912E-2</v>
      </c>
      <c r="I201" s="6">
        <v>6.5760869565217392</v>
      </c>
      <c r="J201" s="6">
        <v>0</v>
      </c>
      <c r="K201" s="6">
        <v>0</v>
      </c>
      <c r="L201" s="6">
        <v>1.0652173913043479</v>
      </c>
      <c r="M201" s="6">
        <v>5.434782608695652E-2</v>
      </c>
      <c r="N201" s="6">
        <v>4.6599999999999993</v>
      </c>
      <c r="O201" s="6">
        <f>SUM(NonNurse[[#This Row],[Qualified Social Work Staff Hours]],NonNurse[[#This Row],[Other Social Work Staff Hours]])/NonNurse[[#This Row],[MDS Census]]</f>
        <v>0.11428722002635043</v>
      </c>
      <c r="P201" s="6">
        <v>0</v>
      </c>
      <c r="Q201" s="6">
        <v>12.302391304347825</v>
      </c>
      <c r="R201" s="6">
        <f>SUM(NonNurse[[#This Row],[Qualified Activities Professional Hours]],NonNurse[[#This Row],[Other Activities Professional Hours]])/NonNurse[[#This Row],[MDS Census]]</f>
        <v>0.29823978919631089</v>
      </c>
      <c r="S201" s="6">
        <v>0.28532608695652173</v>
      </c>
      <c r="T201" s="6">
        <v>0.66304347826086951</v>
      </c>
      <c r="U201" s="6">
        <v>0</v>
      </c>
      <c r="V201" s="6">
        <f>SUM(NonNurse[[#This Row],[Occupational Therapist Hours]],NonNurse[[#This Row],[OT Assistant Hours]],NonNurse[[#This Row],[OT Aide Hours]])/NonNurse[[#This Row],[MDS Census]]</f>
        <v>2.2990777338603424E-2</v>
      </c>
      <c r="W201" s="6">
        <v>0.81793478260869568</v>
      </c>
      <c r="X201" s="6">
        <v>1.3233695652173914</v>
      </c>
      <c r="Y201" s="6">
        <v>4.0217391304347823</v>
      </c>
      <c r="Z201" s="6">
        <f>SUM(NonNurse[[#This Row],[Physical Therapist (PT) Hours]],NonNurse[[#This Row],[PT Assistant Hours]],NonNurse[[#This Row],[PT Aide Hours]])/NonNurse[[#This Row],[MDS Census]]</f>
        <v>0.14940711462450593</v>
      </c>
      <c r="AA201" s="6">
        <v>0</v>
      </c>
      <c r="AB201" s="6">
        <v>0</v>
      </c>
      <c r="AC201" s="6">
        <v>0</v>
      </c>
      <c r="AD201" s="6">
        <v>0</v>
      </c>
      <c r="AE201" s="6">
        <v>0</v>
      </c>
      <c r="AF201" s="6">
        <v>0</v>
      </c>
      <c r="AG201" s="6">
        <v>0</v>
      </c>
      <c r="AH201" s="1">
        <v>175525</v>
      </c>
      <c r="AI201">
        <v>7</v>
      </c>
    </row>
    <row r="202" spans="1:35" x14ac:dyDescent="0.25">
      <c r="A202" t="s">
        <v>346</v>
      </c>
      <c r="B202" t="s">
        <v>242</v>
      </c>
      <c r="C202" t="s">
        <v>627</v>
      </c>
      <c r="D202" t="s">
        <v>456</v>
      </c>
      <c r="E202" s="6">
        <v>28.5</v>
      </c>
      <c r="F202" s="6">
        <v>4.4130434782608692</v>
      </c>
      <c r="G202" s="6">
        <v>3.2608695652173912E-2</v>
      </c>
      <c r="H202" s="6">
        <v>0.19565217391304349</v>
      </c>
      <c r="I202" s="6">
        <v>1.75</v>
      </c>
      <c r="J202" s="6">
        <v>0</v>
      </c>
      <c r="K202" s="6">
        <v>0</v>
      </c>
      <c r="L202" s="6">
        <v>0.70358695652173897</v>
      </c>
      <c r="M202" s="6">
        <v>2.1739130434782608E-2</v>
      </c>
      <c r="N202" s="6">
        <v>3.2466304347826087</v>
      </c>
      <c r="O202" s="6">
        <f>SUM(NonNurse[[#This Row],[Qualified Social Work Staff Hours]],NonNurse[[#This Row],[Other Social Work Staff Hours]])/NonNurse[[#This Row],[MDS Census]]</f>
        <v>0.11467963386727689</v>
      </c>
      <c r="P202" s="6">
        <v>0</v>
      </c>
      <c r="Q202" s="6">
        <v>12.939130434782607</v>
      </c>
      <c r="R202" s="6">
        <f>SUM(NonNurse[[#This Row],[Qualified Activities Professional Hours]],NonNurse[[#This Row],[Other Activities Professional Hours]])/NonNurse[[#This Row],[MDS Census]]</f>
        <v>0.45400457665903882</v>
      </c>
      <c r="S202" s="6">
        <v>0.45923913043478259</v>
      </c>
      <c r="T202" s="6">
        <v>0.36663043478260865</v>
      </c>
      <c r="U202" s="6">
        <v>0</v>
      </c>
      <c r="V202" s="6">
        <f>SUM(NonNurse[[#This Row],[Occupational Therapist Hours]],NonNurse[[#This Row],[OT Assistant Hours]],NonNurse[[#This Row],[OT Aide Hours]])/NonNurse[[#This Row],[MDS Census]]</f>
        <v>2.8977879481311974E-2</v>
      </c>
      <c r="W202" s="6">
        <v>0.86836956521739128</v>
      </c>
      <c r="X202" s="6">
        <v>2.4031521739130444</v>
      </c>
      <c r="Y202" s="6">
        <v>3.8586956521739131</v>
      </c>
      <c r="Z202" s="6">
        <f>SUM(NonNurse[[#This Row],[Physical Therapist (PT) Hours]],NonNurse[[#This Row],[PT Assistant Hours]],NonNurse[[#This Row],[PT Aide Hours]])/NonNurse[[#This Row],[MDS Census]]</f>
        <v>0.25018306636155613</v>
      </c>
      <c r="AA202" s="6">
        <v>0</v>
      </c>
      <c r="AB202" s="6">
        <v>0</v>
      </c>
      <c r="AC202" s="6">
        <v>0</v>
      </c>
      <c r="AD202" s="6">
        <v>0</v>
      </c>
      <c r="AE202" s="6">
        <v>0</v>
      </c>
      <c r="AF202" s="6">
        <v>0</v>
      </c>
      <c r="AG202" s="6">
        <v>0</v>
      </c>
      <c r="AH202" s="1">
        <v>175492</v>
      </c>
      <c r="AI202">
        <v>7</v>
      </c>
    </row>
    <row r="203" spans="1:35" x14ac:dyDescent="0.25">
      <c r="A203" t="s">
        <v>346</v>
      </c>
      <c r="B203" t="s">
        <v>182</v>
      </c>
      <c r="C203" t="s">
        <v>514</v>
      </c>
      <c r="D203" t="s">
        <v>387</v>
      </c>
      <c r="E203" s="6">
        <v>45.358695652173914</v>
      </c>
      <c r="F203" s="6">
        <v>12.57391304347826</v>
      </c>
      <c r="G203" s="6">
        <v>0.27173913043478259</v>
      </c>
      <c r="H203" s="6">
        <v>0.27717391304347827</v>
      </c>
      <c r="I203" s="6">
        <v>0.14130434782608695</v>
      </c>
      <c r="J203" s="6">
        <v>0</v>
      </c>
      <c r="K203" s="6">
        <v>0</v>
      </c>
      <c r="L203" s="6">
        <v>8.8913043478260873E-2</v>
      </c>
      <c r="M203" s="6">
        <v>5.5706521739130439</v>
      </c>
      <c r="N203" s="6">
        <v>0</v>
      </c>
      <c r="O203" s="6">
        <f>SUM(NonNurse[[#This Row],[Qualified Social Work Staff Hours]],NonNurse[[#This Row],[Other Social Work Staff Hours]])/NonNurse[[#This Row],[MDS Census]]</f>
        <v>0.1228133237479032</v>
      </c>
      <c r="P203" s="6">
        <v>3.7194565217391298</v>
      </c>
      <c r="Q203" s="6">
        <v>0</v>
      </c>
      <c r="R203" s="6">
        <f>SUM(NonNurse[[#This Row],[Qualified Activities Professional Hours]],NonNurse[[#This Row],[Other Activities Professional Hours]])/NonNurse[[#This Row],[MDS Census]]</f>
        <v>8.2000958543014604E-2</v>
      </c>
      <c r="S203" s="6">
        <v>1.0245652173913045</v>
      </c>
      <c r="T203" s="6">
        <v>1.6614130434782615</v>
      </c>
      <c r="U203" s="6">
        <v>0</v>
      </c>
      <c r="V203" s="6">
        <f>SUM(NonNurse[[#This Row],[Occupational Therapist Hours]],NonNurse[[#This Row],[OT Assistant Hours]],NonNurse[[#This Row],[OT Aide Hours]])/NonNurse[[#This Row],[MDS Census]]</f>
        <v>5.9216391085549977E-2</v>
      </c>
      <c r="W203" s="6">
        <v>1.9036956521739132</v>
      </c>
      <c r="X203" s="6">
        <v>2.0685869565217394</v>
      </c>
      <c r="Y203" s="6">
        <v>0</v>
      </c>
      <c r="Z203" s="6">
        <f>SUM(NonNurse[[#This Row],[Physical Therapist (PT) Hours]],NonNurse[[#This Row],[PT Assistant Hours]],NonNurse[[#This Row],[PT Aide Hours]])/NonNurse[[#This Row],[MDS Census]]</f>
        <v>8.7574886173017022E-2</v>
      </c>
      <c r="AA203" s="6">
        <v>0</v>
      </c>
      <c r="AB203" s="6">
        <v>0</v>
      </c>
      <c r="AC203" s="6">
        <v>0</v>
      </c>
      <c r="AD203" s="6">
        <v>0</v>
      </c>
      <c r="AE203" s="6">
        <v>0</v>
      </c>
      <c r="AF203" s="6">
        <v>0</v>
      </c>
      <c r="AG203" s="6">
        <v>0</v>
      </c>
      <c r="AH203" s="1">
        <v>175387</v>
      </c>
      <c r="AI203">
        <v>7</v>
      </c>
    </row>
    <row r="204" spans="1:35" x14ac:dyDescent="0.25">
      <c r="A204" t="s">
        <v>346</v>
      </c>
      <c r="B204" t="s">
        <v>25</v>
      </c>
      <c r="C204" t="s">
        <v>605</v>
      </c>
      <c r="D204" t="s">
        <v>424</v>
      </c>
      <c r="E204" s="6">
        <v>52.239130434782609</v>
      </c>
      <c r="F204" s="6">
        <v>0</v>
      </c>
      <c r="G204" s="6">
        <v>0</v>
      </c>
      <c r="H204" s="6">
        <v>0</v>
      </c>
      <c r="I204" s="6">
        <v>0</v>
      </c>
      <c r="J204" s="6">
        <v>0</v>
      </c>
      <c r="K204" s="6">
        <v>0</v>
      </c>
      <c r="L204" s="6">
        <v>0.2276086956521739</v>
      </c>
      <c r="M204" s="6">
        <v>0</v>
      </c>
      <c r="N204" s="6">
        <v>4.9347826086956514</v>
      </c>
      <c r="O204" s="6">
        <f>SUM(NonNurse[[#This Row],[Qualified Social Work Staff Hours]],NonNurse[[#This Row],[Other Social Work Staff Hours]])/NonNurse[[#This Row],[MDS Census]]</f>
        <v>9.4465251768622541E-2</v>
      </c>
      <c r="P204" s="6">
        <v>0</v>
      </c>
      <c r="Q204" s="6">
        <v>10.365652173913046</v>
      </c>
      <c r="R204" s="6">
        <f>SUM(NonNurse[[#This Row],[Qualified Activities Professional Hours]],NonNurse[[#This Row],[Other Activities Professional Hours]])/NonNurse[[#This Row],[MDS Census]]</f>
        <v>0.19842696629213488</v>
      </c>
      <c r="S204" s="6">
        <v>0.53293478260869565</v>
      </c>
      <c r="T204" s="6">
        <v>1.215434782608696</v>
      </c>
      <c r="U204" s="6">
        <v>0</v>
      </c>
      <c r="V204" s="6">
        <f>SUM(NonNurse[[#This Row],[Occupational Therapist Hours]],NonNurse[[#This Row],[OT Assistant Hours]],NonNurse[[#This Row],[OT Aide Hours]])/NonNurse[[#This Row],[MDS Census]]</f>
        <v>3.3468580940491058E-2</v>
      </c>
      <c r="W204" s="6">
        <v>0.94228260869565217</v>
      </c>
      <c r="X204" s="6">
        <v>4.3956521739130432</v>
      </c>
      <c r="Y204" s="6">
        <v>0</v>
      </c>
      <c r="Z204" s="6">
        <f>SUM(NonNurse[[#This Row],[Physical Therapist (PT) Hours]],NonNurse[[#This Row],[PT Assistant Hours]],NonNurse[[#This Row],[PT Aide Hours]])/NonNurse[[#This Row],[MDS Census]]</f>
        <v>0.1021826883062838</v>
      </c>
      <c r="AA204" s="6">
        <v>0</v>
      </c>
      <c r="AB204" s="6">
        <v>0</v>
      </c>
      <c r="AC204" s="6">
        <v>0</v>
      </c>
      <c r="AD204" s="6">
        <v>0</v>
      </c>
      <c r="AE204" s="6">
        <v>0</v>
      </c>
      <c r="AF204" s="6">
        <v>0</v>
      </c>
      <c r="AG204" s="6">
        <v>0</v>
      </c>
      <c r="AH204" s="1">
        <v>175409</v>
      </c>
      <c r="AI204">
        <v>7</v>
      </c>
    </row>
    <row r="205" spans="1:35" x14ac:dyDescent="0.25">
      <c r="A205" t="s">
        <v>346</v>
      </c>
      <c r="B205" t="s">
        <v>204</v>
      </c>
      <c r="C205" t="s">
        <v>611</v>
      </c>
      <c r="D205" t="s">
        <v>457</v>
      </c>
      <c r="E205" s="6">
        <v>28.586956521739129</v>
      </c>
      <c r="F205" s="6">
        <v>5.7391304347826084</v>
      </c>
      <c r="G205" s="6">
        <v>0</v>
      </c>
      <c r="H205" s="6">
        <v>0</v>
      </c>
      <c r="I205" s="6">
        <v>0</v>
      </c>
      <c r="J205" s="6">
        <v>0</v>
      </c>
      <c r="K205" s="6">
        <v>0</v>
      </c>
      <c r="L205" s="6">
        <v>0.66891304347826075</v>
      </c>
      <c r="M205" s="6">
        <v>0</v>
      </c>
      <c r="N205" s="6">
        <v>4.7238043478260856</v>
      </c>
      <c r="O205" s="6">
        <f>SUM(NonNurse[[#This Row],[Qualified Social Work Staff Hours]],NonNurse[[#This Row],[Other Social Work Staff Hours]])/NonNurse[[#This Row],[MDS Census]]</f>
        <v>0.16524334600760451</v>
      </c>
      <c r="P205" s="6">
        <v>0</v>
      </c>
      <c r="Q205" s="6">
        <v>6.2618478260869548</v>
      </c>
      <c r="R205" s="6">
        <f>SUM(NonNurse[[#This Row],[Qualified Activities Professional Hours]],NonNurse[[#This Row],[Other Activities Professional Hours]])/NonNurse[[#This Row],[MDS Census]]</f>
        <v>0.2190456273764258</v>
      </c>
      <c r="S205" s="6">
        <v>0.79565217391304355</v>
      </c>
      <c r="T205" s="6">
        <v>2.974456521739131</v>
      </c>
      <c r="U205" s="6">
        <v>0</v>
      </c>
      <c r="V205" s="6">
        <f>SUM(NonNurse[[#This Row],[Occupational Therapist Hours]],NonNurse[[#This Row],[OT Assistant Hours]],NonNurse[[#This Row],[OT Aide Hours]])/NonNurse[[#This Row],[MDS Census]]</f>
        <v>0.13188212927756657</v>
      </c>
      <c r="W205" s="6">
        <v>2.3708695652173915</v>
      </c>
      <c r="X205" s="6">
        <v>0.31619565217391304</v>
      </c>
      <c r="Y205" s="6">
        <v>0</v>
      </c>
      <c r="Z205" s="6">
        <f>SUM(NonNurse[[#This Row],[Physical Therapist (PT) Hours]],NonNurse[[#This Row],[PT Assistant Hours]],NonNurse[[#This Row],[PT Aide Hours]])/NonNurse[[#This Row],[MDS Census]]</f>
        <v>9.3996197718631186E-2</v>
      </c>
      <c r="AA205" s="6">
        <v>0</v>
      </c>
      <c r="AB205" s="6">
        <v>0</v>
      </c>
      <c r="AC205" s="6">
        <v>0</v>
      </c>
      <c r="AD205" s="6">
        <v>0</v>
      </c>
      <c r="AE205" s="6">
        <v>0</v>
      </c>
      <c r="AF205" s="6">
        <v>0</v>
      </c>
      <c r="AG205" s="6">
        <v>0</v>
      </c>
      <c r="AH205" s="1">
        <v>175433</v>
      </c>
      <c r="AI205">
        <v>7</v>
      </c>
    </row>
    <row r="206" spans="1:35" x14ac:dyDescent="0.25">
      <c r="A206" t="s">
        <v>346</v>
      </c>
      <c r="B206" t="s">
        <v>89</v>
      </c>
      <c r="C206" t="s">
        <v>515</v>
      </c>
      <c r="D206" t="s">
        <v>419</v>
      </c>
      <c r="E206" s="6">
        <v>37.847826086956523</v>
      </c>
      <c r="F206" s="6">
        <v>5.6521739130434785</v>
      </c>
      <c r="G206" s="6">
        <v>0.30434782608695654</v>
      </c>
      <c r="H206" s="6">
        <v>0.15728260869565217</v>
      </c>
      <c r="I206" s="6">
        <v>0</v>
      </c>
      <c r="J206" s="6">
        <v>0</v>
      </c>
      <c r="K206" s="6">
        <v>1.1304347826086956</v>
      </c>
      <c r="L206" s="6">
        <v>1.172391304347826</v>
      </c>
      <c r="M206" s="6">
        <v>4.6599999999999993</v>
      </c>
      <c r="N206" s="6">
        <v>2.1739130434782608E-2</v>
      </c>
      <c r="O206" s="6">
        <f>SUM(NonNurse[[#This Row],[Qualified Social Work Staff Hours]],NonNurse[[#This Row],[Other Social Work Staff Hours]])/NonNurse[[#This Row],[MDS Census]]</f>
        <v>0.12369902354968405</v>
      </c>
      <c r="P206" s="6">
        <v>0</v>
      </c>
      <c r="Q206" s="6">
        <v>5.5314130434782607</v>
      </c>
      <c r="R206" s="6">
        <f>SUM(NonNurse[[#This Row],[Qualified Activities Professional Hours]],NonNurse[[#This Row],[Other Activities Professional Hours]])/NonNurse[[#This Row],[MDS Census]]</f>
        <v>0.14614876507754163</v>
      </c>
      <c r="S206" s="6">
        <v>2.9138043478260869</v>
      </c>
      <c r="T206" s="6">
        <v>1.4004347826086956</v>
      </c>
      <c r="U206" s="6">
        <v>0</v>
      </c>
      <c r="V206" s="6">
        <f>SUM(NonNurse[[#This Row],[Occupational Therapist Hours]],NonNurse[[#This Row],[OT Assistant Hours]],NonNurse[[#This Row],[OT Aide Hours]])/NonNurse[[#This Row],[MDS Census]]</f>
        <v>0.11398908673176335</v>
      </c>
      <c r="W206" s="6">
        <v>0.59010869565217394</v>
      </c>
      <c r="X206" s="6">
        <v>2.9947826086956519</v>
      </c>
      <c r="Y206" s="6">
        <v>0</v>
      </c>
      <c r="Z206" s="6">
        <f>SUM(NonNurse[[#This Row],[Physical Therapist (PT) Hours]],NonNurse[[#This Row],[PT Assistant Hours]],NonNurse[[#This Row],[PT Aide Hours]])/NonNurse[[#This Row],[MDS Census]]</f>
        <v>9.4718552556002283E-2</v>
      </c>
      <c r="AA206" s="6">
        <v>0</v>
      </c>
      <c r="AB206" s="6">
        <v>0</v>
      </c>
      <c r="AC206" s="6">
        <v>0</v>
      </c>
      <c r="AD206" s="6">
        <v>0</v>
      </c>
      <c r="AE206" s="6">
        <v>0</v>
      </c>
      <c r="AF206" s="6">
        <v>0</v>
      </c>
      <c r="AG206" s="6">
        <v>0</v>
      </c>
      <c r="AH206" s="1">
        <v>175229</v>
      </c>
      <c r="AI206">
        <v>7</v>
      </c>
    </row>
    <row r="207" spans="1:35" x14ac:dyDescent="0.25">
      <c r="A207" t="s">
        <v>346</v>
      </c>
      <c r="B207" t="s">
        <v>135</v>
      </c>
      <c r="C207" t="s">
        <v>544</v>
      </c>
      <c r="D207" t="s">
        <v>426</v>
      </c>
      <c r="E207" s="6">
        <v>25.706521739130434</v>
      </c>
      <c r="F207" s="6">
        <v>5.4782608695652177</v>
      </c>
      <c r="G207" s="6">
        <v>0.13043478260869565</v>
      </c>
      <c r="H207" s="6">
        <v>0.16304347826086957</v>
      </c>
      <c r="I207" s="6">
        <v>0.14130434782608695</v>
      </c>
      <c r="J207" s="6">
        <v>0</v>
      </c>
      <c r="K207" s="6">
        <v>0</v>
      </c>
      <c r="L207" s="6">
        <v>0.73956521739130443</v>
      </c>
      <c r="M207" s="6">
        <v>5.2173913043478262</v>
      </c>
      <c r="N207" s="6">
        <v>0</v>
      </c>
      <c r="O207" s="6">
        <f>SUM(NonNurse[[#This Row],[Qualified Social Work Staff Hours]],NonNurse[[#This Row],[Other Social Work Staff Hours]])/NonNurse[[#This Row],[MDS Census]]</f>
        <v>0.20295983086680763</v>
      </c>
      <c r="P207" s="6">
        <v>5.0892391304347822</v>
      </c>
      <c r="Q207" s="6">
        <v>10.391956521739129</v>
      </c>
      <c r="R207" s="6">
        <f>SUM(NonNurse[[#This Row],[Qualified Activities Professional Hours]],NonNurse[[#This Row],[Other Activities Professional Hours]])/NonNurse[[#This Row],[MDS Census]]</f>
        <v>0.60222832980972507</v>
      </c>
      <c r="S207" s="6">
        <v>0.52065217391304341</v>
      </c>
      <c r="T207" s="6">
        <v>2.9750000000000001</v>
      </c>
      <c r="U207" s="6">
        <v>0</v>
      </c>
      <c r="V207" s="6">
        <f>SUM(NonNurse[[#This Row],[Occupational Therapist Hours]],NonNurse[[#This Row],[OT Assistant Hours]],NonNurse[[#This Row],[OT Aide Hours]])/NonNurse[[#This Row],[MDS Census]]</f>
        <v>0.13598308668076112</v>
      </c>
      <c r="W207" s="6">
        <v>1.580869565217391</v>
      </c>
      <c r="X207" s="6">
        <v>4.3356521739130445</v>
      </c>
      <c r="Y207" s="6">
        <v>0</v>
      </c>
      <c r="Z207" s="6">
        <f>SUM(NonNurse[[#This Row],[Physical Therapist (PT) Hours]],NonNurse[[#This Row],[PT Assistant Hours]],NonNurse[[#This Row],[PT Aide Hours]])/NonNurse[[#This Row],[MDS Census]]</f>
        <v>0.23015644820295986</v>
      </c>
      <c r="AA207" s="6">
        <v>0</v>
      </c>
      <c r="AB207" s="6">
        <v>0</v>
      </c>
      <c r="AC207" s="6">
        <v>0</v>
      </c>
      <c r="AD207" s="6">
        <v>0</v>
      </c>
      <c r="AE207" s="6">
        <v>0</v>
      </c>
      <c r="AF207" s="6">
        <v>0</v>
      </c>
      <c r="AG207" s="6">
        <v>0</v>
      </c>
      <c r="AH207" s="1">
        <v>175303</v>
      </c>
      <c r="AI207">
        <v>7</v>
      </c>
    </row>
    <row r="208" spans="1:35" x14ac:dyDescent="0.25">
      <c r="A208" t="s">
        <v>346</v>
      </c>
      <c r="B208" t="s">
        <v>220</v>
      </c>
      <c r="C208" t="s">
        <v>617</v>
      </c>
      <c r="D208" t="s">
        <v>387</v>
      </c>
      <c r="E208" s="6">
        <v>39.065217391304351</v>
      </c>
      <c r="F208" s="6">
        <v>5.3043478260869561</v>
      </c>
      <c r="G208" s="6">
        <v>2.9891304347826088E-2</v>
      </c>
      <c r="H208" s="6">
        <v>0.1542391304347826</v>
      </c>
      <c r="I208" s="6">
        <v>0</v>
      </c>
      <c r="J208" s="6">
        <v>0</v>
      </c>
      <c r="K208" s="6">
        <v>0</v>
      </c>
      <c r="L208" s="6">
        <v>6.1956521739130424E-2</v>
      </c>
      <c r="M208" s="6">
        <v>4.8679347826086969</v>
      </c>
      <c r="N208" s="6">
        <v>0</v>
      </c>
      <c r="O208" s="6">
        <f>SUM(NonNurse[[#This Row],[Qualified Social Work Staff Hours]],NonNurse[[#This Row],[Other Social Work Staff Hours]])/NonNurse[[#This Row],[MDS Census]]</f>
        <v>0.12461046188091265</v>
      </c>
      <c r="P208" s="6">
        <v>0</v>
      </c>
      <c r="Q208" s="6">
        <v>6.5495652173913061</v>
      </c>
      <c r="R208" s="6">
        <f>SUM(NonNurse[[#This Row],[Qualified Activities Professional Hours]],NonNurse[[#This Row],[Other Activities Professional Hours]])/NonNurse[[#This Row],[MDS Census]]</f>
        <v>0.16765720645520316</v>
      </c>
      <c r="S208" s="6">
        <v>0.54347826086956519</v>
      </c>
      <c r="T208" s="6">
        <v>3.5616304347826087</v>
      </c>
      <c r="U208" s="6">
        <v>0</v>
      </c>
      <c r="V208" s="6">
        <f>SUM(NonNurse[[#This Row],[Occupational Therapist Hours]],NonNurse[[#This Row],[OT Assistant Hours]],NonNurse[[#This Row],[OT Aide Hours]])/NonNurse[[#This Row],[MDS Census]]</f>
        <v>0.10508347245409014</v>
      </c>
      <c r="W208" s="6">
        <v>1.7792391304347823</v>
      </c>
      <c r="X208" s="6">
        <v>1.644239130434783</v>
      </c>
      <c r="Y208" s="6">
        <v>0</v>
      </c>
      <c r="Z208" s="6">
        <f>SUM(NonNurse[[#This Row],[Physical Therapist (PT) Hours]],NonNurse[[#This Row],[PT Assistant Hours]],NonNurse[[#This Row],[PT Aide Hours]])/NonNurse[[#This Row],[MDS Census]]</f>
        <v>8.7634947134112406E-2</v>
      </c>
      <c r="AA208" s="6">
        <v>0</v>
      </c>
      <c r="AB208" s="6">
        <v>0</v>
      </c>
      <c r="AC208" s="6">
        <v>0</v>
      </c>
      <c r="AD208" s="6">
        <v>0</v>
      </c>
      <c r="AE208" s="6">
        <v>0</v>
      </c>
      <c r="AF208" s="6">
        <v>0</v>
      </c>
      <c r="AG208" s="6">
        <v>0</v>
      </c>
      <c r="AH208" s="1">
        <v>175457</v>
      </c>
      <c r="AI208">
        <v>7</v>
      </c>
    </row>
    <row r="209" spans="1:35" x14ac:dyDescent="0.25">
      <c r="A209" t="s">
        <v>346</v>
      </c>
      <c r="B209" t="s">
        <v>329</v>
      </c>
      <c r="C209" t="s">
        <v>664</v>
      </c>
      <c r="D209" t="s">
        <v>397</v>
      </c>
      <c r="E209" s="6">
        <v>27.271739130434781</v>
      </c>
      <c r="F209" s="6">
        <v>5.4782608695652177</v>
      </c>
      <c r="G209" s="6">
        <v>3.2608695652173912E-2</v>
      </c>
      <c r="H209" s="6">
        <v>9.7826086956521743E-2</v>
      </c>
      <c r="I209" s="6">
        <v>0.31521739130434784</v>
      </c>
      <c r="J209" s="6">
        <v>0</v>
      </c>
      <c r="K209" s="6">
        <v>0</v>
      </c>
      <c r="L209" s="6">
        <v>0</v>
      </c>
      <c r="M209" s="6">
        <v>0</v>
      </c>
      <c r="N209" s="6">
        <v>4.5671739130434776</v>
      </c>
      <c r="O209" s="6">
        <f>SUM(NonNurse[[#This Row],[Qualified Social Work Staff Hours]],NonNurse[[#This Row],[Other Social Work Staff Hours]])/NonNurse[[#This Row],[MDS Census]]</f>
        <v>0.16746911119968114</v>
      </c>
      <c r="P209" s="6">
        <v>0</v>
      </c>
      <c r="Q209" s="6">
        <v>4.9653260869565212</v>
      </c>
      <c r="R209" s="6">
        <f>SUM(NonNurse[[#This Row],[Qualified Activities Professional Hours]],NonNurse[[#This Row],[Other Activities Professional Hours]])/NonNurse[[#This Row],[MDS Census]]</f>
        <v>0.18206855320844956</v>
      </c>
      <c r="S209" s="6">
        <v>0</v>
      </c>
      <c r="T209" s="6">
        <v>0</v>
      </c>
      <c r="U209" s="6">
        <v>0</v>
      </c>
      <c r="V209" s="6">
        <f>SUM(NonNurse[[#This Row],[Occupational Therapist Hours]],NonNurse[[#This Row],[OT Assistant Hours]],NonNurse[[#This Row],[OT Aide Hours]])/NonNurse[[#This Row],[MDS Census]]</f>
        <v>0</v>
      </c>
      <c r="W209" s="6">
        <v>1.0869565217391304E-2</v>
      </c>
      <c r="X209" s="6">
        <v>0</v>
      </c>
      <c r="Y209" s="6">
        <v>3.0326086956521738</v>
      </c>
      <c r="Z209" s="6">
        <f>SUM(NonNurse[[#This Row],[Physical Therapist (PT) Hours]],NonNurse[[#This Row],[PT Assistant Hours]],NonNurse[[#This Row],[PT Aide Hours]])/NonNurse[[#This Row],[MDS Census]]</f>
        <v>0.11159824631327221</v>
      </c>
      <c r="AA209" s="6">
        <v>0</v>
      </c>
      <c r="AB209" s="6">
        <v>0</v>
      </c>
      <c r="AC209" s="6">
        <v>7.6086956521739135E-2</v>
      </c>
      <c r="AD209" s="6">
        <v>0</v>
      </c>
      <c r="AE209" s="6">
        <v>0</v>
      </c>
      <c r="AF209" s="6">
        <v>0</v>
      </c>
      <c r="AG209" s="6">
        <v>0</v>
      </c>
      <c r="AH209" t="s">
        <v>22</v>
      </c>
      <c r="AI209">
        <v>7</v>
      </c>
    </row>
    <row r="210" spans="1:35" x14ac:dyDescent="0.25">
      <c r="A210" t="s">
        <v>346</v>
      </c>
      <c r="B210" t="s">
        <v>193</v>
      </c>
      <c r="C210" t="s">
        <v>608</v>
      </c>
      <c r="D210" t="s">
        <v>454</v>
      </c>
      <c r="E210" s="6">
        <v>68.239130434782609</v>
      </c>
      <c r="F210" s="6">
        <v>5.3913043478260869</v>
      </c>
      <c r="G210" s="6">
        <v>5.434782608695652E-3</v>
      </c>
      <c r="H210" s="6">
        <v>0.19565217391304349</v>
      </c>
      <c r="I210" s="6">
        <v>0.22826086956521738</v>
      </c>
      <c r="J210" s="6">
        <v>0</v>
      </c>
      <c r="K210" s="6">
        <v>0</v>
      </c>
      <c r="L210" s="6">
        <v>0.64706521739130418</v>
      </c>
      <c r="M210" s="6">
        <v>5.2173913043478262</v>
      </c>
      <c r="N210" s="6">
        <v>0</v>
      </c>
      <c r="O210" s="6">
        <f>SUM(NonNurse[[#This Row],[Qualified Social Work Staff Hours]],NonNurse[[#This Row],[Other Social Work Staff Hours]])/NonNurse[[#This Row],[MDS Census]]</f>
        <v>7.6457470532016569E-2</v>
      </c>
      <c r="P210" s="6">
        <v>9.8429347826086957</v>
      </c>
      <c r="Q210" s="6">
        <v>0</v>
      </c>
      <c r="R210" s="6">
        <f>SUM(NonNurse[[#This Row],[Qualified Activities Professional Hours]],NonNurse[[#This Row],[Other Activities Professional Hours]])/NonNurse[[#This Row],[MDS Census]]</f>
        <v>0.14424179675055751</v>
      </c>
      <c r="S210" s="6">
        <v>2.62</v>
      </c>
      <c r="T210" s="6">
        <v>0.29021739130434782</v>
      </c>
      <c r="U210" s="6">
        <v>0</v>
      </c>
      <c r="V210" s="6">
        <f>SUM(NonNurse[[#This Row],[Occupational Therapist Hours]],NonNurse[[#This Row],[OT Assistant Hours]],NonNurse[[#This Row],[OT Aide Hours]])/NonNurse[[#This Row],[MDS Census]]</f>
        <v>4.2647339917171075E-2</v>
      </c>
      <c r="W210" s="6">
        <v>0.49695652173913024</v>
      </c>
      <c r="X210" s="6">
        <v>3.1149999999999998</v>
      </c>
      <c r="Y210" s="6">
        <v>0</v>
      </c>
      <c r="Z210" s="6">
        <f>SUM(NonNurse[[#This Row],[Physical Therapist (PT) Hours]],NonNurse[[#This Row],[PT Assistant Hours]],NonNurse[[#This Row],[PT Aide Hours]])/NonNurse[[#This Row],[MDS Census]]</f>
        <v>5.293086970372729E-2</v>
      </c>
      <c r="AA210" s="6">
        <v>0</v>
      </c>
      <c r="AB210" s="6">
        <v>0</v>
      </c>
      <c r="AC210" s="6">
        <v>0</v>
      </c>
      <c r="AD210" s="6">
        <v>0</v>
      </c>
      <c r="AE210" s="6">
        <v>0</v>
      </c>
      <c r="AF210" s="6">
        <v>0</v>
      </c>
      <c r="AG210" s="6">
        <v>0</v>
      </c>
      <c r="AH210" s="1">
        <v>175414</v>
      </c>
      <c r="AI210">
        <v>7</v>
      </c>
    </row>
    <row r="211" spans="1:35" x14ac:dyDescent="0.25">
      <c r="A211" t="s">
        <v>346</v>
      </c>
      <c r="B211" t="s">
        <v>68</v>
      </c>
      <c r="C211" t="s">
        <v>529</v>
      </c>
      <c r="D211" t="s">
        <v>395</v>
      </c>
      <c r="E211" s="6">
        <v>54.152173913043477</v>
      </c>
      <c r="F211" s="6">
        <v>5.5489130434782608</v>
      </c>
      <c r="G211" s="6">
        <v>0</v>
      </c>
      <c r="H211" s="6">
        <v>0</v>
      </c>
      <c r="I211" s="6">
        <v>0</v>
      </c>
      <c r="J211" s="6">
        <v>0</v>
      </c>
      <c r="K211" s="6">
        <v>0</v>
      </c>
      <c r="L211" s="6">
        <v>1.3608695652173914</v>
      </c>
      <c r="M211" s="6">
        <v>4.5135869565217392</v>
      </c>
      <c r="N211" s="6">
        <v>0</v>
      </c>
      <c r="O211" s="6">
        <f>SUM(NonNurse[[#This Row],[Qualified Social Work Staff Hours]],NonNurse[[#This Row],[Other Social Work Staff Hours]])/NonNurse[[#This Row],[MDS Census]]</f>
        <v>8.3350060216780417E-2</v>
      </c>
      <c r="P211" s="6">
        <v>0</v>
      </c>
      <c r="Q211" s="6">
        <v>12.448369565217391</v>
      </c>
      <c r="R211" s="6">
        <f>SUM(NonNurse[[#This Row],[Qualified Activities Professional Hours]],NonNurse[[#This Row],[Other Activities Professional Hours]])/NonNurse[[#This Row],[MDS Census]]</f>
        <v>0.22987755921316741</v>
      </c>
      <c r="S211" s="6">
        <v>2.9193478260869563</v>
      </c>
      <c r="T211" s="6">
        <v>0</v>
      </c>
      <c r="U211" s="6">
        <v>0.57608695652173914</v>
      </c>
      <c r="V211" s="6">
        <f>SUM(NonNurse[[#This Row],[Occupational Therapist Hours]],NonNurse[[#This Row],[OT Assistant Hours]],NonNurse[[#This Row],[OT Aide Hours]])/NonNurse[[#This Row],[MDS Census]]</f>
        <v>6.4548374146928947E-2</v>
      </c>
      <c r="W211" s="6">
        <v>0.56793478260869568</v>
      </c>
      <c r="X211" s="6">
        <v>0</v>
      </c>
      <c r="Y211" s="6">
        <v>12.717391304347826</v>
      </c>
      <c r="Z211" s="6">
        <f>SUM(NonNurse[[#This Row],[Physical Therapist (PT) Hours]],NonNurse[[#This Row],[PT Assistant Hours]],NonNurse[[#This Row],[PT Aide Hours]])/NonNurse[[#This Row],[MDS Census]]</f>
        <v>0.24533319951826577</v>
      </c>
      <c r="AA211" s="6">
        <v>0</v>
      </c>
      <c r="AB211" s="6">
        <v>6.1847826086956523</v>
      </c>
      <c r="AC211" s="6">
        <v>0</v>
      </c>
      <c r="AD211" s="6">
        <v>0</v>
      </c>
      <c r="AE211" s="6">
        <v>0</v>
      </c>
      <c r="AF211" s="6">
        <v>0</v>
      </c>
      <c r="AG211" s="6">
        <v>0</v>
      </c>
      <c r="AH211" s="1">
        <v>175184</v>
      </c>
      <c r="AI211">
        <v>7</v>
      </c>
    </row>
    <row r="212" spans="1:35" x14ac:dyDescent="0.25">
      <c r="A212" t="s">
        <v>346</v>
      </c>
      <c r="B212" t="s">
        <v>321</v>
      </c>
      <c r="C212" t="s">
        <v>659</v>
      </c>
      <c r="D212" t="s">
        <v>464</v>
      </c>
      <c r="E212" s="6">
        <v>22.706521739130434</v>
      </c>
      <c r="F212" s="6">
        <v>5.0127173913043475</v>
      </c>
      <c r="G212" s="6">
        <v>0</v>
      </c>
      <c r="H212" s="6">
        <v>6.5217391304347824E-2</v>
      </c>
      <c r="I212" s="6">
        <v>4.7608695652173916</v>
      </c>
      <c r="J212" s="6">
        <v>0</v>
      </c>
      <c r="K212" s="6">
        <v>0</v>
      </c>
      <c r="L212" s="6">
        <v>0</v>
      </c>
      <c r="M212" s="6">
        <v>3.8043478260869568E-2</v>
      </c>
      <c r="N212" s="6">
        <v>3.6915217391304354</v>
      </c>
      <c r="O212" s="6">
        <f>SUM(NonNurse[[#This Row],[Qualified Social Work Staff Hours]],NonNurse[[#This Row],[Other Social Work Staff Hours]])/NonNurse[[#This Row],[MDS Census]]</f>
        <v>0.16425083772139784</v>
      </c>
      <c r="P212" s="6">
        <v>0</v>
      </c>
      <c r="Q212" s="6">
        <v>5.6615217391304364</v>
      </c>
      <c r="R212" s="6">
        <f>SUM(NonNurse[[#This Row],[Qualified Activities Professional Hours]],NonNurse[[#This Row],[Other Activities Professional Hours]])/NonNurse[[#This Row],[MDS Census]]</f>
        <v>0.24933460986117767</v>
      </c>
      <c r="S212" s="6">
        <v>0</v>
      </c>
      <c r="T212" s="6">
        <v>0</v>
      </c>
      <c r="U212" s="6">
        <v>0</v>
      </c>
      <c r="V212" s="6">
        <f>SUM(NonNurse[[#This Row],[Occupational Therapist Hours]],NonNurse[[#This Row],[OT Assistant Hours]],NonNurse[[#This Row],[OT Aide Hours]])/NonNurse[[#This Row],[MDS Census]]</f>
        <v>0</v>
      </c>
      <c r="W212" s="6">
        <v>1.6304347826086956E-2</v>
      </c>
      <c r="X212" s="6">
        <v>0</v>
      </c>
      <c r="Y212" s="6">
        <v>0.78260869565217395</v>
      </c>
      <c r="Z212" s="6">
        <f>SUM(NonNurse[[#This Row],[Physical Therapist (PT) Hours]],NonNurse[[#This Row],[PT Assistant Hours]],NonNurse[[#This Row],[PT Aide Hours]])/NonNurse[[#This Row],[MDS Census]]</f>
        <v>3.5184298707515556E-2</v>
      </c>
      <c r="AA212" s="6">
        <v>0</v>
      </c>
      <c r="AB212" s="6">
        <v>0</v>
      </c>
      <c r="AC212" s="6">
        <v>0</v>
      </c>
      <c r="AD212" s="6">
        <v>0</v>
      </c>
      <c r="AE212" s="6">
        <v>0</v>
      </c>
      <c r="AF212" s="6">
        <v>0</v>
      </c>
      <c r="AG212" s="6">
        <v>0</v>
      </c>
      <c r="AH212" t="s">
        <v>14</v>
      </c>
      <c r="AI212">
        <v>7</v>
      </c>
    </row>
    <row r="213" spans="1:35" x14ac:dyDescent="0.25">
      <c r="A213" t="s">
        <v>346</v>
      </c>
      <c r="B213" t="s">
        <v>211</v>
      </c>
      <c r="C213" t="s">
        <v>535</v>
      </c>
      <c r="D213" t="s">
        <v>401</v>
      </c>
      <c r="E213" s="6">
        <v>53.943661971830984</v>
      </c>
      <c r="F213" s="6">
        <v>23.529577464788733</v>
      </c>
      <c r="G213" s="6">
        <v>0</v>
      </c>
      <c r="H213" s="6">
        <v>0</v>
      </c>
      <c r="I213" s="6">
        <v>1.0704225352112675</v>
      </c>
      <c r="J213" s="6">
        <v>0</v>
      </c>
      <c r="K213" s="6">
        <v>0</v>
      </c>
      <c r="L213" s="6">
        <v>2.7007042253521125</v>
      </c>
      <c r="M213" s="6">
        <v>6.0042253521126767</v>
      </c>
      <c r="N213" s="6">
        <v>0</v>
      </c>
      <c r="O213" s="6">
        <f>SUM(NonNurse[[#This Row],[Qualified Social Work Staff Hours]],NonNurse[[#This Row],[Other Social Work Staff Hours]])/NonNurse[[#This Row],[MDS Census]]</f>
        <v>0.11130548302872065</v>
      </c>
      <c r="P213" s="6">
        <v>4.1281690140845058</v>
      </c>
      <c r="Q213" s="6">
        <v>0</v>
      </c>
      <c r="R213" s="6">
        <f>SUM(NonNurse[[#This Row],[Qualified Activities Professional Hours]],NonNurse[[#This Row],[Other Activities Professional Hours]])/NonNurse[[#This Row],[MDS Census]]</f>
        <v>7.6527415143603117E-2</v>
      </c>
      <c r="S213" s="6">
        <v>9.2661971830985905</v>
      </c>
      <c r="T213" s="6">
        <v>0</v>
      </c>
      <c r="U213" s="6">
        <v>0</v>
      </c>
      <c r="V213" s="6">
        <f>SUM(NonNurse[[#This Row],[Occupational Therapist Hours]],NonNurse[[#This Row],[OT Assistant Hours]],NonNurse[[#This Row],[OT Aide Hours]])/NonNurse[[#This Row],[MDS Census]]</f>
        <v>0.17177545691906004</v>
      </c>
      <c r="W213" s="6">
        <v>11.613380281690143</v>
      </c>
      <c r="X213" s="6">
        <v>0.50253521126760559</v>
      </c>
      <c r="Y213" s="6">
        <v>0</v>
      </c>
      <c r="Z213" s="6">
        <f>SUM(NonNurse[[#This Row],[Physical Therapist (PT) Hours]],NonNurse[[#This Row],[PT Assistant Hours]],NonNurse[[#This Row],[PT Aide Hours]])/NonNurse[[#This Row],[MDS Census]]</f>
        <v>0.22460313315926897</v>
      </c>
      <c r="AA213" s="6">
        <v>0</v>
      </c>
      <c r="AB213" s="6">
        <v>0</v>
      </c>
      <c r="AC213" s="6">
        <v>0</v>
      </c>
      <c r="AD213" s="6">
        <v>50.521126760563384</v>
      </c>
      <c r="AE213" s="6">
        <v>0</v>
      </c>
      <c r="AF213" s="6">
        <v>0</v>
      </c>
      <c r="AG213" s="6">
        <v>0</v>
      </c>
      <c r="AH213" s="1">
        <v>175445</v>
      </c>
      <c r="AI213">
        <v>7</v>
      </c>
    </row>
    <row r="214" spans="1:35" x14ac:dyDescent="0.25">
      <c r="A214" t="s">
        <v>346</v>
      </c>
      <c r="B214" t="s">
        <v>77</v>
      </c>
      <c r="C214" t="s">
        <v>488</v>
      </c>
      <c r="D214" t="s">
        <v>393</v>
      </c>
      <c r="E214" s="6">
        <v>66.75</v>
      </c>
      <c r="F214" s="6">
        <v>5.1304347826086953</v>
      </c>
      <c r="G214" s="6">
        <v>0</v>
      </c>
      <c r="H214" s="6">
        <v>0.31510869565217392</v>
      </c>
      <c r="I214" s="6">
        <v>0</v>
      </c>
      <c r="J214" s="6">
        <v>0</v>
      </c>
      <c r="K214" s="6">
        <v>0</v>
      </c>
      <c r="L214" s="6">
        <v>0.20315217391304347</v>
      </c>
      <c r="M214" s="6">
        <v>0</v>
      </c>
      <c r="N214" s="6">
        <v>7.0775000000000015</v>
      </c>
      <c r="O214" s="6">
        <f>SUM(NonNurse[[#This Row],[Qualified Social Work Staff Hours]],NonNurse[[#This Row],[Other Social Work Staff Hours]])/NonNurse[[#This Row],[MDS Census]]</f>
        <v>0.1060299625468165</v>
      </c>
      <c r="P214" s="6">
        <v>0</v>
      </c>
      <c r="Q214" s="6">
        <v>14.37065217391304</v>
      </c>
      <c r="R214" s="6">
        <f>SUM(NonNurse[[#This Row],[Qualified Activities Professional Hours]],NonNurse[[#This Row],[Other Activities Professional Hours]])/NonNurse[[#This Row],[MDS Census]]</f>
        <v>0.21529066927210547</v>
      </c>
      <c r="S214" s="6">
        <v>0.8485869565217391</v>
      </c>
      <c r="T214" s="6">
        <v>2.2046739130434783</v>
      </c>
      <c r="U214" s="6">
        <v>0</v>
      </c>
      <c r="V214" s="6">
        <f>SUM(NonNurse[[#This Row],[Occupational Therapist Hours]],NonNurse[[#This Row],[OT Assistant Hours]],NonNurse[[#This Row],[OT Aide Hours]])/NonNurse[[#This Row],[MDS Census]]</f>
        <v>4.5741735873636218E-2</v>
      </c>
      <c r="W214" s="6">
        <v>0.86641304347826098</v>
      </c>
      <c r="X214" s="6">
        <v>3.6140217391304357</v>
      </c>
      <c r="Y214" s="6">
        <v>0</v>
      </c>
      <c r="Z214" s="6">
        <f>SUM(NonNurse[[#This Row],[Physical Therapist (PT) Hours]],NonNurse[[#This Row],[PT Assistant Hours]],NonNurse[[#This Row],[PT Aide Hours]])/NonNurse[[#This Row],[MDS Census]]</f>
        <v>6.712261846604789E-2</v>
      </c>
      <c r="AA214" s="6">
        <v>0</v>
      </c>
      <c r="AB214" s="6">
        <v>0</v>
      </c>
      <c r="AC214" s="6">
        <v>0</v>
      </c>
      <c r="AD214" s="6">
        <v>0</v>
      </c>
      <c r="AE214" s="6">
        <v>0</v>
      </c>
      <c r="AF214" s="6">
        <v>0</v>
      </c>
      <c r="AG214" s="6">
        <v>0</v>
      </c>
      <c r="AH214" s="1">
        <v>175208</v>
      </c>
      <c r="AI214">
        <v>7</v>
      </c>
    </row>
    <row r="215" spans="1:35" x14ac:dyDescent="0.25">
      <c r="A215" t="s">
        <v>346</v>
      </c>
      <c r="B215" t="s">
        <v>108</v>
      </c>
      <c r="C215" t="s">
        <v>522</v>
      </c>
      <c r="D215" t="s">
        <v>415</v>
      </c>
      <c r="E215" s="6">
        <v>127.6304347826087</v>
      </c>
      <c r="F215" s="6">
        <v>5.7391304347826084</v>
      </c>
      <c r="G215" s="6">
        <v>0</v>
      </c>
      <c r="H215" s="6">
        <v>0</v>
      </c>
      <c r="I215" s="6">
        <v>0.85869565217391308</v>
      </c>
      <c r="J215" s="6">
        <v>0</v>
      </c>
      <c r="K215" s="6">
        <v>0</v>
      </c>
      <c r="L215" s="6">
        <v>6.0684782608695649</v>
      </c>
      <c r="M215" s="6">
        <v>15.402717391304348</v>
      </c>
      <c r="N215" s="6">
        <v>0</v>
      </c>
      <c r="O215" s="6">
        <f>SUM(NonNurse[[#This Row],[Qualified Social Work Staff Hours]],NonNurse[[#This Row],[Other Social Work Staff Hours]])/NonNurse[[#This Row],[MDS Census]]</f>
        <v>0.1206821665815023</v>
      </c>
      <c r="P215" s="6">
        <v>0</v>
      </c>
      <c r="Q215" s="6">
        <v>1.1260869565217393</v>
      </c>
      <c r="R215" s="6">
        <f>SUM(NonNurse[[#This Row],[Qualified Activities Professional Hours]],NonNurse[[#This Row],[Other Activities Professional Hours]])/NonNurse[[#This Row],[MDS Census]]</f>
        <v>8.8230284448986545E-3</v>
      </c>
      <c r="S215" s="6">
        <v>5.3302173913043474</v>
      </c>
      <c r="T215" s="6">
        <v>2.9489130434782611</v>
      </c>
      <c r="U215" s="6">
        <v>16.456521739130434</v>
      </c>
      <c r="V215" s="6">
        <f>SUM(NonNurse[[#This Row],[Occupational Therapist Hours]],NonNurse[[#This Row],[OT Assistant Hours]],NonNurse[[#This Row],[OT Aide Hours]])/NonNurse[[#This Row],[MDS Census]]</f>
        <v>0.19380684721512517</v>
      </c>
      <c r="W215" s="6">
        <v>3.0013043478260868</v>
      </c>
      <c r="X215" s="6">
        <v>2.3141304347826086</v>
      </c>
      <c r="Y215" s="6">
        <v>20.554347826086957</v>
      </c>
      <c r="Z215" s="6">
        <f>SUM(NonNurse[[#This Row],[Physical Therapist (PT) Hours]],NonNurse[[#This Row],[PT Assistant Hours]],NonNurse[[#This Row],[PT Aide Hours]])/NonNurse[[#This Row],[MDS Census]]</f>
        <v>0.20269289729177309</v>
      </c>
      <c r="AA215" s="6">
        <v>0</v>
      </c>
      <c r="AB215" s="6">
        <v>0.86956521739130432</v>
      </c>
      <c r="AC215" s="6">
        <v>0</v>
      </c>
      <c r="AD215" s="6">
        <v>0</v>
      </c>
      <c r="AE215" s="6">
        <v>0</v>
      </c>
      <c r="AF215" s="6">
        <v>0</v>
      </c>
      <c r="AG215" s="6">
        <v>0</v>
      </c>
      <c r="AH215" s="1">
        <v>175255</v>
      </c>
      <c r="AI215">
        <v>7</v>
      </c>
    </row>
    <row r="216" spans="1:35" x14ac:dyDescent="0.25">
      <c r="A216" t="s">
        <v>346</v>
      </c>
      <c r="B216" t="s">
        <v>91</v>
      </c>
      <c r="C216" t="s">
        <v>554</v>
      </c>
      <c r="D216" t="s">
        <v>431</v>
      </c>
      <c r="E216" s="6">
        <v>42.836956521739133</v>
      </c>
      <c r="F216" s="6">
        <v>11.922826086956523</v>
      </c>
      <c r="G216" s="6">
        <v>0.42391304347826086</v>
      </c>
      <c r="H216" s="6">
        <v>0</v>
      </c>
      <c r="I216" s="6">
        <v>8.6956521739130432E-2</v>
      </c>
      <c r="J216" s="6">
        <v>1.9673913043478262</v>
      </c>
      <c r="K216" s="6">
        <v>0</v>
      </c>
      <c r="L216" s="6">
        <v>0</v>
      </c>
      <c r="M216" s="6">
        <v>4.6217391304347828</v>
      </c>
      <c r="N216" s="6">
        <v>0</v>
      </c>
      <c r="O216" s="6">
        <f>SUM(NonNurse[[#This Row],[Qualified Social Work Staff Hours]],NonNurse[[#This Row],[Other Social Work Staff Hours]])/NonNurse[[#This Row],[MDS Census]]</f>
        <v>0.10789139812230399</v>
      </c>
      <c r="P216" s="6">
        <v>13.019565217391307</v>
      </c>
      <c r="Q216" s="6">
        <v>0</v>
      </c>
      <c r="R216" s="6">
        <f>SUM(NonNurse[[#This Row],[Qualified Activities Professional Hours]],NonNurse[[#This Row],[Other Activities Professional Hours]])/NonNurse[[#This Row],[MDS Census]]</f>
        <v>0.30393301192590716</v>
      </c>
      <c r="S216" s="6">
        <v>0.1955434782608696</v>
      </c>
      <c r="T216" s="6">
        <v>4.0370652173913042</v>
      </c>
      <c r="U216" s="6">
        <v>0</v>
      </c>
      <c r="V216" s="6">
        <f>SUM(NonNurse[[#This Row],[Occupational Therapist Hours]],NonNurse[[#This Row],[OT Assistant Hours]],NonNurse[[#This Row],[OT Aide Hours]])/NonNurse[[#This Row],[MDS Census]]</f>
        <v>9.8807409286982992E-2</v>
      </c>
      <c r="W216" s="6">
        <v>0.19673913043478258</v>
      </c>
      <c r="X216" s="6">
        <v>3.7545652173913053</v>
      </c>
      <c r="Y216" s="6">
        <v>8.0652173913043477</v>
      </c>
      <c r="Z216" s="6">
        <f>SUM(NonNurse[[#This Row],[Physical Therapist (PT) Hours]],NonNurse[[#This Row],[PT Assistant Hours]],NonNurse[[#This Row],[PT Aide Hours]])/NonNurse[[#This Row],[MDS Census]]</f>
        <v>0.28051763511799038</v>
      </c>
      <c r="AA216" s="6">
        <v>0</v>
      </c>
      <c r="AB216" s="6">
        <v>0</v>
      </c>
      <c r="AC216" s="6">
        <v>0</v>
      </c>
      <c r="AD216" s="6">
        <v>25.088586956521734</v>
      </c>
      <c r="AE216" s="6">
        <v>0</v>
      </c>
      <c r="AF216" s="6">
        <v>0</v>
      </c>
      <c r="AG216" s="6">
        <v>4.8913043478260872E-2</v>
      </c>
      <c r="AH216" s="1">
        <v>175232</v>
      </c>
      <c r="AI216">
        <v>7</v>
      </c>
    </row>
    <row r="217" spans="1:35" x14ac:dyDescent="0.25">
      <c r="A217" t="s">
        <v>346</v>
      </c>
      <c r="B217" t="s">
        <v>30</v>
      </c>
      <c r="C217" t="s">
        <v>604</v>
      </c>
      <c r="D217" t="s">
        <v>454</v>
      </c>
      <c r="E217" s="6">
        <v>84.760869565217391</v>
      </c>
      <c r="F217" s="6">
        <v>4.4836956521739131</v>
      </c>
      <c r="G217" s="6">
        <v>6.5217391304347824E-2</v>
      </c>
      <c r="H217" s="6">
        <v>0.39054347826086966</v>
      </c>
      <c r="I217" s="6">
        <v>0.51086956521739135</v>
      </c>
      <c r="J217" s="6">
        <v>0</v>
      </c>
      <c r="K217" s="6">
        <v>0</v>
      </c>
      <c r="L217" s="6">
        <v>1.0318478260869568</v>
      </c>
      <c r="M217" s="6">
        <v>5.0543478260869561</v>
      </c>
      <c r="N217" s="6">
        <v>0</v>
      </c>
      <c r="O217" s="6">
        <f>SUM(NonNurse[[#This Row],[Qualified Social Work Staff Hours]],NonNurse[[#This Row],[Other Social Work Staff Hours]])/NonNurse[[#This Row],[MDS Census]]</f>
        <v>5.9630674531931258E-2</v>
      </c>
      <c r="P217" s="6">
        <v>0</v>
      </c>
      <c r="Q217" s="6">
        <v>14.885869565217391</v>
      </c>
      <c r="R217" s="6">
        <f>SUM(NonNurse[[#This Row],[Qualified Activities Professional Hours]],NonNurse[[#This Row],[Other Activities Professional Hours]])/NonNurse[[#This Row],[MDS Census]]</f>
        <v>0.17562195434726852</v>
      </c>
      <c r="S217" s="6">
        <v>2.271521739130435</v>
      </c>
      <c r="T217" s="6">
        <v>3.8278260869565219</v>
      </c>
      <c r="U217" s="6">
        <v>0</v>
      </c>
      <c r="V217" s="6">
        <f>SUM(NonNurse[[#This Row],[Occupational Therapist Hours]],NonNurse[[#This Row],[OT Assistant Hours]],NonNurse[[#This Row],[OT Aide Hours]])/NonNurse[[#This Row],[MDS Census]]</f>
        <v>7.1959476788920243E-2</v>
      </c>
      <c r="W217" s="6">
        <v>1.5517391304347825</v>
      </c>
      <c r="X217" s="6">
        <v>4.1179347826086969</v>
      </c>
      <c r="Y217" s="6">
        <v>0</v>
      </c>
      <c r="Z217" s="6">
        <f>SUM(NonNurse[[#This Row],[Physical Therapist (PT) Hours]],NonNurse[[#This Row],[PT Assistant Hours]],NonNurse[[#This Row],[PT Aide Hours]])/NonNurse[[#This Row],[MDS Census]]</f>
        <v>6.6890228263657356E-2</v>
      </c>
      <c r="AA217" s="6">
        <v>0</v>
      </c>
      <c r="AB217" s="6">
        <v>0</v>
      </c>
      <c r="AC217" s="6">
        <v>0</v>
      </c>
      <c r="AD217" s="6">
        <v>0</v>
      </c>
      <c r="AE217" s="6">
        <v>0</v>
      </c>
      <c r="AF217" s="6">
        <v>0</v>
      </c>
      <c r="AG217" s="6">
        <v>0</v>
      </c>
      <c r="AH217" s="1">
        <v>175406</v>
      </c>
      <c r="AI217">
        <v>7</v>
      </c>
    </row>
    <row r="218" spans="1:35" x14ac:dyDescent="0.25">
      <c r="A218" t="s">
        <v>346</v>
      </c>
      <c r="B218" t="s">
        <v>227</v>
      </c>
      <c r="C218" t="s">
        <v>618</v>
      </c>
      <c r="D218" t="s">
        <v>427</v>
      </c>
      <c r="E218" s="6">
        <v>34.880434782608695</v>
      </c>
      <c r="F218" s="6">
        <v>5.155652173913043</v>
      </c>
      <c r="G218" s="6">
        <v>0</v>
      </c>
      <c r="H218" s="6">
        <v>0</v>
      </c>
      <c r="I218" s="6">
        <v>0</v>
      </c>
      <c r="J218" s="6">
        <v>0</v>
      </c>
      <c r="K218" s="6">
        <v>0</v>
      </c>
      <c r="L218" s="6">
        <v>0</v>
      </c>
      <c r="M218" s="6">
        <v>0</v>
      </c>
      <c r="N218" s="6">
        <v>0</v>
      </c>
      <c r="O218" s="6">
        <f>SUM(NonNurse[[#This Row],[Qualified Social Work Staff Hours]],NonNurse[[#This Row],[Other Social Work Staff Hours]])/NonNurse[[#This Row],[MDS Census]]</f>
        <v>0</v>
      </c>
      <c r="P218" s="6">
        <v>0</v>
      </c>
      <c r="Q218" s="6">
        <v>0</v>
      </c>
      <c r="R218" s="6">
        <f>SUM(NonNurse[[#This Row],[Qualified Activities Professional Hours]],NonNurse[[#This Row],[Other Activities Professional Hours]])/NonNurse[[#This Row],[MDS Census]]</f>
        <v>0</v>
      </c>
      <c r="S218" s="6">
        <v>0</v>
      </c>
      <c r="T218" s="6">
        <v>0</v>
      </c>
      <c r="U218" s="6">
        <v>0</v>
      </c>
      <c r="V218" s="6">
        <f>SUM(NonNurse[[#This Row],[Occupational Therapist Hours]],NonNurse[[#This Row],[OT Assistant Hours]],NonNurse[[#This Row],[OT Aide Hours]])/NonNurse[[#This Row],[MDS Census]]</f>
        <v>0</v>
      </c>
      <c r="W218" s="6">
        <v>0</v>
      </c>
      <c r="X218" s="6">
        <v>0</v>
      </c>
      <c r="Y218" s="6">
        <v>0</v>
      </c>
      <c r="Z218" s="6">
        <f>SUM(NonNurse[[#This Row],[Physical Therapist (PT) Hours]],NonNurse[[#This Row],[PT Assistant Hours]],NonNurse[[#This Row],[PT Aide Hours]])/NonNurse[[#This Row],[MDS Census]]</f>
        <v>0</v>
      </c>
      <c r="AA218" s="6">
        <v>0</v>
      </c>
      <c r="AB218" s="6">
        <v>0</v>
      </c>
      <c r="AC218" s="6">
        <v>0</v>
      </c>
      <c r="AD218" s="6">
        <v>0</v>
      </c>
      <c r="AE218" s="6">
        <v>0</v>
      </c>
      <c r="AF218" s="6">
        <v>0</v>
      </c>
      <c r="AG218" s="6">
        <v>0</v>
      </c>
      <c r="AH218" s="1">
        <v>175468</v>
      </c>
      <c r="AI218">
        <v>7</v>
      </c>
    </row>
    <row r="219" spans="1:35" x14ac:dyDescent="0.25">
      <c r="A219" t="s">
        <v>346</v>
      </c>
      <c r="B219" t="s">
        <v>239</v>
      </c>
      <c r="C219" t="s">
        <v>625</v>
      </c>
      <c r="D219" t="s">
        <v>417</v>
      </c>
      <c r="E219" s="6">
        <v>35.673913043478258</v>
      </c>
      <c r="F219" s="6">
        <v>5.4701086956521738</v>
      </c>
      <c r="G219" s="6">
        <v>0.16304347826086957</v>
      </c>
      <c r="H219" s="6">
        <v>8.6956521739130432E-2</v>
      </c>
      <c r="I219" s="6">
        <v>0.17391304347826086</v>
      </c>
      <c r="J219" s="6">
        <v>0</v>
      </c>
      <c r="K219" s="6">
        <v>0</v>
      </c>
      <c r="L219" s="6">
        <v>0.8919565217391302</v>
      </c>
      <c r="M219" s="6">
        <v>7.2499999999999995E-2</v>
      </c>
      <c r="N219" s="6">
        <v>6.9572826086956523</v>
      </c>
      <c r="O219" s="6">
        <f>SUM(NonNurse[[#This Row],[Qualified Social Work Staff Hours]],NonNurse[[#This Row],[Other Social Work Staff Hours]])/NonNurse[[#This Row],[MDS Census]]</f>
        <v>0.19705667276051189</v>
      </c>
      <c r="P219" s="6">
        <v>0</v>
      </c>
      <c r="Q219" s="6">
        <v>4.938804347826089</v>
      </c>
      <c r="R219" s="6">
        <f>SUM(NonNurse[[#This Row],[Qualified Activities Professional Hours]],NonNurse[[#This Row],[Other Activities Professional Hours]])/NonNurse[[#This Row],[MDS Census]]</f>
        <v>0.13844302254722737</v>
      </c>
      <c r="S219" s="6">
        <v>0.29097826086956519</v>
      </c>
      <c r="T219" s="6">
        <v>4.3880434782608697</v>
      </c>
      <c r="U219" s="6">
        <v>0</v>
      </c>
      <c r="V219" s="6">
        <f>SUM(NonNurse[[#This Row],[Occupational Therapist Hours]],NonNurse[[#This Row],[OT Assistant Hours]],NonNurse[[#This Row],[OT Aide Hours]])/NonNurse[[#This Row],[MDS Census]]</f>
        <v>0.13116087751371117</v>
      </c>
      <c r="W219" s="6">
        <v>0.39663043478260879</v>
      </c>
      <c r="X219" s="6">
        <v>3.7453260869565224</v>
      </c>
      <c r="Y219" s="6">
        <v>0</v>
      </c>
      <c r="Z219" s="6">
        <f>SUM(NonNurse[[#This Row],[Physical Therapist (PT) Hours]],NonNurse[[#This Row],[PT Assistant Hours]],NonNurse[[#This Row],[PT Aide Hours]])/NonNurse[[#This Row],[MDS Census]]</f>
        <v>0.1161060329067642</v>
      </c>
      <c r="AA219" s="6">
        <v>0</v>
      </c>
      <c r="AB219" s="6">
        <v>0</v>
      </c>
      <c r="AC219" s="6">
        <v>0</v>
      </c>
      <c r="AD219" s="6">
        <v>0</v>
      </c>
      <c r="AE219" s="6">
        <v>0</v>
      </c>
      <c r="AF219" s="6">
        <v>0</v>
      </c>
      <c r="AG219" s="6">
        <v>0</v>
      </c>
      <c r="AH219" s="1">
        <v>175489</v>
      </c>
      <c r="AI219">
        <v>7</v>
      </c>
    </row>
    <row r="220" spans="1:35" x14ac:dyDescent="0.25">
      <c r="A220" t="s">
        <v>346</v>
      </c>
      <c r="B220" t="s">
        <v>142</v>
      </c>
      <c r="C220" t="s">
        <v>576</v>
      </c>
      <c r="D220" t="s">
        <v>445</v>
      </c>
      <c r="E220" s="6">
        <v>39.576086956521742</v>
      </c>
      <c r="F220" s="6">
        <v>5.5652173913043477</v>
      </c>
      <c r="G220" s="6">
        <v>3.2608695652173912E-2</v>
      </c>
      <c r="H220" s="6">
        <v>0.26500000000000012</v>
      </c>
      <c r="I220" s="6">
        <v>0</v>
      </c>
      <c r="J220" s="6">
        <v>2.1739130434782608E-2</v>
      </c>
      <c r="K220" s="6">
        <v>0</v>
      </c>
      <c r="L220" s="6">
        <v>0.21706521739130433</v>
      </c>
      <c r="M220" s="6">
        <v>5.9027173913043498</v>
      </c>
      <c r="N220" s="6">
        <v>0</v>
      </c>
      <c r="O220" s="6">
        <f>SUM(NonNurse[[#This Row],[Qualified Social Work Staff Hours]],NonNurse[[#This Row],[Other Social Work Staff Hours]])/NonNurse[[#This Row],[MDS Census]]</f>
        <v>0.14914858555341942</v>
      </c>
      <c r="P220" s="6">
        <v>0</v>
      </c>
      <c r="Q220" s="6">
        <v>7.4781521739130437</v>
      </c>
      <c r="R220" s="6">
        <f>SUM(NonNurse[[#This Row],[Qualified Activities Professional Hours]],NonNurse[[#This Row],[Other Activities Professional Hours]])/NonNurse[[#This Row],[MDS Census]]</f>
        <v>0.18895633067838505</v>
      </c>
      <c r="S220" s="6">
        <v>0.50304347826086959</v>
      </c>
      <c r="T220" s="6">
        <v>4.0739130434782629</v>
      </c>
      <c r="U220" s="6">
        <v>0</v>
      </c>
      <c r="V220" s="6">
        <f>SUM(NonNurse[[#This Row],[Occupational Therapist Hours]],NonNurse[[#This Row],[OT Assistant Hours]],NonNurse[[#This Row],[OT Aide Hours]])/NonNurse[[#This Row],[MDS Census]]</f>
        <v>0.11564954682779462</v>
      </c>
      <c r="W220" s="6">
        <v>0.97760869565217379</v>
      </c>
      <c r="X220" s="6">
        <v>2.7759782608695653</v>
      </c>
      <c r="Y220" s="6">
        <v>0</v>
      </c>
      <c r="Z220" s="6">
        <f>SUM(NonNurse[[#This Row],[Physical Therapist (PT) Hours]],NonNurse[[#This Row],[PT Assistant Hours]],NonNurse[[#This Row],[PT Aide Hours]])/NonNurse[[#This Row],[MDS Census]]</f>
        <v>9.4844822850865138E-2</v>
      </c>
      <c r="AA220" s="6">
        <v>0</v>
      </c>
      <c r="AB220" s="6">
        <v>0</v>
      </c>
      <c r="AC220" s="6">
        <v>0</v>
      </c>
      <c r="AD220" s="6">
        <v>0</v>
      </c>
      <c r="AE220" s="6">
        <v>0</v>
      </c>
      <c r="AF220" s="6">
        <v>0</v>
      </c>
      <c r="AG220" s="6">
        <v>5.434782608695652E-2</v>
      </c>
      <c r="AH220" s="1">
        <v>175315</v>
      </c>
      <c r="AI220">
        <v>7</v>
      </c>
    </row>
    <row r="221" spans="1:35" x14ac:dyDescent="0.25">
      <c r="A221" t="s">
        <v>346</v>
      </c>
      <c r="B221" t="s">
        <v>303</v>
      </c>
      <c r="C221" t="s">
        <v>645</v>
      </c>
      <c r="D221" t="s">
        <v>464</v>
      </c>
      <c r="E221" s="6">
        <v>41.195652173913047</v>
      </c>
      <c r="F221" s="6">
        <v>5.6521739130434785</v>
      </c>
      <c r="G221" s="6">
        <v>3.2608695652173912E-2</v>
      </c>
      <c r="H221" s="6">
        <v>0.2016304347826087</v>
      </c>
      <c r="I221" s="6">
        <v>6.0978260869565215</v>
      </c>
      <c r="J221" s="6">
        <v>0</v>
      </c>
      <c r="K221" s="6">
        <v>0</v>
      </c>
      <c r="L221" s="6">
        <v>0</v>
      </c>
      <c r="M221" s="6">
        <v>0</v>
      </c>
      <c r="N221" s="6">
        <v>3.2271739130434787</v>
      </c>
      <c r="O221" s="6">
        <f>SUM(NonNurse[[#This Row],[Qualified Social Work Staff Hours]],NonNurse[[#This Row],[Other Social Work Staff Hours]])/NonNurse[[#This Row],[MDS Census]]</f>
        <v>7.8337730870712399E-2</v>
      </c>
      <c r="P221" s="6">
        <v>0</v>
      </c>
      <c r="Q221" s="6">
        <v>7.8286956521739128</v>
      </c>
      <c r="R221" s="6">
        <f>SUM(NonNurse[[#This Row],[Qualified Activities Professional Hours]],NonNurse[[#This Row],[Other Activities Professional Hours]])/NonNurse[[#This Row],[MDS Census]]</f>
        <v>0.19003693931398416</v>
      </c>
      <c r="S221" s="6">
        <v>0</v>
      </c>
      <c r="T221" s="6">
        <v>0</v>
      </c>
      <c r="U221" s="6">
        <v>0</v>
      </c>
      <c r="V221" s="6">
        <f>SUM(NonNurse[[#This Row],[Occupational Therapist Hours]],NonNurse[[#This Row],[OT Assistant Hours]],NonNurse[[#This Row],[OT Aide Hours]])/NonNurse[[#This Row],[MDS Census]]</f>
        <v>0</v>
      </c>
      <c r="W221" s="6">
        <v>0</v>
      </c>
      <c r="X221" s="6">
        <v>0</v>
      </c>
      <c r="Y221" s="6">
        <v>6.0869565217391308</v>
      </c>
      <c r="Z221" s="6">
        <f>SUM(NonNurse[[#This Row],[Physical Therapist (PT) Hours]],NonNurse[[#This Row],[PT Assistant Hours]],NonNurse[[#This Row],[PT Aide Hours]])/NonNurse[[#This Row],[MDS Census]]</f>
        <v>0.14775725593667546</v>
      </c>
      <c r="AA221" s="6">
        <v>0</v>
      </c>
      <c r="AB221" s="6">
        <v>0</v>
      </c>
      <c r="AC221" s="6">
        <v>0</v>
      </c>
      <c r="AD221" s="6">
        <v>0</v>
      </c>
      <c r="AE221" s="6">
        <v>0</v>
      </c>
      <c r="AF221" s="6">
        <v>0</v>
      </c>
      <c r="AG221" s="6">
        <v>0</v>
      </c>
      <c r="AH221" s="7">
        <v>1.7000000000000001E+35</v>
      </c>
      <c r="AI221">
        <v>7</v>
      </c>
    </row>
    <row r="222" spans="1:35" x14ac:dyDescent="0.25">
      <c r="A222" t="s">
        <v>346</v>
      </c>
      <c r="B222" t="s">
        <v>196</v>
      </c>
      <c r="C222" t="s">
        <v>522</v>
      </c>
      <c r="D222" t="s">
        <v>415</v>
      </c>
      <c r="E222" s="6">
        <v>67.565217391304344</v>
      </c>
      <c r="F222" s="6">
        <v>5.6521739130434785</v>
      </c>
      <c r="G222" s="6">
        <v>0.93478260869565222</v>
      </c>
      <c r="H222" s="6">
        <v>0</v>
      </c>
      <c r="I222" s="6">
        <v>0</v>
      </c>
      <c r="J222" s="6">
        <v>0</v>
      </c>
      <c r="K222" s="6">
        <v>1.5108695652173914</v>
      </c>
      <c r="L222" s="6">
        <v>0</v>
      </c>
      <c r="M222" s="6">
        <v>5.1406521739130451</v>
      </c>
      <c r="N222" s="6">
        <v>5.1830434782608679</v>
      </c>
      <c r="O222" s="6">
        <f>SUM(NonNurse[[#This Row],[Qualified Social Work Staff Hours]],NonNurse[[#This Row],[Other Social Work Staff Hours]])/NonNurse[[#This Row],[MDS Census]]</f>
        <v>0.15279601029601031</v>
      </c>
      <c r="P222" s="6">
        <v>5.6403260869565237</v>
      </c>
      <c r="Q222" s="6">
        <v>0</v>
      </c>
      <c r="R222" s="6">
        <f>SUM(NonNurse[[#This Row],[Qualified Activities Professional Hours]],NonNurse[[#This Row],[Other Activities Professional Hours]])/NonNurse[[#This Row],[MDS Census]]</f>
        <v>8.3479729729729765E-2</v>
      </c>
      <c r="S222" s="6">
        <v>0</v>
      </c>
      <c r="T222" s="6">
        <v>0</v>
      </c>
      <c r="U222" s="6">
        <v>0</v>
      </c>
      <c r="V222" s="6">
        <f>SUM(NonNurse[[#This Row],[Occupational Therapist Hours]],NonNurse[[#This Row],[OT Assistant Hours]],NonNurse[[#This Row],[OT Aide Hours]])/NonNurse[[#This Row],[MDS Census]]</f>
        <v>0</v>
      </c>
      <c r="W222" s="6">
        <v>0</v>
      </c>
      <c r="X222" s="6">
        <v>0</v>
      </c>
      <c r="Y222" s="6">
        <v>0</v>
      </c>
      <c r="Z222" s="6">
        <f>SUM(NonNurse[[#This Row],[Physical Therapist (PT) Hours]],NonNurse[[#This Row],[PT Assistant Hours]],NonNurse[[#This Row],[PT Aide Hours]])/NonNurse[[#This Row],[MDS Census]]</f>
        <v>0</v>
      </c>
      <c r="AA222" s="6">
        <v>0</v>
      </c>
      <c r="AB222" s="6">
        <v>0</v>
      </c>
      <c r="AC222" s="6">
        <v>0</v>
      </c>
      <c r="AD222" s="6">
        <v>0</v>
      </c>
      <c r="AE222" s="6">
        <v>0</v>
      </c>
      <c r="AF222" s="6">
        <v>0</v>
      </c>
      <c r="AG222" s="6">
        <v>0</v>
      </c>
      <c r="AH222" s="1">
        <v>175418</v>
      </c>
      <c r="AI222">
        <v>7</v>
      </c>
    </row>
    <row r="223" spans="1:35" x14ac:dyDescent="0.25">
      <c r="A223" t="s">
        <v>346</v>
      </c>
      <c r="B223" t="s">
        <v>54</v>
      </c>
      <c r="C223" t="s">
        <v>532</v>
      </c>
      <c r="D223" t="s">
        <v>419</v>
      </c>
      <c r="E223" s="6">
        <v>34.804347826086953</v>
      </c>
      <c r="F223" s="6">
        <v>4.7826086956521738</v>
      </c>
      <c r="G223" s="6">
        <v>0</v>
      </c>
      <c r="H223" s="6">
        <v>0</v>
      </c>
      <c r="I223" s="6">
        <v>5.7826086956521738</v>
      </c>
      <c r="J223" s="6">
        <v>0</v>
      </c>
      <c r="K223" s="6">
        <v>0</v>
      </c>
      <c r="L223" s="6">
        <v>3.7173913043478275</v>
      </c>
      <c r="M223" s="6">
        <v>5.0750000000000002</v>
      </c>
      <c r="N223" s="6">
        <v>0</v>
      </c>
      <c r="O223" s="6">
        <f>SUM(NonNurse[[#This Row],[Qualified Social Work Staff Hours]],NonNurse[[#This Row],[Other Social Work Staff Hours]])/NonNurse[[#This Row],[MDS Census]]</f>
        <v>0.14581511555277954</v>
      </c>
      <c r="P223" s="6">
        <v>0</v>
      </c>
      <c r="Q223" s="6">
        <v>0</v>
      </c>
      <c r="R223" s="6">
        <f>SUM(NonNurse[[#This Row],[Qualified Activities Professional Hours]],NonNurse[[#This Row],[Other Activities Professional Hours]])/NonNurse[[#This Row],[MDS Census]]</f>
        <v>0</v>
      </c>
      <c r="S223" s="6">
        <v>0</v>
      </c>
      <c r="T223" s="6">
        <v>18.031521739130437</v>
      </c>
      <c r="U223" s="6">
        <v>4.2282608695652177</v>
      </c>
      <c r="V223" s="6">
        <f>SUM(NonNurse[[#This Row],[Occupational Therapist Hours]],NonNurse[[#This Row],[OT Assistant Hours]],NonNurse[[#This Row],[OT Aide Hours]])/NonNurse[[#This Row],[MDS Census]]</f>
        <v>0.63956901936289834</v>
      </c>
      <c r="W223" s="6">
        <v>13.891304347826084</v>
      </c>
      <c r="X223" s="6">
        <v>13.51195652173913</v>
      </c>
      <c r="Y223" s="6">
        <v>0</v>
      </c>
      <c r="Z223" s="6">
        <f>SUM(NonNurse[[#This Row],[Physical Therapist (PT) Hours]],NonNurse[[#This Row],[PT Assistant Hours]],NonNurse[[#This Row],[PT Aide Hours]])/NonNurse[[#This Row],[MDS Census]]</f>
        <v>0.78735165521549033</v>
      </c>
      <c r="AA223" s="6">
        <v>0</v>
      </c>
      <c r="AB223" s="6">
        <v>0</v>
      </c>
      <c r="AC223" s="6">
        <v>0</v>
      </c>
      <c r="AD223" s="6">
        <v>0</v>
      </c>
      <c r="AE223" s="6">
        <v>0</v>
      </c>
      <c r="AF223" s="6">
        <v>0</v>
      </c>
      <c r="AG223" s="6">
        <v>0</v>
      </c>
      <c r="AH223" s="1">
        <v>175159</v>
      </c>
      <c r="AI223">
        <v>7</v>
      </c>
    </row>
    <row r="224" spans="1:35" x14ac:dyDescent="0.25">
      <c r="A224" t="s">
        <v>346</v>
      </c>
      <c r="B224" t="s">
        <v>228</v>
      </c>
      <c r="C224" t="s">
        <v>619</v>
      </c>
      <c r="D224" t="s">
        <v>391</v>
      </c>
      <c r="E224" s="6">
        <v>42.891304347826086</v>
      </c>
      <c r="F224" s="6">
        <v>14.246739130434786</v>
      </c>
      <c r="G224" s="6">
        <v>0</v>
      </c>
      <c r="H224" s="6">
        <v>0</v>
      </c>
      <c r="I224" s="6">
        <v>0</v>
      </c>
      <c r="J224" s="6">
        <v>0</v>
      </c>
      <c r="K224" s="6">
        <v>0</v>
      </c>
      <c r="L224" s="6">
        <v>2.0906521739130439</v>
      </c>
      <c r="M224" s="6">
        <v>8.2913043478260864</v>
      </c>
      <c r="N224" s="6">
        <v>0</v>
      </c>
      <c r="O224" s="6">
        <f>SUM(NonNurse[[#This Row],[Qualified Social Work Staff Hours]],NonNurse[[#This Row],[Other Social Work Staff Hours]])/NonNurse[[#This Row],[MDS Census]]</f>
        <v>0.19330968068930562</v>
      </c>
      <c r="P224" s="6">
        <v>9.1054347826087003</v>
      </c>
      <c r="Q224" s="6">
        <v>0</v>
      </c>
      <c r="R224" s="6">
        <f>SUM(NonNurse[[#This Row],[Qualified Activities Professional Hours]],NonNurse[[#This Row],[Other Activities Professional Hours]])/NonNurse[[#This Row],[MDS Census]]</f>
        <v>0.21229092752154091</v>
      </c>
      <c r="S224" s="6">
        <v>0.52413043478260857</v>
      </c>
      <c r="T224" s="6">
        <v>10.655760869565221</v>
      </c>
      <c r="U224" s="6">
        <v>0</v>
      </c>
      <c r="V224" s="6">
        <f>SUM(NonNurse[[#This Row],[Occupational Therapist Hours]],NonNurse[[#This Row],[OT Assistant Hours]],NonNurse[[#This Row],[OT Aide Hours]])/NonNurse[[#This Row],[MDS Census]]</f>
        <v>0.26065636087176897</v>
      </c>
      <c r="W224" s="6">
        <v>0.38184782608695661</v>
      </c>
      <c r="X224" s="6">
        <v>9.2869565217391319</v>
      </c>
      <c r="Y224" s="6">
        <v>0</v>
      </c>
      <c r="Z224" s="6">
        <f>SUM(NonNurse[[#This Row],[Physical Therapist (PT) Hours]],NonNurse[[#This Row],[PT Assistant Hours]],NonNurse[[#This Row],[PT Aide Hours]])/NonNurse[[#This Row],[MDS Census]]</f>
        <v>0.22542574759249875</v>
      </c>
      <c r="AA224" s="6">
        <v>0</v>
      </c>
      <c r="AB224" s="6">
        <v>0</v>
      </c>
      <c r="AC224" s="6">
        <v>0</v>
      </c>
      <c r="AD224" s="6">
        <v>27.9304347826087</v>
      </c>
      <c r="AE224" s="6">
        <v>0</v>
      </c>
      <c r="AF224" s="6">
        <v>0</v>
      </c>
      <c r="AG224" s="6">
        <v>0</v>
      </c>
      <c r="AH224" s="1">
        <v>175470</v>
      </c>
      <c r="AI224">
        <v>7</v>
      </c>
    </row>
    <row r="225" spans="1:35" x14ac:dyDescent="0.25">
      <c r="A225" t="s">
        <v>346</v>
      </c>
      <c r="B225" t="s">
        <v>294</v>
      </c>
      <c r="C225" t="s">
        <v>539</v>
      </c>
      <c r="D225" t="s">
        <v>423</v>
      </c>
      <c r="E225" s="6">
        <v>42.380281690140848</v>
      </c>
      <c r="F225" s="6">
        <v>9.7692957746478868</v>
      </c>
      <c r="G225" s="6">
        <v>0</v>
      </c>
      <c r="H225" s="6">
        <v>0</v>
      </c>
      <c r="I225" s="6">
        <v>0.30985915492957744</v>
      </c>
      <c r="J225" s="6">
        <v>0</v>
      </c>
      <c r="K225" s="6">
        <v>0</v>
      </c>
      <c r="L225" s="6">
        <v>1.5845070422535212</v>
      </c>
      <c r="M225" s="6">
        <v>0</v>
      </c>
      <c r="N225" s="6">
        <v>4.7750704225352107</v>
      </c>
      <c r="O225" s="6">
        <f>SUM(NonNurse[[#This Row],[Qualified Social Work Staff Hours]],NonNurse[[#This Row],[Other Social Work Staff Hours]])/NonNurse[[#This Row],[MDS Census]]</f>
        <v>0.11267198404785642</v>
      </c>
      <c r="P225" s="6">
        <v>5.3380281690140841</v>
      </c>
      <c r="Q225" s="6">
        <v>0</v>
      </c>
      <c r="R225" s="6">
        <f>SUM(NonNurse[[#This Row],[Qualified Activities Professional Hours]],NonNurse[[#This Row],[Other Activities Professional Hours]])/NonNurse[[#This Row],[MDS Census]]</f>
        <v>0.1259554669325357</v>
      </c>
      <c r="S225" s="6">
        <v>3.5270422535211257</v>
      </c>
      <c r="T225" s="6">
        <v>0</v>
      </c>
      <c r="U225" s="6">
        <v>0</v>
      </c>
      <c r="V225" s="6">
        <f>SUM(NonNurse[[#This Row],[Occupational Therapist Hours]],NonNurse[[#This Row],[OT Assistant Hours]],NonNurse[[#This Row],[OT Aide Hours]])/NonNurse[[#This Row],[MDS Census]]</f>
        <v>8.3223662346294414E-2</v>
      </c>
      <c r="W225" s="6">
        <v>9.4966197183098569</v>
      </c>
      <c r="X225" s="6">
        <v>0</v>
      </c>
      <c r="Y225" s="6">
        <v>0</v>
      </c>
      <c r="Z225" s="6">
        <f>SUM(NonNurse[[#This Row],[Physical Therapist (PT) Hours]],NonNurse[[#This Row],[PT Assistant Hours]],NonNurse[[#This Row],[PT Aide Hours]])/NonNurse[[#This Row],[MDS Census]]</f>
        <v>0.22408109006314383</v>
      </c>
      <c r="AA225" s="6">
        <v>0</v>
      </c>
      <c r="AB225" s="6">
        <v>0</v>
      </c>
      <c r="AC225" s="6">
        <v>0</v>
      </c>
      <c r="AD225" s="6">
        <v>58.173239436619731</v>
      </c>
      <c r="AE225" s="6">
        <v>0</v>
      </c>
      <c r="AF225" s="6">
        <v>0</v>
      </c>
      <c r="AG225" s="6">
        <v>0</v>
      </c>
      <c r="AH225" s="1">
        <v>175562</v>
      </c>
      <c r="AI225">
        <v>7</v>
      </c>
    </row>
    <row r="226" spans="1:35" x14ac:dyDescent="0.25">
      <c r="A226" t="s">
        <v>346</v>
      </c>
      <c r="B226" t="s">
        <v>266</v>
      </c>
      <c r="C226" t="s">
        <v>521</v>
      </c>
      <c r="D226" t="s">
        <v>402</v>
      </c>
      <c r="E226" s="6">
        <v>70.336956521739125</v>
      </c>
      <c r="F226" s="6">
        <v>5.5652173913043477</v>
      </c>
      <c r="G226" s="6">
        <v>6.5217391304347824E-2</v>
      </c>
      <c r="H226" s="6">
        <v>0.28260869565217389</v>
      </c>
      <c r="I226" s="6">
        <v>1.0434782608695652</v>
      </c>
      <c r="J226" s="6">
        <v>0</v>
      </c>
      <c r="K226" s="6">
        <v>0</v>
      </c>
      <c r="L226" s="6">
        <v>8.2309782608695645</v>
      </c>
      <c r="M226" s="6">
        <v>5.6521739130434785</v>
      </c>
      <c r="N226" s="6">
        <v>0</v>
      </c>
      <c r="O226" s="6">
        <f>SUM(NonNurse[[#This Row],[Qualified Social Work Staff Hours]],NonNurse[[#This Row],[Other Social Work Staff Hours]])/NonNurse[[#This Row],[MDS Census]]</f>
        <v>8.035852263946841E-2</v>
      </c>
      <c r="P226" s="6">
        <v>5.3043478260869561</v>
      </c>
      <c r="Q226" s="6">
        <v>9.5896739130434785</v>
      </c>
      <c r="R226" s="6">
        <f>SUM(NonNurse[[#This Row],[Qualified Activities Professional Hours]],NonNurse[[#This Row],[Other Activities Professional Hours]])/NonNurse[[#This Row],[MDS Census]]</f>
        <v>0.21175243393602225</v>
      </c>
      <c r="S226" s="6">
        <v>10.896739130434783</v>
      </c>
      <c r="T226" s="6">
        <v>9.8722826086956523</v>
      </c>
      <c r="U226" s="6">
        <v>0</v>
      </c>
      <c r="V226" s="6">
        <f>SUM(NonNurse[[#This Row],[Occupational Therapist Hours]],NonNurse[[#This Row],[OT Assistant Hours]],NonNurse[[#This Row],[OT Aide Hours]])/NonNurse[[#This Row],[MDS Census]]</f>
        <v>0.29527893679493128</v>
      </c>
      <c r="W226" s="6">
        <v>9.2201086956521738</v>
      </c>
      <c r="X226" s="6">
        <v>9.2554347826086953</v>
      </c>
      <c r="Y226" s="6">
        <v>0</v>
      </c>
      <c r="Z226" s="6">
        <f>SUM(NonNurse[[#This Row],[Physical Therapist (PT) Hours]],NonNurse[[#This Row],[PT Assistant Hours]],NonNurse[[#This Row],[PT Aide Hours]])/NonNurse[[#This Row],[MDS Census]]</f>
        <v>0.26267192087776231</v>
      </c>
      <c r="AA226" s="6">
        <v>0</v>
      </c>
      <c r="AB226" s="6">
        <v>0</v>
      </c>
      <c r="AC226" s="6">
        <v>0</v>
      </c>
      <c r="AD226" s="6">
        <v>0</v>
      </c>
      <c r="AE226" s="6">
        <v>0</v>
      </c>
      <c r="AF226" s="6">
        <v>0</v>
      </c>
      <c r="AG226" s="6">
        <v>0</v>
      </c>
      <c r="AH226" s="1">
        <v>175527</v>
      </c>
      <c r="AI226">
        <v>7</v>
      </c>
    </row>
    <row r="227" spans="1:35" x14ac:dyDescent="0.25">
      <c r="A227" t="s">
        <v>346</v>
      </c>
      <c r="B227" t="s">
        <v>210</v>
      </c>
      <c r="C227" t="s">
        <v>486</v>
      </c>
      <c r="D227" t="s">
        <v>381</v>
      </c>
      <c r="E227" s="6">
        <v>44.576086956521742</v>
      </c>
      <c r="F227" s="6">
        <v>5.2826086956521738</v>
      </c>
      <c r="G227" s="6">
        <v>0</v>
      </c>
      <c r="H227" s="6">
        <v>0</v>
      </c>
      <c r="I227" s="6">
        <v>0.30434782608695654</v>
      </c>
      <c r="J227" s="6">
        <v>0</v>
      </c>
      <c r="K227" s="6">
        <v>0</v>
      </c>
      <c r="L227" s="6">
        <v>3.2527173913043477</v>
      </c>
      <c r="M227" s="6">
        <v>4.4782608695652177</v>
      </c>
      <c r="N227" s="6">
        <v>0</v>
      </c>
      <c r="O227" s="6">
        <f>SUM(NonNurse[[#This Row],[Qualified Social Work Staff Hours]],NonNurse[[#This Row],[Other Social Work Staff Hours]])/NonNurse[[#This Row],[MDS Census]]</f>
        <v>0.10046330163374786</v>
      </c>
      <c r="P227" s="6">
        <v>0</v>
      </c>
      <c r="Q227" s="6">
        <v>1.7527173913043479</v>
      </c>
      <c r="R227" s="6">
        <f>SUM(NonNurse[[#This Row],[Qualified Activities Professional Hours]],NonNurse[[#This Row],[Other Activities Professional Hours]])/NonNurse[[#This Row],[MDS Census]]</f>
        <v>3.9319678127286026E-2</v>
      </c>
      <c r="S227" s="6">
        <v>0</v>
      </c>
      <c r="T227" s="6">
        <v>0</v>
      </c>
      <c r="U227" s="6">
        <v>11.673913043478262</v>
      </c>
      <c r="V227" s="6">
        <f>SUM(NonNurse[[#This Row],[Occupational Therapist Hours]],NonNurse[[#This Row],[OT Assistant Hours]],NonNurse[[#This Row],[OT Aide Hours]])/NonNurse[[#This Row],[MDS Census]]</f>
        <v>0.26188734455010976</v>
      </c>
      <c r="W227" s="6">
        <v>1.2581521739130435</v>
      </c>
      <c r="X227" s="6">
        <v>0</v>
      </c>
      <c r="Y227" s="6">
        <v>6.4673913043478262</v>
      </c>
      <c r="Z227" s="6">
        <f>SUM(NonNurse[[#This Row],[Physical Therapist (PT) Hours]],NonNurse[[#This Row],[PT Assistant Hours]],NonNurse[[#This Row],[PT Aide Hours]])/NonNurse[[#This Row],[MDS Census]]</f>
        <v>0.17331138746647157</v>
      </c>
      <c r="AA227" s="6">
        <v>0</v>
      </c>
      <c r="AB227" s="6">
        <v>0</v>
      </c>
      <c r="AC227" s="6">
        <v>0</v>
      </c>
      <c r="AD227" s="6">
        <v>0</v>
      </c>
      <c r="AE227" s="6">
        <v>0</v>
      </c>
      <c r="AF227" s="6">
        <v>0</v>
      </c>
      <c r="AG227" s="6">
        <v>0</v>
      </c>
      <c r="AH227" s="1">
        <v>175444</v>
      </c>
      <c r="AI227">
        <v>7</v>
      </c>
    </row>
    <row r="228" spans="1:35" x14ac:dyDescent="0.25">
      <c r="A228" t="s">
        <v>346</v>
      </c>
      <c r="B228" t="s">
        <v>130</v>
      </c>
      <c r="C228" t="s">
        <v>532</v>
      </c>
      <c r="D228" t="s">
        <v>419</v>
      </c>
      <c r="E228" s="6">
        <v>86.043478260869563</v>
      </c>
      <c r="F228" s="6">
        <v>5.7391304347826084</v>
      </c>
      <c r="G228" s="6">
        <v>0</v>
      </c>
      <c r="H228" s="6">
        <v>0</v>
      </c>
      <c r="I228" s="6">
        <v>0.31521739130434784</v>
      </c>
      <c r="J228" s="6">
        <v>0</v>
      </c>
      <c r="K228" s="6">
        <v>0</v>
      </c>
      <c r="L228" s="6">
        <v>9.5867391304347827</v>
      </c>
      <c r="M228" s="6">
        <v>8.6956521739130432E-2</v>
      </c>
      <c r="N228" s="6">
        <v>15.920760869565225</v>
      </c>
      <c r="O228" s="6">
        <f>SUM(NonNurse[[#This Row],[Qualified Social Work Staff Hours]],NonNurse[[#This Row],[Other Social Work Staff Hours]])/NonNurse[[#This Row],[MDS Census]]</f>
        <v>0.18604219302678127</v>
      </c>
      <c r="P228" s="6">
        <v>5.3913043478260869</v>
      </c>
      <c r="Q228" s="6">
        <v>20.709239130434788</v>
      </c>
      <c r="R228" s="6">
        <f>SUM(NonNurse[[#This Row],[Qualified Activities Professional Hours]],NonNurse[[#This Row],[Other Activities Professional Hours]])/NonNurse[[#This Row],[MDS Census]]</f>
        <v>0.30334133400707436</v>
      </c>
      <c r="S228" s="6">
        <v>5.080000000000001</v>
      </c>
      <c r="T228" s="6">
        <v>16.368804347826089</v>
      </c>
      <c r="U228" s="6">
        <v>0</v>
      </c>
      <c r="V228" s="6">
        <f>SUM(NonNurse[[#This Row],[Occupational Therapist Hours]],NonNurse[[#This Row],[OT Assistant Hours]],NonNurse[[#This Row],[OT Aide Hours]])/NonNurse[[#This Row],[MDS Census]]</f>
        <v>0.24927867609903998</v>
      </c>
      <c r="W228" s="6">
        <v>5.5332608695652166</v>
      </c>
      <c r="X228" s="6">
        <v>22.280978260869571</v>
      </c>
      <c r="Y228" s="6">
        <v>0</v>
      </c>
      <c r="Z228" s="6">
        <f>SUM(NonNurse[[#This Row],[Physical Therapist (PT) Hours]],NonNurse[[#This Row],[PT Assistant Hours]],NonNurse[[#This Row],[PT Aide Hours]])/NonNurse[[#This Row],[MDS Census]]</f>
        <v>0.32325795856493184</v>
      </c>
      <c r="AA228" s="6">
        <v>0</v>
      </c>
      <c r="AB228" s="6">
        <v>0</v>
      </c>
      <c r="AC228" s="6">
        <v>0</v>
      </c>
      <c r="AD228" s="6">
        <v>0</v>
      </c>
      <c r="AE228" s="6">
        <v>0</v>
      </c>
      <c r="AF228" s="6">
        <v>0</v>
      </c>
      <c r="AG228" s="6">
        <v>0</v>
      </c>
      <c r="AH228" s="1">
        <v>175298</v>
      </c>
      <c r="AI228">
        <v>7</v>
      </c>
    </row>
    <row r="229" spans="1:35" x14ac:dyDescent="0.25">
      <c r="A229" t="s">
        <v>346</v>
      </c>
      <c r="B229" t="s">
        <v>244</v>
      </c>
      <c r="C229" t="s">
        <v>29</v>
      </c>
      <c r="D229" t="s">
        <v>454</v>
      </c>
      <c r="E229" s="6">
        <v>31.380434782608695</v>
      </c>
      <c r="F229" s="6">
        <v>5.5217391304347823</v>
      </c>
      <c r="G229" s="6">
        <v>0</v>
      </c>
      <c r="H229" s="6">
        <v>6.9565217391304349E-2</v>
      </c>
      <c r="I229" s="6">
        <v>1.673913043478261</v>
      </c>
      <c r="J229" s="6">
        <v>0</v>
      </c>
      <c r="K229" s="6">
        <v>0</v>
      </c>
      <c r="L229" s="6">
        <v>0.11184782608695651</v>
      </c>
      <c r="M229" s="6">
        <v>0.125</v>
      </c>
      <c r="N229" s="6">
        <v>4.9563043478260855</v>
      </c>
      <c r="O229" s="6">
        <f>SUM(NonNurse[[#This Row],[Qualified Social Work Staff Hours]],NonNurse[[#This Row],[Other Social Work Staff Hours]])/NonNurse[[#This Row],[MDS Census]]</f>
        <v>0.1619258746103221</v>
      </c>
      <c r="P229" s="6">
        <v>0</v>
      </c>
      <c r="Q229" s="6">
        <v>4.2944565217391295</v>
      </c>
      <c r="R229" s="6">
        <f>SUM(NonNurse[[#This Row],[Qualified Activities Professional Hours]],NonNurse[[#This Row],[Other Activities Professional Hours]])/NonNurse[[#This Row],[MDS Census]]</f>
        <v>0.13685140284031863</v>
      </c>
      <c r="S229" s="6">
        <v>0.21271739130434783</v>
      </c>
      <c r="T229" s="6">
        <v>0.4982608695652172</v>
      </c>
      <c r="U229" s="6">
        <v>0</v>
      </c>
      <c r="V229" s="6">
        <f>SUM(NonNurse[[#This Row],[Occupational Therapist Hours]],NonNurse[[#This Row],[OT Assistant Hours]],NonNurse[[#This Row],[OT Aide Hours]])/NonNurse[[#This Row],[MDS Census]]</f>
        <v>2.2656737097332867E-2</v>
      </c>
      <c r="W229" s="6">
        <v>0.40869565217391313</v>
      </c>
      <c r="X229" s="6">
        <v>0.67695652173913057</v>
      </c>
      <c r="Y229" s="6">
        <v>4.7608695652173916</v>
      </c>
      <c r="Z229" s="6">
        <f>SUM(NonNurse[[#This Row],[Physical Therapist (PT) Hours]],NonNurse[[#This Row],[PT Assistant Hours]],NonNurse[[#This Row],[PT Aide Hours]])/NonNurse[[#This Row],[MDS Census]]</f>
        <v>0.18631104953238659</v>
      </c>
      <c r="AA229" s="6">
        <v>0</v>
      </c>
      <c r="AB229" s="6">
        <v>0</v>
      </c>
      <c r="AC229" s="6">
        <v>0</v>
      </c>
      <c r="AD229" s="6">
        <v>0</v>
      </c>
      <c r="AE229" s="6">
        <v>0</v>
      </c>
      <c r="AF229" s="6">
        <v>0</v>
      </c>
      <c r="AG229" s="6">
        <v>0</v>
      </c>
      <c r="AH229" s="1">
        <v>175497</v>
      </c>
      <c r="AI229">
        <v>7</v>
      </c>
    </row>
    <row r="230" spans="1:35" x14ac:dyDescent="0.25">
      <c r="A230" t="s">
        <v>346</v>
      </c>
      <c r="B230" t="s">
        <v>149</v>
      </c>
      <c r="C230" t="s">
        <v>513</v>
      </c>
      <c r="D230" t="s">
        <v>381</v>
      </c>
      <c r="E230" s="6">
        <v>61.195652173913047</v>
      </c>
      <c r="F230" s="6">
        <v>5.7391304347826084</v>
      </c>
      <c r="G230" s="6">
        <v>0.10869565217391304</v>
      </c>
      <c r="H230" s="6">
        <v>9.8043478260869565E-2</v>
      </c>
      <c r="I230" s="6">
        <v>0.73913043478260865</v>
      </c>
      <c r="J230" s="6">
        <v>0</v>
      </c>
      <c r="K230" s="6">
        <v>0</v>
      </c>
      <c r="L230" s="6">
        <v>4.7340217391304336</v>
      </c>
      <c r="M230" s="6">
        <v>0</v>
      </c>
      <c r="N230" s="6">
        <v>10.521739130434783</v>
      </c>
      <c r="O230" s="6">
        <f>SUM(NonNurse[[#This Row],[Qualified Social Work Staff Hours]],NonNurse[[#This Row],[Other Social Work Staff Hours]])/NonNurse[[#This Row],[MDS Census]]</f>
        <v>0.17193605683836591</v>
      </c>
      <c r="P230" s="6">
        <v>5.5652173913043477</v>
      </c>
      <c r="Q230" s="6">
        <v>4.4218478260869585</v>
      </c>
      <c r="R230" s="6">
        <f>SUM(NonNurse[[#This Row],[Qualified Activities Professional Hours]],NonNurse[[#This Row],[Other Activities Professional Hours]])/NonNurse[[#This Row],[MDS Census]]</f>
        <v>0.16319893428063945</v>
      </c>
      <c r="S230" s="6">
        <v>14.904673913043483</v>
      </c>
      <c r="T230" s="6">
        <v>11.799130434782608</v>
      </c>
      <c r="U230" s="6">
        <v>0</v>
      </c>
      <c r="V230" s="6">
        <f>SUM(NonNurse[[#This Row],[Occupational Therapist Hours]],NonNurse[[#This Row],[OT Assistant Hours]],NonNurse[[#This Row],[OT Aide Hours]])/NonNurse[[#This Row],[MDS Census]]</f>
        <v>0.43636767317939618</v>
      </c>
      <c r="W230" s="6">
        <v>9.053043478260868</v>
      </c>
      <c r="X230" s="6">
        <v>15.782826086956518</v>
      </c>
      <c r="Y230" s="6">
        <v>0</v>
      </c>
      <c r="Z230" s="6">
        <f>SUM(NonNurse[[#This Row],[Physical Therapist (PT) Hours]],NonNurse[[#This Row],[PT Assistant Hours]],NonNurse[[#This Row],[PT Aide Hours]])/NonNurse[[#This Row],[MDS Census]]</f>
        <v>0.40584369449378321</v>
      </c>
      <c r="AA230" s="6">
        <v>0</v>
      </c>
      <c r="AB230" s="6">
        <v>0</v>
      </c>
      <c r="AC230" s="6">
        <v>0</v>
      </c>
      <c r="AD230" s="6">
        <v>0</v>
      </c>
      <c r="AE230" s="6">
        <v>0</v>
      </c>
      <c r="AF230" s="6">
        <v>0</v>
      </c>
      <c r="AG230" s="6">
        <v>0</v>
      </c>
      <c r="AH230" s="1">
        <v>175332</v>
      </c>
      <c r="AI230">
        <v>7</v>
      </c>
    </row>
    <row r="231" spans="1:35" x14ac:dyDescent="0.25">
      <c r="A231" t="s">
        <v>346</v>
      </c>
      <c r="B231" t="s">
        <v>106</v>
      </c>
      <c r="C231" t="s">
        <v>521</v>
      </c>
      <c r="D231" t="s">
        <v>402</v>
      </c>
      <c r="E231" s="6">
        <v>62.467391304347828</v>
      </c>
      <c r="F231" s="6">
        <v>5.4782608695652177</v>
      </c>
      <c r="G231" s="6">
        <v>6.5217391304347824E-2</v>
      </c>
      <c r="H231" s="6">
        <v>0.44358695652173913</v>
      </c>
      <c r="I231" s="6">
        <v>0.35869565217391303</v>
      </c>
      <c r="J231" s="6">
        <v>0</v>
      </c>
      <c r="K231" s="6">
        <v>1.1847826086956521</v>
      </c>
      <c r="L231" s="6">
        <v>0.34684782608695658</v>
      </c>
      <c r="M231" s="6">
        <v>4.9095652173913038</v>
      </c>
      <c r="N231" s="6">
        <v>0</v>
      </c>
      <c r="O231" s="6">
        <f>SUM(NonNurse[[#This Row],[Qualified Social Work Staff Hours]],NonNurse[[#This Row],[Other Social Work Staff Hours]])/NonNurse[[#This Row],[MDS Census]]</f>
        <v>7.8594049069079505E-2</v>
      </c>
      <c r="P231" s="6">
        <v>0</v>
      </c>
      <c r="Q231" s="6">
        <v>5.8098913043478246</v>
      </c>
      <c r="R231" s="6">
        <f>SUM(NonNurse[[#This Row],[Qualified Activities Professional Hours]],NonNurse[[#This Row],[Other Activities Professional Hours]])/NonNurse[[#This Row],[MDS Census]]</f>
        <v>9.3006786149295265E-2</v>
      </c>
      <c r="S231" s="6">
        <v>1.0978260869565215</v>
      </c>
      <c r="T231" s="6">
        <v>4.6265217391304336</v>
      </c>
      <c r="U231" s="6">
        <v>0</v>
      </c>
      <c r="V231" s="6">
        <f>SUM(NonNurse[[#This Row],[Occupational Therapist Hours]],NonNurse[[#This Row],[OT Assistant Hours]],NonNurse[[#This Row],[OT Aide Hours]])/NonNurse[[#This Row],[MDS Census]]</f>
        <v>9.1637376022272468E-2</v>
      </c>
      <c r="W231" s="6">
        <v>1.360108695652174</v>
      </c>
      <c r="X231" s="6">
        <v>4.0065217391304353</v>
      </c>
      <c r="Y231" s="6">
        <v>0</v>
      </c>
      <c r="Z231" s="6">
        <f>SUM(NonNurse[[#This Row],[Physical Therapist (PT) Hours]],NonNurse[[#This Row],[PT Assistant Hours]],NonNurse[[#This Row],[PT Aide Hours]])/NonNurse[[#This Row],[MDS Census]]</f>
        <v>8.5910910040020882E-2</v>
      </c>
      <c r="AA231" s="6">
        <v>0</v>
      </c>
      <c r="AB231" s="6">
        <v>0</v>
      </c>
      <c r="AC231" s="6">
        <v>0</v>
      </c>
      <c r="AD231" s="6">
        <v>0</v>
      </c>
      <c r="AE231" s="6">
        <v>0</v>
      </c>
      <c r="AF231" s="6">
        <v>0</v>
      </c>
      <c r="AG231" s="6">
        <v>5.9782608695652176E-2</v>
      </c>
      <c r="AH231" s="1">
        <v>175253</v>
      </c>
      <c r="AI231">
        <v>7</v>
      </c>
    </row>
    <row r="232" spans="1:35" x14ac:dyDescent="0.25">
      <c r="A232" t="s">
        <v>346</v>
      </c>
      <c r="B232" t="s">
        <v>56</v>
      </c>
      <c r="C232" t="s">
        <v>522</v>
      </c>
      <c r="D232" t="s">
        <v>415</v>
      </c>
      <c r="E232" s="6">
        <v>43.436619718309856</v>
      </c>
      <c r="F232" s="6">
        <v>15.67183098591549</v>
      </c>
      <c r="G232" s="6">
        <v>0</v>
      </c>
      <c r="H232" s="6">
        <v>0</v>
      </c>
      <c r="I232" s="6">
        <v>0.84507042253521125</v>
      </c>
      <c r="J232" s="6">
        <v>0</v>
      </c>
      <c r="K232" s="6">
        <v>0</v>
      </c>
      <c r="L232" s="6">
        <v>2.084507042253521</v>
      </c>
      <c r="M232" s="6">
        <v>7.2901408450704226</v>
      </c>
      <c r="N232" s="6">
        <v>0</v>
      </c>
      <c r="O232" s="6">
        <f>SUM(NonNurse[[#This Row],[Qualified Social Work Staff Hours]],NonNurse[[#This Row],[Other Social Work Staff Hours]])/NonNurse[[#This Row],[MDS Census]]</f>
        <v>0.16783398184176396</v>
      </c>
      <c r="P232" s="6">
        <v>5.5577464788732405</v>
      </c>
      <c r="Q232" s="6">
        <v>0</v>
      </c>
      <c r="R232" s="6">
        <f>SUM(NonNurse[[#This Row],[Qualified Activities Professional Hours]],NonNurse[[#This Row],[Other Activities Professional Hours]])/NonNurse[[#This Row],[MDS Census]]</f>
        <v>0.12795071335927372</v>
      </c>
      <c r="S232" s="6">
        <v>7.1987323943661981</v>
      </c>
      <c r="T232" s="6">
        <v>0</v>
      </c>
      <c r="U232" s="6">
        <v>0</v>
      </c>
      <c r="V232" s="6">
        <f>SUM(NonNurse[[#This Row],[Occupational Therapist Hours]],NonNurse[[#This Row],[OT Assistant Hours]],NonNurse[[#This Row],[OT Aide Hours]])/NonNurse[[#This Row],[MDS Census]]</f>
        <v>0.16572957198443583</v>
      </c>
      <c r="W232" s="6">
        <v>5.6161971830985919</v>
      </c>
      <c r="X232" s="6">
        <v>0</v>
      </c>
      <c r="Y232" s="6">
        <v>0</v>
      </c>
      <c r="Z232" s="6">
        <f>SUM(NonNurse[[#This Row],[Physical Therapist (PT) Hours]],NonNurse[[#This Row],[PT Assistant Hours]],NonNurse[[#This Row],[PT Aide Hours]])/NonNurse[[#This Row],[MDS Census]]</f>
        <v>0.1292963683527886</v>
      </c>
      <c r="AA232" s="6">
        <v>0</v>
      </c>
      <c r="AB232" s="6">
        <v>0</v>
      </c>
      <c r="AC232" s="6">
        <v>0</v>
      </c>
      <c r="AD232" s="6">
        <v>50.815492957746493</v>
      </c>
      <c r="AE232" s="6">
        <v>0</v>
      </c>
      <c r="AF232" s="6">
        <v>0</v>
      </c>
      <c r="AG232" s="6">
        <v>0</v>
      </c>
      <c r="AH232" s="1">
        <v>175165</v>
      </c>
      <c r="AI232">
        <v>7</v>
      </c>
    </row>
    <row r="233" spans="1:35" x14ac:dyDescent="0.25">
      <c r="A233" t="s">
        <v>346</v>
      </c>
      <c r="B233" t="s">
        <v>307</v>
      </c>
      <c r="C233" t="s">
        <v>495</v>
      </c>
      <c r="D233" t="s">
        <v>468</v>
      </c>
      <c r="E233" s="6">
        <v>24.608695652173914</v>
      </c>
      <c r="F233" s="6">
        <v>2.0869565217391304</v>
      </c>
      <c r="G233" s="6">
        <v>0</v>
      </c>
      <c r="H233" s="6">
        <v>8.5326086956521732E-2</v>
      </c>
      <c r="I233" s="6">
        <v>6.0652173913043477</v>
      </c>
      <c r="J233" s="6">
        <v>0</v>
      </c>
      <c r="K233" s="6">
        <v>0</v>
      </c>
      <c r="L233" s="6">
        <v>0</v>
      </c>
      <c r="M233" s="6">
        <v>8.1521739130434784E-2</v>
      </c>
      <c r="N233" s="6">
        <v>6.1655434782608687</v>
      </c>
      <c r="O233" s="6">
        <f>SUM(NonNurse[[#This Row],[Qualified Social Work Staff Hours]],NonNurse[[#This Row],[Other Social Work Staff Hours]])/NonNurse[[#This Row],[MDS Census]]</f>
        <v>0.25385600706713773</v>
      </c>
      <c r="P233" s="6">
        <v>0</v>
      </c>
      <c r="Q233" s="6">
        <v>5.3603260869565217</v>
      </c>
      <c r="R233" s="6">
        <f>SUM(NonNurse[[#This Row],[Qualified Activities Professional Hours]],NonNurse[[#This Row],[Other Activities Professional Hours]])/NonNurse[[#This Row],[MDS Census]]</f>
        <v>0.21782243816254415</v>
      </c>
      <c r="S233" s="6">
        <v>0</v>
      </c>
      <c r="T233" s="6">
        <v>0</v>
      </c>
      <c r="U233" s="6">
        <v>0</v>
      </c>
      <c r="V233" s="6">
        <f>SUM(NonNurse[[#This Row],[Occupational Therapist Hours]],NonNurse[[#This Row],[OT Assistant Hours]],NonNurse[[#This Row],[OT Aide Hours]])/NonNurse[[#This Row],[MDS Census]]</f>
        <v>0</v>
      </c>
      <c r="W233" s="6">
        <v>0</v>
      </c>
      <c r="X233" s="6">
        <v>0</v>
      </c>
      <c r="Y233" s="6">
        <v>2.847826086956522</v>
      </c>
      <c r="Z233" s="6">
        <f>SUM(NonNurse[[#This Row],[Physical Therapist (PT) Hours]],NonNurse[[#This Row],[PT Assistant Hours]],NonNurse[[#This Row],[PT Aide Hours]])/NonNurse[[#This Row],[MDS Census]]</f>
        <v>0.1157243816254417</v>
      </c>
      <c r="AA233" s="6">
        <v>0</v>
      </c>
      <c r="AB233" s="6">
        <v>0</v>
      </c>
      <c r="AC233" s="6">
        <v>0</v>
      </c>
      <c r="AD233" s="6">
        <v>0</v>
      </c>
      <c r="AE233" s="6">
        <v>0</v>
      </c>
      <c r="AF233" s="6">
        <v>0</v>
      </c>
      <c r="AG233" s="6">
        <v>0</v>
      </c>
      <c r="AH233" s="7">
        <v>1.7E+198</v>
      </c>
      <c r="AI233">
        <v>7</v>
      </c>
    </row>
    <row r="234" spans="1:35" x14ac:dyDescent="0.25">
      <c r="A234" t="s">
        <v>346</v>
      </c>
      <c r="B234" t="s">
        <v>184</v>
      </c>
      <c r="C234" t="s">
        <v>499</v>
      </c>
      <c r="D234" t="s">
        <v>415</v>
      </c>
      <c r="E234" s="6">
        <v>65.619565217391298</v>
      </c>
      <c r="F234" s="6">
        <v>5.7391304347826084</v>
      </c>
      <c r="G234" s="6">
        <v>0</v>
      </c>
      <c r="H234" s="6">
        <v>0</v>
      </c>
      <c r="I234" s="6">
        <v>0.68478260869565222</v>
      </c>
      <c r="J234" s="6">
        <v>0</v>
      </c>
      <c r="K234" s="6">
        <v>0</v>
      </c>
      <c r="L234" s="6">
        <v>4.552173913043478</v>
      </c>
      <c r="M234" s="6">
        <v>5.8760869565217382</v>
      </c>
      <c r="N234" s="6">
        <v>0</v>
      </c>
      <c r="O234" s="6">
        <f>SUM(NonNurse[[#This Row],[Qualified Social Work Staff Hours]],NonNurse[[#This Row],[Other Social Work Staff Hours]])/NonNurse[[#This Row],[MDS Census]]</f>
        <v>8.9547788636740094E-2</v>
      </c>
      <c r="P234" s="6">
        <v>0</v>
      </c>
      <c r="Q234" s="6">
        <v>3.4527173913043474</v>
      </c>
      <c r="R234" s="6">
        <f>SUM(NonNurse[[#This Row],[Qualified Activities Professional Hours]],NonNurse[[#This Row],[Other Activities Professional Hours]])/NonNurse[[#This Row],[MDS Census]]</f>
        <v>5.2617193970515154E-2</v>
      </c>
      <c r="S234" s="6">
        <v>5.8722826086956523</v>
      </c>
      <c r="T234" s="6">
        <v>0.79347826086956519</v>
      </c>
      <c r="U234" s="6">
        <v>5.0108695652173916</v>
      </c>
      <c r="V234" s="6">
        <f>SUM(NonNurse[[#This Row],[Occupational Therapist Hours]],NonNurse[[#This Row],[OT Assistant Hours]],NonNurse[[#This Row],[OT Aide Hours]])/NonNurse[[#This Row],[MDS Census]]</f>
        <v>0.17794434321682959</v>
      </c>
      <c r="W234" s="6">
        <v>2.6016304347826087</v>
      </c>
      <c r="X234" s="6">
        <v>0.79673913043478273</v>
      </c>
      <c r="Y234" s="6">
        <v>10.141304347826088</v>
      </c>
      <c r="Z234" s="6">
        <f>SUM(NonNurse[[#This Row],[Physical Therapist (PT) Hours]],NonNurse[[#This Row],[PT Assistant Hours]],NonNurse[[#This Row],[PT Aide Hours]])/NonNurse[[#This Row],[MDS Census]]</f>
        <v>0.20633592844127882</v>
      </c>
      <c r="AA234" s="6">
        <v>0</v>
      </c>
      <c r="AB234" s="6">
        <v>6.5217391304347823</v>
      </c>
      <c r="AC234" s="6">
        <v>0</v>
      </c>
      <c r="AD234" s="6">
        <v>0</v>
      </c>
      <c r="AE234" s="6">
        <v>0</v>
      </c>
      <c r="AF234" s="6">
        <v>0</v>
      </c>
      <c r="AG234" s="6">
        <v>0</v>
      </c>
      <c r="AH234" s="1">
        <v>175397</v>
      </c>
      <c r="AI234">
        <v>7</v>
      </c>
    </row>
    <row r="235" spans="1:35" x14ac:dyDescent="0.25">
      <c r="A235" t="s">
        <v>346</v>
      </c>
      <c r="B235" t="s">
        <v>99</v>
      </c>
      <c r="C235" t="s">
        <v>559</v>
      </c>
      <c r="D235" t="s">
        <v>434</v>
      </c>
      <c r="E235" s="6">
        <v>24</v>
      </c>
      <c r="F235" s="6">
        <v>4.5005434782608713</v>
      </c>
      <c r="G235" s="6">
        <v>0</v>
      </c>
      <c r="H235" s="6">
        <v>7.6086956521739135E-2</v>
      </c>
      <c r="I235" s="6">
        <v>4.3478260869565216E-2</v>
      </c>
      <c r="J235" s="6">
        <v>0</v>
      </c>
      <c r="K235" s="6">
        <v>0</v>
      </c>
      <c r="L235" s="6">
        <v>0.39695652173913049</v>
      </c>
      <c r="M235" s="6">
        <v>2.3249999999999997</v>
      </c>
      <c r="N235" s="6">
        <v>0</v>
      </c>
      <c r="O235" s="6">
        <f>SUM(NonNurse[[#This Row],[Qualified Social Work Staff Hours]],NonNurse[[#This Row],[Other Social Work Staff Hours]])/NonNurse[[#This Row],[MDS Census]]</f>
        <v>9.6874999999999989E-2</v>
      </c>
      <c r="P235" s="6">
        <v>0</v>
      </c>
      <c r="Q235" s="6">
        <v>0</v>
      </c>
      <c r="R235" s="6">
        <f>SUM(NonNurse[[#This Row],[Qualified Activities Professional Hours]],NonNurse[[#This Row],[Other Activities Professional Hours]])/NonNurse[[#This Row],[MDS Census]]</f>
        <v>0</v>
      </c>
      <c r="S235" s="6">
        <v>0.19423913043478261</v>
      </c>
      <c r="T235" s="6">
        <v>3.332065217391305</v>
      </c>
      <c r="U235" s="6">
        <v>0</v>
      </c>
      <c r="V235" s="6">
        <f>SUM(NonNurse[[#This Row],[Occupational Therapist Hours]],NonNurse[[#This Row],[OT Assistant Hours]],NonNurse[[#This Row],[OT Aide Hours]])/NonNurse[[#This Row],[MDS Census]]</f>
        <v>0.14692934782608699</v>
      </c>
      <c r="W235" s="6">
        <v>0.44695652173913042</v>
      </c>
      <c r="X235" s="6">
        <v>1.3596739130434781</v>
      </c>
      <c r="Y235" s="6">
        <v>0.2391304347826087</v>
      </c>
      <c r="Z235" s="6">
        <f>SUM(NonNurse[[#This Row],[Physical Therapist (PT) Hours]],NonNurse[[#This Row],[PT Assistant Hours]],NonNurse[[#This Row],[PT Aide Hours]])/NonNurse[[#This Row],[MDS Census]]</f>
        <v>8.5240036231884045E-2</v>
      </c>
      <c r="AA235" s="6">
        <v>0</v>
      </c>
      <c r="AB235" s="6">
        <v>0</v>
      </c>
      <c r="AC235" s="6">
        <v>0</v>
      </c>
      <c r="AD235" s="6">
        <v>19.580434782608691</v>
      </c>
      <c r="AE235" s="6">
        <v>0</v>
      </c>
      <c r="AF235" s="6">
        <v>0</v>
      </c>
      <c r="AG235" s="6">
        <v>0</v>
      </c>
      <c r="AH235" s="1">
        <v>175241</v>
      </c>
      <c r="AI235">
        <v>7</v>
      </c>
    </row>
    <row r="236" spans="1:35" x14ac:dyDescent="0.25">
      <c r="A236" t="s">
        <v>346</v>
      </c>
      <c r="B236" t="s">
        <v>237</v>
      </c>
      <c r="C236" t="s">
        <v>514</v>
      </c>
      <c r="D236" t="s">
        <v>387</v>
      </c>
      <c r="E236" s="6">
        <v>38.782608695652172</v>
      </c>
      <c r="F236" s="6">
        <v>4.8423913043478262</v>
      </c>
      <c r="G236" s="6">
        <v>0</v>
      </c>
      <c r="H236" s="6">
        <v>0.19565217391304349</v>
      </c>
      <c r="I236" s="6">
        <v>0.30434782608695654</v>
      </c>
      <c r="J236" s="6">
        <v>0</v>
      </c>
      <c r="K236" s="6">
        <v>0</v>
      </c>
      <c r="L236" s="6">
        <v>0.41663043478260858</v>
      </c>
      <c r="M236" s="6">
        <v>3.2608695652173912E-2</v>
      </c>
      <c r="N236" s="6">
        <v>4.2311956521739136</v>
      </c>
      <c r="O236" s="6">
        <f>SUM(NonNurse[[#This Row],[Qualified Social Work Staff Hours]],NonNurse[[#This Row],[Other Social Work Staff Hours]])/NonNurse[[#This Row],[MDS Census]]</f>
        <v>0.10994114349775787</v>
      </c>
      <c r="P236" s="6">
        <v>4.5759782608695634</v>
      </c>
      <c r="Q236" s="6">
        <v>0</v>
      </c>
      <c r="R236" s="6">
        <f>SUM(NonNurse[[#This Row],[Qualified Activities Professional Hours]],NonNurse[[#This Row],[Other Activities Professional Hours]])/NonNurse[[#This Row],[MDS Census]]</f>
        <v>0.1179904708520179</v>
      </c>
      <c r="S236" s="6">
        <v>0.37380434782608696</v>
      </c>
      <c r="T236" s="6">
        <v>1.1605434782608695</v>
      </c>
      <c r="U236" s="6">
        <v>0</v>
      </c>
      <c r="V236" s="6">
        <f>SUM(NonNurse[[#This Row],[Occupational Therapist Hours]],NonNurse[[#This Row],[OT Assistant Hours]],NonNurse[[#This Row],[OT Aide Hours]])/NonNurse[[#This Row],[MDS Census]]</f>
        <v>3.9562780269058295E-2</v>
      </c>
      <c r="W236" s="6">
        <v>0.3619565217391304</v>
      </c>
      <c r="X236" s="6">
        <v>4.9645652173913053</v>
      </c>
      <c r="Y236" s="6">
        <v>0</v>
      </c>
      <c r="Z236" s="6">
        <f>SUM(NonNurse[[#This Row],[Physical Therapist (PT) Hours]],NonNurse[[#This Row],[PT Assistant Hours]],NonNurse[[#This Row],[PT Aide Hours]])/NonNurse[[#This Row],[MDS Census]]</f>
        <v>0.13734304932735428</v>
      </c>
      <c r="AA236" s="6">
        <v>0</v>
      </c>
      <c r="AB236" s="6">
        <v>0</v>
      </c>
      <c r="AC236" s="6">
        <v>0</v>
      </c>
      <c r="AD236" s="6">
        <v>0</v>
      </c>
      <c r="AE236" s="6">
        <v>0</v>
      </c>
      <c r="AF236" s="6">
        <v>0</v>
      </c>
      <c r="AG236" s="6">
        <v>0</v>
      </c>
      <c r="AH236" s="1">
        <v>175484</v>
      </c>
      <c r="AI236">
        <v>7</v>
      </c>
    </row>
    <row r="237" spans="1:35" x14ac:dyDescent="0.25">
      <c r="A237" t="s">
        <v>346</v>
      </c>
      <c r="B237" t="s">
        <v>132</v>
      </c>
      <c r="C237" t="s">
        <v>529</v>
      </c>
      <c r="D237" t="s">
        <v>395</v>
      </c>
      <c r="E237" s="6">
        <v>57.423913043478258</v>
      </c>
      <c r="F237" s="6">
        <v>1.826086956521739</v>
      </c>
      <c r="G237" s="6">
        <v>0</v>
      </c>
      <c r="H237" s="6">
        <v>0</v>
      </c>
      <c r="I237" s="6">
        <v>0</v>
      </c>
      <c r="J237" s="6">
        <v>0</v>
      </c>
      <c r="K237" s="6">
        <v>0</v>
      </c>
      <c r="L237" s="6">
        <v>3.1386956521739129</v>
      </c>
      <c r="M237" s="6">
        <v>4.6086956521739131</v>
      </c>
      <c r="N237" s="6">
        <v>0</v>
      </c>
      <c r="O237" s="6">
        <f>SUM(NonNurse[[#This Row],[Qualified Social Work Staff Hours]],NonNurse[[#This Row],[Other Social Work Staff Hours]])/NonNurse[[#This Row],[MDS Census]]</f>
        <v>8.0257429490819612E-2</v>
      </c>
      <c r="P237" s="6">
        <v>5.1739130434782608</v>
      </c>
      <c r="Q237" s="6">
        <v>19.781304347826079</v>
      </c>
      <c r="R237" s="6">
        <f>SUM(NonNurse[[#This Row],[Qualified Activities Professional Hours]],NonNurse[[#This Row],[Other Activities Professional Hours]])/NonNurse[[#This Row],[MDS Census]]</f>
        <v>0.43457883778156342</v>
      </c>
      <c r="S237" s="6">
        <v>3.2502173913043468</v>
      </c>
      <c r="T237" s="6">
        <v>9.5191304347826087</v>
      </c>
      <c r="U237" s="6">
        <v>0</v>
      </c>
      <c r="V237" s="6">
        <f>SUM(NonNurse[[#This Row],[Occupational Therapist Hours]],NonNurse[[#This Row],[OT Assistant Hours]],NonNurse[[#This Row],[OT Aide Hours]])/NonNurse[[#This Row],[MDS Census]]</f>
        <v>0.22236986560666286</v>
      </c>
      <c r="W237" s="6">
        <v>3.3933695652173914</v>
      </c>
      <c r="X237" s="6">
        <v>4.7602173913043462</v>
      </c>
      <c r="Y237" s="6">
        <v>0</v>
      </c>
      <c r="Z237" s="6">
        <f>SUM(NonNurse[[#This Row],[Physical Therapist (PT) Hours]],NonNurse[[#This Row],[PT Assistant Hours]],NonNurse[[#This Row],[PT Aide Hours]])/NonNurse[[#This Row],[MDS Census]]</f>
        <v>0.14198939996214269</v>
      </c>
      <c r="AA237" s="6">
        <v>0</v>
      </c>
      <c r="AB237" s="6">
        <v>0</v>
      </c>
      <c r="AC237" s="6">
        <v>0</v>
      </c>
      <c r="AD237" s="6">
        <v>0</v>
      </c>
      <c r="AE237" s="6">
        <v>0</v>
      </c>
      <c r="AF237" s="6">
        <v>0</v>
      </c>
      <c r="AG237" s="6">
        <v>0</v>
      </c>
      <c r="AH237" s="1">
        <v>175300</v>
      </c>
      <c r="AI237">
        <v>7</v>
      </c>
    </row>
    <row r="238" spans="1:35" x14ac:dyDescent="0.25">
      <c r="A238" t="s">
        <v>346</v>
      </c>
      <c r="B238" t="s">
        <v>158</v>
      </c>
      <c r="C238" t="s">
        <v>521</v>
      </c>
      <c r="D238" t="s">
        <v>402</v>
      </c>
      <c r="E238" s="6">
        <v>91.586956521739125</v>
      </c>
      <c r="F238" s="6">
        <v>6.3152173913043477</v>
      </c>
      <c r="G238" s="6">
        <v>0</v>
      </c>
      <c r="H238" s="6">
        <v>0</v>
      </c>
      <c r="I238" s="6">
        <v>0.90217391304347827</v>
      </c>
      <c r="J238" s="6">
        <v>0</v>
      </c>
      <c r="K238" s="6">
        <v>0</v>
      </c>
      <c r="L238" s="6">
        <v>4.339130434782609</v>
      </c>
      <c r="M238" s="6">
        <v>5.4619565217391308</v>
      </c>
      <c r="N238" s="6">
        <v>0</v>
      </c>
      <c r="O238" s="6">
        <f>SUM(NonNurse[[#This Row],[Qualified Social Work Staff Hours]],NonNurse[[#This Row],[Other Social Work Staff Hours]])/NonNurse[[#This Row],[MDS Census]]</f>
        <v>5.9636838357465E-2</v>
      </c>
      <c r="P238" s="6">
        <v>0</v>
      </c>
      <c r="Q238" s="6">
        <v>0</v>
      </c>
      <c r="R238" s="6">
        <f>SUM(NonNurse[[#This Row],[Qualified Activities Professional Hours]],NonNurse[[#This Row],[Other Activities Professional Hours]])/NonNurse[[#This Row],[MDS Census]]</f>
        <v>0</v>
      </c>
      <c r="S238" s="6">
        <v>1.6304347826086956E-2</v>
      </c>
      <c r="T238" s="6">
        <v>2.0402173913043482</v>
      </c>
      <c r="U238" s="6">
        <v>13.380434782608695</v>
      </c>
      <c r="V238" s="6">
        <f>SUM(NonNurse[[#This Row],[Occupational Therapist Hours]],NonNurse[[#This Row],[OT Assistant Hours]],NonNurse[[#This Row],[OT Aide Hours]])/NonNurse[[#This Row],[MDS Census]]</f>
        <v>0.16854972703536672</v>
      </c>
      <c r="W238" s="6">
        <v>5.6755434782608694</v>
      </c>
      <c r="X238" s="6">
        <v>1.8326086956521734</v>
      </c>
      <c r="Y238" s="6">
        <v>17.902173913043477</v>
      </c>
      <c r="Z238" s="6">
        <f>SUM(NonNurse[[#This Row],[Physical Therapist (PT) Hours]],NonNurse[[#This Row],[PT Assistant Hours]],NonNurse[[#This Row],[PT Aide Hours]])/NonNurse[[#This Row],[MDS Census]]</f>
        <v>0.27744481367196772</v>
      </c>
      <c r="AA238" s="6">
        <v>0</v>
      </c>
      <c r="AB238" s="6">
        <v>8.5326086956521738</v>
      </c>
      <c r="AC238" s="6">
        <v>0</v>
      </c>
      <c r="AD238" s="6">
        <v>0</v>
      </c>
      <c r="AE238" s="6">
        <v>0</v>
      </c>
      <c r="AF238" s="6">
        <v>0</v>
      </c>
      <c r="AG238" s="6">
        <v>0</v>
      </c>
      <c r="AH238" s="1">
        <v>175344</v>
      </c>
      <c r="AI238">
        <v>7</v>
      </c>
    </row>
    <row r="239" spans="1:35" x14ac:dyDescent="0.25">
      <c r="A239" t="s">
        <v>346</v>
      </c>
      <c r="B239" t="s">
        <v>255</v>
      </c>
      <c r="C239" t="s">
        <v>634</v>
      </c>
      <c r="D239" t="s">
        <v>443</v>
      </c>
      <c r="E239" s="6">
        <v>23.989130434782609</v>
      </c>
      <c r="F239" s="6">
        <v>5.6521739130434785</v>
      </c>
      <c r="G239" s="6">
        <v>6.5217391304347824E-2</v>
      </c>
      <c r="H239" s="6">
        <v>0</v>
      </c>
      <c r="I239" s="6">
        <v>6.4673913043478262</v>
      </c>
      <c r="J239" s="6">
        <v>0</v>
      </c>
      <c r="K239" s="6">
        <v>0</v>
      </c>
      <c r="L239" s="6">
        <v>4.3043478260869565E-2</v>
      </c>
      <c r="M239" s="6">
        <v>0.17391304347826086</v>
      </c>
      <c r="N239" s="6">
        <v>2.357173913043479</v>
      </c>
      <c r="O239" s="6">
        <f>SUM(NonNurse[[#This Row],[Qualified Social Work Staff Hours]],NonNurse[[#This Row],[Other Social Work Staff Hours]])/NonNurse[[#This Row],[MDS Census]]</f>
        <v>0.10550974173085639</v>
      </c>
      <c r="P239" s="6">
        <v>0</v>
      </c>
      <c r="Q239" s="6">
        <v>0</v>
      </c>
      <c r="R239" s="6">
        <f>SUM(NonNurse[[#This Row],[Qualified Activities Professional Hours]],NonNurse[[#This Row],[Other Activities Professional Hours]])/NonNurse[[#This Row],[MDS Census]]</f>
        <v>0</v>
      </c>
      <c r="S239" s="6">
        <v>0.43130434782608695</v>
      </c>
      <c r="T239" s="6">
        <v>1.1711956521739133</v>
      </c>
      <c r="U239" s="6">
        <v>0</v>
      </c>
      <c r="V239" s="6">
        <f>SUM(NonNurse[[#This Row],[Occupational Therapist Hours]],NonNurse[[#This Row],[OT Assistant Hours]],NonNurse[[#This Row],[OT Aide Hours]])/NonNurse[[#This Row],[MDS Census]]</f>
        <v>6.6801087449025839E-2</v>
      </c>
      <c r="W239" s="6">
        <v>0.21945652173913041</v>
      </c>
      <c r="X239" s="6">
        <v>0.68086956521739128</v>
      </c>
      <c r="Y239" s="6">
        <v>0</v>
      </c>
      <c r="Z239" s="6">
        <f>SUM(NonNurse[[#This Row],[Physical Therapist (PT) Hours]],NonNurse[[#This Row],[PT Assistant Hours]],NonNurse[[#This Row],[PT Aide Hours]])/NonNurse[[#This Row],[MDS Census]]</f>
        <v>3.7530584503851383E-2</v>
      </c>
      <c r="AA239" s="6">
        <v>0</v>
      </c>
      <c r="AB239" s="6">
        <v>0</v>
      </c>
      <c r="AC239" s="6">
        <v>0</v>
      </c>
      <c r="AD239" s="6">
        <v>0</v>
      </c>
      <c r="AE239" s="6">
        <v>0</v>
      </c>
      <c r="AF239" s="6">
        <v>0</v>
      </c>
      <c r="AG239" s="6">
        <v>0</v>
      </c>
      <c r="AH239" s="1">
        <v>175509</v>
      </c>
      <c r="AI239">
        <v>7</v>
      </c>
    </row>
    <row r="240" spans="1:35" x14ac:dyDescent="0.25">
      <c r="A240" t="s">
        <v>346</v>
      </c>
      <c r="B240" t="s">
        <v>310</v>
      </c>
      <c r="C240" t="s">
        <v>650</v>
      </c>
      <c r="D240" t="s">
        <v>469</v>
      </c>
      <c r="E240" s="6">
        <v>35.989130434782609</v>
      </c>
      <c r="F240" s="6">
        <v>0.84782608695652173</v>
      </c>
      <c r="G240" s="6">
        <v>6.5217391304347824E-2</v>
      </c>
      <c r="H240" s="6">
        <v>0.20652173913043478</v>
      </c>
      <c r="I240" s="6">
        <v>0.13043478260869565</v>
      </c>
      <c r="J240" s="6">
        <v>8.6956521739130432E-2</v>
      </c>
      <c r="K240" s="6">
        <v>0.125</v>
      </c>
      <c r="L240" s="6">
        <v>0</v>
      </c>
      <c r="M240" s="6">
        <v>0</v>
      </c>
      <c r="N240" s="6">
        <v>4.2656521739130433</v>
      </c>
      <c r="O240" s="6">
        <f>SUM(NonNurse[[#This Row],[Qualified Social Work Staff Hours]],NonNurse[[#This Row],[Other Social Work Staff Hours]])/NonNurse[[#This Row],[MDS Census]]</f>
        <v>0.11852612503775294</v>
      </c>
      <c r="P240" s="6">
        <v>4.532826086956522</v>
      </c>
      <c r="Q240" s="6">
        <v>4.1325000000000003</v>
      </c>
      <c r="R240" s="6">
        <f>SUM(NonNurse[[#This Row],[Qualified Activities Professional Hours]],NonNurse[[#This Row],[Other Activities Professional Hours]])/NonNurse[[#This Row],[MDS Census]]</f>
        <v>0.2407762005436424</v>
      </c>
      <c r="S240" s="6">
        <v>0</v>
      </c>
      <c r="T240" s="6">
        <v>0</v>
      </c>
      <c r="U240" s="6">
        <v>0</v>
      </c>
      <c r="V240" s="6">
        <f>SUM(NonNurse[[#This Row],[Occupational Therapist Hours]],NonNurse[[#This Row],[OT Assistant Hours]],NonNurse[[#This Row],[OT Aide Hours]])/NonNurse[[#This Row],[MDS Census]]</f>
        <v>0</v>
      </c>
      <c r="W240" s="6">
        <v>0.16434782608695653</v>
      </c>
      <c r="X240" s="6">
        <v>0.17967391304347827</v>
      </c>
      <c r="Y240" s="6">
        <v>0</v>
      </c>
      <c r="Z240" s="6">
        <f>SUM(NonNurse[[#This Row],[Physical Therapist (PT) Hours]],NonNurse[[#This Row],[PT Assistant Hours]],NonNurse[[#This Row],[PT Aide Hours]])/NonNurse[[#This Row],[MDS Census]]</f>
        <v>9.5590456055572332E-3</v>
      </c>
      <c r="AA240" s="6">
        <v>0</v>
      </c>
      <c r="AB240" s="6">
        <v>0</v>
      </c>
      <c r="AC240" s="6">
        <v>0</v>
      </c>
      <c r="AD240" s="6">
        <v>0</v>
      </c>
      <c r="AE240" s="6">
        <v>0</v>
      </c>
      <c r="AF240" s="6">
        <v>0</v>
      </c>
      <c r="AG240" s="6">
        <v>0.31793478260869568</v>
      </c>
      <c r="AH240" t="s">
        <v>2</v>
      </c>
      <c r="AI240">
        <v>7</v>
      </c>
    </row>
    <row r="241" spans="1:35" x14ac:dyDescent="0.25">
      <c r="A241" t="s">
        <v>346</v>
      </c>
      <c r="B241" t="s">
        <v>181</v>
      </c>
      <c r="C241" t="s">
        <v>597</v>
      </c>
      <c r="D241" t="s">
        <v>436</v>
      </c>
      <c r="E241" s="6">
        <v>92.369565217391298</v>
      </c>
      <c r="F241" s="6">
        <v>5.2173913043478262</v>
      </c>
      <c r="G241" s="6">
        <v>4.2608695652173914E-2</v>
      </c>
      <c r="H241" s="6">
        <v>0.36684782608695654</v>
      </c>
      <c r="I241" s="6">
        <v>2.1304347826086958</v>
      </c>
      <c r="J241" s="6">
        <v>0</v>
      </c>
      <c r="K241" s="6">
        <v>0</v>
      </c>
      <c r="L241" s="6">
        <v>2.5616304347826087</v>
      </c>
      <c r="M241" s="6">
        <v>9.2173913043478262</v>
      </c>
      <c r="N241" s="6">
        <v>0</v>
      </c>
      <c r="O241" s="6">
        <f>SUM(NonNurse[[#This Row],[Qualified Social Work Staff Hours]],NonNurse[[#This Row],[Other Social Work Staff Hours]])/NonNurse[[#This Row],[MDS Census]]</f>
        <v>9.9788185455401274E-2</v>
      </c>
      <c r="P241" s="6">
        <v>5.2381521739130434</v>
      </c>
      <c r="Q241" s="6">
        <v>15.917173913043477</v>
      </c>
      <c r="R241" s="6">
        <f>SUM(NonNurse[[#This Row],[Qualified Activities Professional Hours]],NonNurse[[#This Row],[Other Activities Professional Hours]])/NonNurse[[#This Row],[MDS Census]]</f>
        <v>0.22902918333725583</v>
      </c>
      <c r="S241" s="6">
        <v>0.84173913043478255</v>
      </c>
      <c r="T241" s="6">
        <v>6.2135869565217385</v>
      </c>
      <c r="U241" s="6">
        <v>0</v>
      </c>
      <c r="V241" s="6">
        <f>SUM(NonNurse[[#This Row],[Occupational Therapist Hours]],NonNurse[[#This Row],[OT Assistant Hours]],NonNurse[[#This Row],[OT Aide Hours]])/NonNurse[[#This Row],[MDS Census]]</f>
        <v>7.6381501529771703E-2</v>
      </c>
      <c r="W241" s="6">
        <v>0.9191304347826087</v>
      </c>
      <c r="X241" s="6">
        <v>4.5395652173913046</v>
      </c>
      <c r="Y241" s="6">
        <v>0</v>
      </c>
      <c r="Z241" s="6">
        <f>SUM(NonNurse[[#This Row],[Physical Therapist (PT) Hours]],NonNurse[[#This Row],[PT Assistant Hours]],NonNurse[[#This Row],[PT Aide Hours]])/NonNurse[[#This Row],[MDS Census]]</f>
        <v>5.9096257943045433E-2</v>
      </c>
      <c r="AA241" s="6">
        <v>0</v>
      </c>
      <c r="AB241" s="6">
        <v>0</v>
      </c>
      <c r="AC241" s="6">
        <v>0</v>
      </c>
      <c r="AD241" s="6">
        <v>0</v>
      </c>
      <c r="AE241" s="6">
        <v>0</v>
      </c>
      <c r="AF241" s="6">
        <v>0</v>
      </c>
      <c r="AG241" s="6">
        <v>0</v>
      </c>
      <c r="AH241" s="1">
        <v>175386</v>
      </c>
      <c r="AI241">
        <v>7</v>
      </c>
    </row>
    <row r="242" spans="1:35" x14ac:dyDescent="0.25">
      <c r="A242" t="s">
        <v>346</v>
      </c>
      <c r="B242" t="s">
        <v>110</v>
      </c>
      <c r="C242" t="s">
        <v>564</v>
      </c>
      <c r="D242" t="s">
        <v>394</v>
      </c>
      <c r="E242" s="6">
        <v>55.076086956521742</v>
      </c>
      <c r="F242" s="6">
        <v>5.7391304347826084</v>
      </c>
      <c r="G242" s="6">
        <v>0</v>
      </c>
      <c r="H242" s="6">
        <v>0</v>
      </c>
      <c r="I242" s="6">
        <v>0.59782608695652173</v>
      </c>
      <c r="J242" s="6">
        <v>0</v>
      </c>
      <c r="K242" s="6">
        <v>0</v>
      </c>
      <c r="L242" s="6">
        <v>1.558695652173913</v>
      </c>
      <c r="M242" s="6">
        <v>4.3043478260869561</v>
      </c>
      <c r="N242" s="6">
        <v>0</v>
      </c>
      <c r="O242" s="6">
        <f>SUM(NonNurse[[#This Row],[Qualified Social Work Staff Hours]],NonNurse[[#This Row],[Other Social Work Staff Hours]])/NonNurse[[#This Row],[MDS Census]]</f>
        <v>7.8152753108348127E-2</v>
      </c>
      <c r="P242" s="6">
        <v>1.4347826086956521</v>
      </c>
      <c r="Q242" s="6">
        <v>22.741847826086957</v>
      </c>
      <c r="R242" s="6">
        <f>SUM(NonNurse[[#This Row],[Qualified Activities Professional Hours]],NonNurse[[#This Row],[Other Activities Professional Hours]])/NonNurse[[#This Row],[MDS Census]]</f>
        <v>0.43896783106374582</v>
      </c>
      <c r="S242" s="6">
        <v>2.2780434782608698</v>
      </c>
      <c r="T242" s="6">
        <v>3.4285869565217397</v>
      </c>
      <c r="U242" s="6">
        <v>0</v>
      </c>
      <c r="V242" s="6">
        <f>SUM(NonNurse[[#This Row],[Occupational Therapist Hours]],NonNurse[[#This Row],[OT Assistant Hours]],NonNurse[[#This Row],[OT Aide Hours]])/NonNurse[[#This Row],[MDS Census]]</f>
        <v>0.10361357805407539</v>
      </c>
      <c r="W242" s="6">
        <v>3.534782608695652</v>
      </c>
      <c r="X242" s="6">
        <v>4.7267391304347823</v>
      </c>
      <c r="Y242" s="6">
        <v>0.21739130434782608</v>
      </c>
      <c r="Z242" s="6">
        <f>SUM(NonNurse[[#This Row],[Physical Therapist (PT) Hours]],NonNurse[[#This Row],[PT Assistant Hours]],NonNurse[[#This Row],[PT Aide Hours]])/NonNurse[[#This Row],[MDS Census]]</f>
        <v>0.15394908229721727</v>
      </c>
      <c r="AA242" s="6">
        <v>0</v>
      </c>
      <c r="AB242" s="6">
        <v>0</v>
      </c>
      <c r="AC242" s="6">
        <v>0</v>
      </c>
      <c r="AD242" s="6">
        <v>0</v>
      </c>
      <c r="AE242" s="6">
        <v>0</v>
      </c>
      <c r="AF242" s="6">
        <v>0</v>
      </c>
      <c r="AG242" s="6">
        <v>0</v>
      </c>
      <c r="AH242" s="1">
        <v>175257</v>
      </c>
      <c r="AI242">
        <v>7</v>
      </c>
    </row>
    <row r="243" spans="1:35" x14ac:dyDescent="0.25">
      <c r="A243" t="s">
        <v>346</v>
      </c>
      <c r="B243" t="s">
        <v>115</v>
      </c>
      <c r="C243" t="s">
        <v>564</v>
      </c>
      <c r="D243" t="s">
        <v>394</v>
      </c>
      <c r="E243" s="6">
        <v>111.79347826086956</v>
      </c>
      <c r="F243" s="6">
        <v>5.3913043478260869</v>
      </c>
      <c r="G243" s="6">
        <v>0</v>
      </c>
      <c r="H243" s="6">
        <v>0</v>
      </c>
      <c r="I243" s="6">
        <v>1.4130434782608696</v>
      </c>
      <c r="J243" s="6">
        <v>0</v>
      </c>
      <c r="K243" s="6">
        <v>0</v>
      </c>
      <c r="L243" s="6">
        <v>3.9864130434782608</v>
      </c>
      <c r="M243" s="6">
        <v>3.9695652173913047</v>
      </c>
      <c r="N243" s="6">
        <v>10.744565217391305</v>
      </c>
      <c r="O243" s="6">
        <f>SUM(NonNurse[[#This Row],[Qualified Social Work Staff Hours]],NonNurse[[#This Row],[Other Social Work Staff Hours]])/NonNurse[[#This Row],[MDS Census]]</f>
        <v>0.13161886242100146</v>
      </c>
      <c r="P243" s="6">
        <v>0</v>
      </c>
      <c r="Q243" s="6">
        <v>23.625</v>
      </c>
      <c r="R243" s="6">
        <f>SUM(NonNurse[[#This Row],[Qualified Activities Professional Hours]],NonNurse[[#This Row],[Other Activities Professional Hours]])/NonNurse[[#This Row],[MDS Census]]</f>
        <v>0.21132717549829849</v>
      </c>
      <c r="S243" s="6">
        <v>4.5913043478260871</v>
      </c>
      <c r="T243" s="6">
        <v>1.182608695652174</v>
      </c>
      <c r="U243" s="6">
        <v>9.0217391304347831</v>
      </c>
      <c r="V243" s="6">
        <f>SUM(NonNurse[[#This Row],[Occupational Therapist Hours]],NonNurse[[#This Row],[OT Assistant Hours]],NonNurse[[#This Row],[OT Aide Hours]])/NonNurse[[#This Row],[MDS Census]]</f>
        <v>0.13234807972775889</v>
      </c>
      <c r="W243" s="6">
        <v>4.8690217391304342</v>
      </c>
      <c r="X243" s="6">
        <v>0.79130434782608694</v>
      </c>
      <c r="Y243" s="6">
        <v>11.358695652173912</v>
      </c>
      <c r="Z243" s="6">
        <f>SUM(NonNurse[[#This Row],[Physical Therapist (PT) Hours]],NonNurse[[#This Row],[PT Assistant Hours]],NonNurse[[#This Row],[PT Aide Hours]])/NonNurse[[#This Row],[MDS Census]]</f>
        <v>0.15223626640738941</v>
      </c>
      <c r="AA243" s="6">
        <v>0</v>
      </c>
      <c r="AB243" s="6">
        <v>6.4673913043478262</v>
      </c>
      <c r="AC243" s="6">
        <v>0</v>
      </c>
      <c r="AD243" s="6">
        <v>0</v>
      </c>
      <c r="AE243" s="6">
        <v>0</v>
      </c>
      <c r="AF243" s="6">
        <v>0</v>
      </c>
      <c r="AG243" s="6">
        <v>0</v>
      </c>
      <c r="AH243" s="1">
        <v>175267</v>
      </c>
      <c r="AI243">
        <v>7</v>
      </c>
    </row>
    <row r="244" spans="1:35" x14ac:dyDescent="0.25">
      <c r="A244" t="s">
        <v>346</v>
      </c>
      <c r="B244" t="s">
        <v>284</v>
      </c>
      <c r="C244" t="s">
        <v>537</v>
      </c>
      <c r="D244" t="s">
        <v>394</v>
      </c>
      <c r="E244" s="6">
        <v>82.108695652173907</v>
      </c>
      <c r="F244" s="6">
        <v>5.4782608695652177</v>
      </c>
      <c r="G244" s="6">
        <v>0</v>
      </c>
      <c r="H244" s="6">
        <v>0</v>
      </c>
      <c r="I244" s="6">
        <v>0</v>
      </c>
      <c r="J244" s="6">
        <v>0</v>
      </c>
      <c r="K244" s="6">
        <v>0</v>
      </c>
      <c r="L244" s="6">
        <v>9.8621739130434758</v>
      </c>
      <c r="M244" s="6">
        <v>3.7981521739130431</v>
      </c>
      <c r="N244" s="6">
        <v>7.6521739130434785</v>
      </c>
      <c r="O244" s="6">
        <f>SUM(NonNurse[[#This Row],[Qualified Social Work Staff Hours]],NonNurse[[#This Row],[Other Social Work Staff Hours]])/NonNurse[[#This Row],[MDS Census]]</f>
        <v>0.1394532697908393</v>
      </c>
      <c r="P244" s="6">
        <v>4.9565217391304346</v>
      </c>
      <c r="Q244" s="6">
        <v>0.22467391304347828</v>
      </c>
      <c r="R244" s="6">
        <f>SUM(NonNurse[[#This Row],[Qualified Activities Professional Hours]],NonNurse[[#This Row],[Other Activities Professional Hours]])/NonNurse[[#This Row],[MDS Census]]</f>
        <v>6.3101667990468624E-2</v>
      </c>
      <c r="S244" s="6">
        <v>8.6694565217391304</v>
      </c>
      <c r="T244" s="6">
        <v>17.395326086956523</v>
      </c>
      <c r="U244" s="6">
        <v>0</v>
      </c>
      <c r="V244" s="6">
        <f>SUM(NonNurse[[#This Row],[Occupational Therapist Hours]],NonNurse[[#This Row],[OT Assistant Hours]],NonNurse[[#This Row],[OT Aide Hours]])/NonNurse[[#This Row],[MDS Census]]</f>
        <v>0.31744241461477363</v>
      </c>
      <c r="W244" s="6">
        <v>10.908369565217393</v>
      </c>
      <c r="X244" s="6">
        <v>16.62086956521739</v>
      </c>
      <c r="Y244" s="6">
        <v>3.2717391304347827</v>
      </c>
      <c r="Z244" s="6">
        <f>SUM(NonNurse[[#This Row],[Physical Therapist (PT) Hours]],NonNurse[[#This Row],[PT Assistant Hours]],NonNurse[[#This Row],[PT Aide Hours]])/NonNurse[[#This Row],[MDS Census]]</f>
        <v>0.37512443738416734</v>
      </c>
      <c r="AA244" s="6">
        <v>0</v>
      </c>
      <c r="AB244" s="6">
        <v>0</v>
      </c>
      <c r="AC244" s="6">
        <v>0</v>
      </c>
      <c r="AD244" s="6">
        <v>0</v>
      </c>
      <c r="AE244" s="6">
        <v>0</v>
      </c>
      <c r="AF244" s="6">
        <v>0</v>
      </c>
      <c r="AG244" s="6">
        <v>0</v>
      </c>
      <c r="AH244" s="1">
        <v>175550</v>
      </c>
      <c r="AI244">
        <v>7</v>
      </c>
    </row>
    <row r="245" spans="1:35" x14ac:dyDescent="0.25">
      <c r="A245" t="s">
        <v>346</v>
      </c>
      <c r="B245" t="s">
        <v>311</v>
      </c>
      <c r="C245" t="s">
        <v>651</v>
      </c>
      <c r="D245" t="s">
        <v>470</v>
      </c>
      <c r="E245" s="6">
        <v>29.380434782608695</v>
      </c>
      <c r="F245" s="6">
        <v>0</v>
      </c>
      <c r="G245" s="6">
        <v>0.12771739130434784</v>
      </c>
      <c r="H245" s="6">
        <v>0.31521739130434784</v>
      </c>
      <c r="I245" s="6">
        <v>0.19565217391304349</v>
      </c>
      <c r="J245" s="6">
        <v>2.1739130434782608E-2</v>
      </c>
      <c r="K245" s="6">
        <v>7.880434782608696E-2</v>
      </c>
      <c r="L245" s="6">
        <v>0</v>
      </c>
      <c r="M245" s="6">
        <v>0</v>
      </c>
      <c r="N245" s="6">
        <v>0</v>
      </c>
      <c r="O245" s="6">
        <f>SUM(NonNurse[[#This Row],[Qualified Social Work Staff Hours]],NonNurse[[#This Row],[Other Social Work Staff Hours]])/NonNurse[[#This Row],[MDS Census]]</f>
        <v>0</v>
      </c>
      <c r="P245" s="6">
        <v>3.8940217391304346</v>
      </c>
      <c r="Q245" s="6">
        <v>5.2038043478260869</v>
      </c>
      <c r="R245" s="6">
        <f>SUM(NonNurse[[#This Row],[Qualified Activities Professional Hours]],NonNurse[[#This Row],[Other Activities Professional Hours]])/NonNurse[[#This Row],[MDS Census]]</f>
        <v>0.30965593784683687</v>
      </c>
      <c r="S245" s="6">
        <v>1.0326086956521738E-2</v>
      </c>
      <c r="T245" s="6">
        <v>2.717391304347826E-2</v>
      </c>
      <c r="U245" s="6">
        <v>0</v>
      </c>
      <c r="V245" s="6">
        <f>SUM(NonNurse[[#This Row],[Occupational Therapist Hours]],NonNurse[[#This Row],[OT Assistant Hours]],NonNurse[[#This Row],[OT Aide Hours]])/NonNurse[[#This Row],[MDS Census]]</f>
        <v>1.2763596004439512E-3</v>
      </c>
      <c r="W245" s="6">
        <v>1.7717391304347827E-2</v>
      </c>
      <c r="X245" s="6">
        <v>5.2499999999999998E-2</v>
      </c>
      <c r="Y245" s="6">
        <v>0</v>
      </c>
      <c r="Z245" s="6">
        <f>SUM(NonNurse[[#This Row],[Physical Therapist (PT) Hours]],NonNurse[[#This Row],[PT Assistant Hours]],NonNurse[[#This Row],[PT Aide Hours]])/NonNurse[[#This Row],[MDS Census]]</f>
        <v>2.389937106918239E-3</v>
      </c>
      <c r="AA245" s="6">
        <v>0</v>
      </c>
      <c r="AB245" s="6">
        <v>0</v>
      </c>
      <c r="AC245" s="6">
        <v>0</v>
      </c>
      <c r="AD245" s="6">
        <v>0</v>
      </c>
      <c r="AE245" s="6">
        <v>0</v>
      </c>
      <c r="AF245" s="6">
        <v>0</v>
      </c>
      <c r="AG245" s="6">
        <v>0.2608695652173913</v>
      </c>
      <c r="AH245" t="s">
        <v>3</v>
      </c>
      <c r="AI245">
        <v>7</v>
      </c>
    </row>
    <row r="246" spans="1:35" x14ac:dyDescent="0.25">
      <c r="A246" t="s">
        <v>346</v>
      </c>
      <c r="B246" t="s">
        <v>128</v>
      </c>
      <c r="C246" t="s">
        <v>573</v>
      </c>
      <c r="D246" t="s">
        <v>442</v>
      </c>
      <c r="E246" s="6">
        <v>43.869565217391305</v>
      </c>
      <c r="F246" s="6">
        <v>5.7391304347826084</v>
      </c>
      <c r="G246" s="6">
        <v>1.0869565217391304E-2</v>
      </c>
      <c r="H246" s="6">
        <v>0.15869565217391304</v>
      </c>
      <c r="I246" s="6">
        <v>0.2391304347826087</v>
      </c>
      <c r="J246" s="6">
        <v>4.3478260869565216E-2</v>
      </c>
      <c r="K246" s="6">
        <v>9.2391304347826081E-2</v>
      </c>
      <c r="L246" s="6">
        <v>9.0869565217391299E-2</v>
      </c>
      <c r="M246" s="6">
        <v>3.4451086956521739</v>
      </c>
      <c r="N246" s="6">
        <v>0</v>
      </c>
      <c r="O246" s="6">
        <f>SUM(NonNurse[[#This Row],[Qualified Social Work Staff Hours]],NonNurse[[#This Row],[Other Social Work Staff Hours]])/NonNurse[[#This Row],[MDS Census]]</f>
        <v>7.8530723488602572E-2</v>
      </c>
      <c r="P246" s="6">
        <v>0</v>
      </c>
      <c r="Q246" s="6">
        <v>5.2227173913043474</v>
      </c>
      <c r="R246" s="6">
        <f>SUM(NonNurse[[#This Row],[Qualified Activities Professional Hours]],NonNurse[[#This Row],[Other Activities Professional Hours]])/NonNurse[[#This Row],[MDS Census]]</f>
        <v>0.11905104063429137</v>
      </c>
      <c r="S246" s="6">
        <v>0.4832608695652173</v>
      </c>
      <c r="T246" s="6">
        <v>4.1327173913043467</v>
      </c>
      <c r="U246" s="6">
        <v>0</v>
      </c>
      <c r="V246" s="6">
        <f>SUM(NonNurse[[#This Row],[Occupational Therapist Hours]],NonNurse[[#This Row],[OT Assistant Hours]],NonNurse[[#This Row],[OT Aide Hours]])/NonNurse[[#This Row],[MDS Census]]</f>
        <v>0.10522051536174427</v>
      </c>
      <c r="W246" s="6">
        <v>0.73141304347826075</v>
      </c>
      <c r="X246" s="6">
        <v>4.6519565217391303</v>
      </c>
      <c r="Y246" s="6">
        <v>0</v>
      </c>
      <c r="Z246" s="6">
        <f>SUM(NonNurse[[#This Row],[Physical Therapist (PT) Hours]],NonNurse[[#This Row],[PT Assistant Hours]],NonNurse[[#This Row],[PT Aide Hours]])/NonNurse[[#This Row],[MDS Census]]</f>
        <v>0.12271308225966303</v>
      </c>
      <c r="AA246" s="6">
        <v>0</v>
      </c>
      <c r="AB246" s="6">
        <v>0</v>
      </c>
      <c r="AC246" s="6">
        <v>0</v>
      </c>
      <c r="AD246" s="6">
        <v>0</v>
      </c>
      <c r="AE246" s="6">
        <v>0</v>
      </c>
      <c r="AF246" s="6">
        <v>0</v>
      </c>
      <c r="AG246" s="6">
        <v>3.2608695652173912E-2</v>
      </c>
      <c r="AH246" s="1">
        <v>175295</v>
      </c>
      <c r="AI246">
        <v>7</v>
      </c>
    </row>
    <row r="247" spans="1:35" x14ac:dyDescent="0.25">
      <c r="A247" t="s">
        <v>346</v>
      </c>
      <c r="B247" t="s">
        <v>69</v>
      </c>
      <c r="C247" t="s">
        <v>529</v>
      </c>
      <c r="D247" t="s">
        <v>395</v>
      </c>
      <c r="E247" s="6">
        <v>61.619565217391305</v>
      </c>
      <c r="F247" s="6">
        <v>3.652173913043478</v>
      </c>
      <c r="G247" s="6">
        <v>0.32608695652173914</v>
      </c>
      <c r="H247" s="6">
        <v>0</v>
      </c>
      <c r="I247" s="6">
        <v>0.76086956521739135</v>
      </c>
      <c r="J247" s="6">
        <v>0</v>
      </c>
      <c r="K247" s="6">
        <v>0</v>
      </c>
      <c r="L247" s="6">
        <v>1.5455434782608692</v>
      </c>
      <c r="M247" s="6">
        <v>4.7065217391304346</v>
      </c>
      <c r="N247" s="6">
        <v>1.7744565217391308</v>
      </c>
      <c r="O247" s="6">
        <f>SUM(NonNurse[[#This Row],[Qualified Social Work Staff Hours]],NonNurse[[#This Row],[Other Social Work Staff Hours]])/NonNurse[[#This Row],[MDS Census]]</f>
        <v>0.10517727994355265</v>
      </c>
      <c r="P247" s="6">
        <v>2.3754347826086954</v>
      </c>
      <c r="Q247" s="6">
        <v>0</v>
      </c>
      <c r="R247" s="6">
        <f>SUM(NonNurse[[#This Row],[Qualified Activities Professional Hours]],NonNurse[[#This Row],[Other Activities Professional Hours]])/NonNurse[[#This Row],[MDS Census]]</f>
        <v>3.8550008819897688E-2</v>
      </c>
      <c r="S247" s="6">
        <v>3.2157608695652176</v>
      </c>
      <c r="T247" s="6">
        <v>4.7990217391304348</v>
      </c>
      <c r="U247" s="6">
        <v>0</v>
      </c>
      <c r="V247" s="6">
        <f>SUM(NonNurse[[#This Row],[Occupational Therapist Hours]],NonNurse[[#This Row],[OT Assistant Hours]],NonNurse[[#This Row],[OT Aide Hours]])/NonNurse[[#This Row],[MDS Census]]</f>
        <v>0.13006879520197567</v>
      </c>
      <c r="W247" s="6">
        <v>2.8157608695652168</v>
      </c>
      <c r="X247" s="6">
        <v>7.3877173913043483</v>
      </c>
      <c r="Y247" s="6">
        <v>0</v>
      </c>
      <c r="Z247" s="6">
        <f>SUM(NonNurse[[#This Row],[Physical Therapist (PT) Hours]],NonNurse[[#This Row],[PT Assistant Hours]],NonNurse[[#This Row],[PT Aide Hours]])/NonNurse[[#This Row],[MDS Census]]</f>
        <v>0.16558828717586874</v>
      </c>
      <c r="AA247" s="6">
        <v>0</v>
      </c>
      <c r="AB247" s="6">
        <v>0</v>
      </c>
      <c r="AC247" s="6">
        <v>0</v>
      </c>
      <c r="AD247" s="6">
        <v>0</v>
      </c>
      <c r="AE247" s="6">
        <v>0</v>
      </c>
      <c r="AF247" s="6">
        <v>0</v>
      </c>
      <c r="AG247" s="6">
        <v>0</v>
      </c>
      <c r="AH247" s="1">
        <v>175185</v>
      </c>
      <c r="AI247">
        <v>7</v>
      </c>
    </row>
    <row r="248" spans="1:35" x14ac:dyDescent="0.25">
      <c r="A248" t="s">
        <v>346</v>
      </c>
      <c r="B248" t="s">
        <v>328</v>
      </c>
      <c r="C248" t="s">
        <v>485</v>
      </c>
      <c r="D248" t="s">
        <v>468</v>
      </c>
      <c r="E248" s="6">
        <v>27.760869565217391</v>
      </c>
      <c r="F248" s="6">
        <v>4.7369565217391303</v>
      </c>
      <c r="G248" s="6">
        <v>2.1739130434782608E-2</v>
      </c>
      <c r="H248" s="6">
        <v>6.5217391304347824E-2</v>
      </c>
      <c r="I248" s="6">
        <v>0.10869565217391304</v>
      </c>
      <c r="J248" s="6">
        <v>0</v>
      </c>
      <c r="K248" s="6">
        <v>0</v>
      </c>
      <c r="L248" s="6">
        <v>0</v>
      </c>
      <c r="M248" s="6">
        <v>0</v>
      </c>
      <c r="N248" s="6">
        <v>2.9423913043478267</v>
      </c>
      <c r="O248" s="6">
        <f>SUM(NonNurse[[#This Row],[Qualified Social Work Staff Hours]],NonNurse[[#This Row],[Other Social Work Staff Hours]])/NonNurse[[#This Row],[MDS Census]]</f>
        <v>0.10599060297572438</v>
      </c>
      <c r="P248" s="6">
        <v>0</v>
      </c>
      <c r="Q248" s="6">
        <v>0</v>
      </c>
      <c r="R248" s="6">
        <f>SUM(NonNurse[[#This Row],[Qualified Activities Professional Hours]],NonNurse[[#This Row],[Other Activities Professional Hours]])/NonNurse[[#This Row],[MDS Census]]</f>
        <v>0</v>
      </c>
      <c r="S248" s="6">
        <v>0</v>
      </c>
      <c r="T248" s="6">
        <v>0</v>
      </c>
      <c r="U248" s="6">
        <v>0</v>
      </c>
      <c r="V248" s="6">
        <f>SUM(NonNurse[[#This Row],[Occupational Therapist Hours]],NonNurse[[#This Row],[OT Assistant Hours]],NonNurse[[#This Row],[OT Aide Hours]])/NonNurse[[#This Row],[MDS Census]]</f>
        <v>0</v>
      </c>
      <c r="W248" s="6">
        <v>1.8260869565217393E-2</v>
      </c>
      <c r="X248" s="6">
        <v>0</v>
      </c>
      <c r="Y248" s="6">
        <v>0</v>
      </c>
      <c r="Z248" s="6">
        <f>SUM(NonNurse[[#This Row],[Physical Therapist (PT) Hours]],NonNurse[[#This Row],[PT Assistant Hours]],NonNurse[[#This Row],[PT Aide Hours]])/NonNurse[[#This Row],[MDS Census]]</f>
        <v>6.577916992952232E-4</v>
      </c>
      <c r="AA248" s="6">
        <v>0</v>
      </c>
      <c r="AB248" s="6">
        <v>0</v>
      </c>
      <c r="AC248" s="6">
        <v>0</v>
      </c>
      <c r="AD248" s="6">
        <v>0</v>
      </c>
      <c r="AE248" s="6">
        <v>0</v>
      </c>
      <c r="AF248" s="6">
        <v>0</v>
      </c>
      <c r="AG248" s="6">
        <v>0</v>
      </c>
      <c r="AH248" t="s">
        <v>21</v>
      </c>
      <c r="AI248">
        <v>7</v>
      </c>
    </row>
    <row r="249" spans="1:35" x14ac:dyDescent="0.25">
      <c r="A249" t="s">
        <v>346</v>
      </c>
      <c r="B249" t="s">
        <v>202</v>
      </c>
      <c r="C249" t="s">
        <v>497</v>
      </c>
      <c r="D249" t="s">
        <v>394</v>
      </c>
      <c r="E249" s="6">
        <v>39.913043478260867</v>
      </c>
      <c r="F249" s="6">
        <v>4.6086956521739131</v>
      </c>
      <c r="G249" s="6">
        <v>0</v>
      </c>
      <c r="H249" s="6">
        <v>0.19815217391304349</v>
      </c>
      <c r="I249" s="6">
        <v>0</v>
      </c>
      <c r="J249" s="6">
        <v>0</v>
      </c>
      <c r="K249" s="6">
        <v>0</v>
      </c>
      <c r="L249" s="6">
        <v>0.82260869565217365</v>
      </c>
      <c r="M249" s="6">
        <v>5.3913043478260869</v>
      </c>
      <c r="N249" s="6">
        <v>0</v>
      </c>
      <c r="O249" s="6">
        <f>SUM(NonNurse[[#This Row],[Qualified Social Work Staff Hours]],NonNurse[[#This Row],[Other Social Work Staff Hours]])/NonNurse[[#This Row],[MDS Census]]</f>
        <v>0.13507625272331156</v>
      </c>
      <c r="P249" s="6">
        <v>0</v>
      </c>
      <c r="Q249" s="6">
        <v>5.6560869565217384</v>
      </c>
      <c r="R249" s="6">
        <f>SUM(NonNurse[[#This Row],[Qualified Activities Professional Hours]],NonNurse[[#This Row],[Other Activities Professional Hours]])/NonNurse[[#This Row],[MDS Census]]</f>
        <v>0.1417102396514161</v>
      </c>
      <c r="S249" s="6">
        <v>0.36869565217391298</v>
      </c>
      <c r="T249" s="6">
        <v>1.1894565217391304</v>
      </c>
      <c r="U249" s="6">
        <v>0</v>
      </c>
      <c r="V249" s="6">
        <f>SUM(NonNurse[[#This Row],[Occupational Therapist Hours]],NonNurse[[#This Row],[OT Assistant Hours]],NonNurse[[#This Row],[OT Aide Hours]])/NonNurse[[#This Row],[MDS Census]]</f>
        <v>3.9038671023965139E-2</v>
      </c>
      <c r="W249" s="6">
        <v>0.54641304347826103</v>
      </c>
      <c r="X249" s="6">
        <v>4.5038043478260867</v>
      </c>
      <c r="Y249" s="6">
        <v>0</v>
      </c>
      <c r="Z249" s="6">
        <f>SUM(NonNurse[[#This Row],[Physical Therapist (PT) Hours]],NonNurse[[#This Row],[PT Assistant Hours]],NonNurse[[#This Row],[PT Aide Hours]])/NonNurse[[#This Row],[MDS Census]]</f>
        <v>0.12653050108932462</v>
      </c>
      <c r="AA249" s="6">
        <v>0</v>
      </c>
      <c r="AB249" s="6">
        <v>0</v>
      </c>
      <c r="AC249" s="6">
        <v>0</v>
      </c>
      <c r="AD249" s="6">
        <v>0</v>
      </c>
      <c r="AE249" s="6">
        <v>0</v>
      </c>
      <c r="AF249" s="6">
        <v>0</v>
      </c>
      <c r="AG249" s="6">
        <v>0</v>
      </c>
      <c r="AH249" s="1">
        <v>175425</v>
      </c>
      <c r="AI249">
        <v>7</v>
      </c>
    </row>
    <row r="250" spans="1:35" x14ac:dyDescent="0.25">
      <c r="A250" t="s">
        <v>346</v>
      </c>
      <c r="B250" t="s">
        <v>250</v>
      </c>
      <c r="C250" t="s">
        <v>631</v>
      </c>
      <c r="D250" t="s">
        <v>449</v>
      </c>
      <c r="E250" s="6">
        <v>26.760869565217391</v>
      </c>
      <c r="F250" s="6">
        <v>7.2934782608695654</v>
      </c>
      <c r="G250" s="6">
        <v>0</v>
      </c>
      <c r="H250" s="6">
        <v>0</v>
      </c>
      <c r="I250" s="6">
        <v>0.15217391304347827</v>
      </c>
      <c r="J250" s="6">
        <v>0</v>
      </c>
      <c r="K250" s="6">
        <v>0</v>
      </c>
      <c r="L250" s="6">
        <v>0.40217391304347827</v>
      </c>
      <c r="M250" s="6">
        <v>3.8260869565217392</v>
      </c>
      <c r="N250" s="6">
        <v>0</v>
      </c>
      <c r="O250" s="6">
        <f>SUM(NonNurse[[#This Row],[Qualified Social Work Staff Hours]],NonNurse[[#This Row],[Other Social Work Staff Hours]])/NonNurse[[#This Row],[MDS Census]]</f>
        <v>0.14297319252640131</v>
      </c>
      <c r="P250" s="6">
        <v>0</v>
      </c>
      <c r="Q250" s="6">
        <v>0.73641304347826086</v>
      </c>
      <c r="R250" s="6">
        <f>SUM(NonNurse[[#This Row],[Qualified Activities Professional Hours]],NonNurse[[#This Row],[Other Activities Professional Hours]])/NonNurse[[#This Row],[MDS Census]]</f>
        <v>2.7518277822908204E-2</v>
      </c>
      <c r="S250" s="6">
        <v>0</v>
      </c>
      <c r="T250" s="6">
        <v>0</v>
      </c>
      <c r="U250" s="6">
        <v>0</v>
      </c>
      <c r="V250" s="6">
        <f>SUM(NonNurse[[#This Row],[Occupational Therapist Hours]],NonNurse[[#This Row],[OT Assistant Hours]],NonNurse[[#This Row],[OT Aide Hours]])/NonNurse[[#This Row],[MDS Census]]</f>
        <v>0</v>
      </c>
      <c r="W250" s="6">
        <v>8.5217391304347831</v>
      </c>
      <c r="X250" s="6">
        <v>0</v>
      </c>
      <c r="Y250" s="6">
        <v>0.22826086956521738</v>
      </c>
      <c r="Z250" s="6">
        <f>SUM(NonNurse[[#This Row],[Physical Therapist (PT) Hours]],NonNurse[[#This Row],[PT Assistant Hours]],NonNurse[[#This Row],[PT Aide Hours]])/NonNurse[[#This Row],[MDS Census]]</f>
        <v>0.32696994313566208</v>
      </c>
      <c r="AA250" s="6">
        <v>0</v>
      </c>
      <c r="AB250" s="6">
        <v>1.2608695652173914</v>
      </c>
      <c r="AC250" s="6">
        <v>0</v>
      </c>
      <c r="AD250" s="6">
        <v>0</v>
      </c>
      <c r="AE250" s="6">
        <v>0</v>
      </c>
      <c r="AF250" s="6">
        <v>0</v>
      </c>
      <c r="AG250" s="6">
        <v>0</v>
      </c>
      <c r="AH250" s="1">
        <v>175504</v>
      </c>
      <c r="AI250">
        <v>7</v>
      </c>
    </row>
    <row r="251" spans="1:35" x14ac:dyDescent="0.25">
      <c r="A251" t="s">
        <v>346</v>
      </c>
      <c r="B251" t="s">
        <v>301</v>
      </c>
      <c r="C251" t="s">
        <v>477</v>
      </c>
      <c r="D251" t="s">
        <v>387</v>
      </c>
      <c r="E251" s="6">
        <v>22.619565217391305</v>
      </c>
      <c r="F251" s="6">
        <v>0</v>
      </c>
      <c r="G251" s="6">
        <v>1.0869565217391304E-2</v>
      </c>
      <c r="H251" s="6">
        <v>0</v>
      </c>
      <c r="I251" s="6">
        <v>0</v>
      </c>
      <c r="J251" s="6">
        <v>0</v>
      </c>
      <c r="K251" s="6">
        <v>0</v>
      </c>
      <c r="L251" s="6">
        <v>0</v>
      </c>
      <c r="M251" s="6">
        <v>0</v>
      </c>
      <c r="N251" s="6">
        <v>1.5652173913043479</v>
      </c>
      <c r="O251" s="6">
        <f>SUM(NonNurse[[#This Row],[Qualified Social Work Staff Hours]],NonNurse[[#This Row],[Other Social Work Staff Hours]])/NonNurse[[#This Row],[MDS Census]]</f>
        <v>6.9197501201345504E-2</v>
      </c>
      <c r="P251" s="6">
        <v>5.2608695652173916</v>
      </c>
      <c r="Q251" s="6">
        <v>8.4239130434782608E-2</v>
      </c>
      <c r="R251" s="6">
        <f>SUM(NonNurse[[#This Row],[Qualified Activities Professional Hours]],NonNurse[[#This Row],[Other Activities Professional Hours]])/NonNurse[[#This Row],[MDS Census]]</f>
        <v>0.23630466122056704</v>
      </c>
      <c r="S251" s="6">
        <v>0</v>
      </c>
      <c r="T251" s="6">
        <v>0</v>
      </c>
      <c r="U251" s="6">
        <v>0</v>
      </c>
      <c r="V251" s="6">
        <f>SUM(NonNurse[[#This Row],[Occupational Therapist Hours]],NonNurse[[#This Row],[OT Assistant Hours]],NonNurse[[#This Row],[OT Aide Hours]])/NonNurse[[#This Row],[MDS Census]]</f>
        <v>0</v>
      </c>
      <c r="W251" s="6">
        <v>0</v>
      </c>
      <c r="X251" s="6">
        <v>0</v>
      </c>
      <c r="Y251" s="6">
        <v>0</v>
      </c>
      <c r="Z251" s="6">
        <f>SUM(NonNurse[[#This Row],[Physical Therapist (PT) Hours]],NonNurse[[#This Row],[PT Assistant Hours]],NonNurse[[#This Row],[PT Aide Hours]])/NonNurse[[#This Row],[MDS Census]]</f>
        <v>0</v>
      </c>
      <c r="AA251" s="6">
        <v>0</v>
      </c>
      <c r="AB251" s="6">
        <v>3.7826086956521738</v>
      </c>
      <c r="AC251" s="6">
        <v>0</v>
      </c>
      <c r="AD251" s="6">
        <v>0</v>
      </c>
      <c r="AE251" s="6">
        <v>0</v>
      </c>
      <c r="AF251" s="6">
        <v>0</v>
      </c>
      <c r="AG251" s="6">
        <v>0</v>
      </c>
      <c r="AH251" t="s">
        <v>1</v>
      </c>
      <c r="AI251">
        <v>7</v>
      </c>
    </row>
    <row r="252" spans="1:35" x14ac:dyDescent="0.25">
      <c r="A252" t="s">
        <v>346</v>
      </c>
      <c r="B252" t="s">
        <v>312</v>
      </c>
      <c r="C252" t="s">
        <v>652</v>
      </c>
      <c r="D252" t="s">
        <v>471</v>
      </c>
      <c r="E252" s="6">
        <v>23.043478260869566</v>
      </c>
      <c r="F252" s="6">
        <v>0</v>
      </c>
      <c r="G252" s="6">
        <v>0</v>
      </c>
      <c r="H252" s="6">
        <v>0</v>
      </c>
      <c r="I252" s="6">
        <v>0</v>
      </c>
      <c r="J252" s="6">
        <v>0</v>
      </c>
      <c r="K252" s="6">
        <v>0</v>
      </c>
      <c r="L252" s="6">
        <v>0</v>
      </c>
      <c r="M252" s="6">
        <v>4.9483695652173898</v>
      </c>
      <c r="N252" s="6">
        <v>0</v>
      </c>
      <c r="O252" s="6">
        <f>SUM(NonNurse[[#This Row],[Qualified Social Work Staff Hours]],NonNurse[[#This Row],[Other Social Work Staff Hours]])/NonNurse[[#This Row],[MDS Census]]</f>
        <v>0.21474056603773578</v>
      </c>
      <c r="P252" s="6">
        <v>3.6065217391304349</v>
      </c>
      <c r="Q252" s="6">
        <v>0</v>
      </c>
      <c r="R252" s="6">
        <f>SUM(NonNurse[[#This Row],[Qualified Activities Professional Hours]],NonNurse[[#This Row],[Other Activities Professional Hours]])/NonNurse[[#This Row],[MDS Census]]</f>
        <v>0.15650943396226416</v>
      </c>
      <c r="S252" s="6">
        <v>0</v>
      </c>
      <c r="T252" s="6">
        <v>0</v>
      </c>
      <c r="U252" s="6">
        <v>0</v>
      </c>
      <c r="V252" s="6">
        <f>SUM(NonNurse[[#This Row],[Occupational Therapist Hours]],NonNurse[[#This Row],[OT Assistant Hours]],NonNurse[[#This Row],[OT Aide Hours]])/NonNurse[[#This Row],[MDS Census]]</f>
        <v>0</v>
      </c>
      <c r="W252" s="6">
        <v>0</v>
      </c>
      <c r="X252" s="6">
        <v>0</v>
      </c>
      <c r="Y252" s="6">
        <v>5.5</v>
      </c>
      <c r="Z252" s="6">
        <f>SUM(NonNurse[[#This Row],[Physical Therapist (PT) Hours]],NonNurse[[#This Row],[PT Assistant Hours]],NonNurse[[#This Row],[PT Aide Hours]])/NonNurse[[#This Row],[MDS Census]]</f>
        <v>0.23867924528301887</v>
      </c>
      <c r="AA252" s="6">
        <v>0</v>
      </c>
      <c r="AB252" s="6">
        <v>0</v>
      </c>
      <c r="AC252" s="6">
        <v>0</v>
      </c>
      <c r="AD252" s="6">
        <v>0</v>
      </c>
      <c r="AE252" s="6">
        <v>0</v>
      </c>
      <c r="AF252" s="6">
        <v>0</v>
      </c>
      <c r="AG252" s="6">
        <v>0</v>
      </c>
      <c r="AH252" t="s">
        <v>4</v>
      </c>
      <c r="AI252">
        <v>7</v>
      </c>
    </row>
    <row r="253" spans="1:35" x14ac:dyDescent="0.25">
      <c r="A253" t="s">
        <v>346</v>
      </c>
      <c r="B253" t="s">
        <v>131</v>
      </c>
      <c r="C253" t="s">
        <v>492</v>
      </c>
      <c r="D253" t="s">
        <v>443</v>
      </c>
      <c r="E253" s="6">
        <v>35</v>
      </c>
      <c r="F253" s="6">
        <v>5.0815217391304346</v>
      </c>
      <c r="G253" s="6">
        <v>3.2608695652173912E-2</v>
      </c>
      <c r="H253" s="6">
        <v>0.13152173913043477</v>
      </c>
      <c r="I253" s="6">
        <v>0.2391304347826087</v>
      </c>
      <c r="J253" s="6">
        <v>0</v>
      </c>
      <c r="K253" s="6">
        <v>3.2608695652173912E-2</v>
      </c>
      <c r="L253" s="6">
        <v>2.2282608695652174E-2</v>
      </c>
      <c r="M253" s="6">
        <v>0</v>
      </c>
      <c r="N253" s="6">
        <v>2.1739130434782608</v>
      </c>
      <c r="O253" s="6">
        <f>SUM(NonNurse[[#This Row],[Qualified Social Work Staff Hours]],NonNurse[[#This Row],[Other Social Work Staff Hours]])/NonNurse[[#This Row],[MDS Census]]</f>
        <v>6.2111801242236024E-2</v>
      </c>
      <c r="P253" s="6">
        <v>0</v>
      </c>
      <c r="Q253" s="6">
        <v>2.3472826086956515</v>
      </c>
      <c r="R253" s="6">
        <f>SUM(NonNurse[[#This Row],[Qualified Activities Professional Hours]],NonNurse[[#This Row],[Other Activities Professional Hours]])/NonNurse[[#This Row],[MDS Census]]</f>
        <v>6.7065217391304333E-2</v>
      </c>
      <c r="S253" s="6">
        <v>0.48336956521739138</v>
      </c>
      <c r="T253" s="6">
        <v>1.5442391304347824</v>
      </c>
      <c r="U253" s="6">
        <v>0</v>
      </c>
      <c r="V253" s="6">
        <f>SUM(NonNurse[[#This Row],[Occupational Therapist Hours]],NonNurse[[#This Row],[OT Assistant Hours]],NonNurse[[#This Row],[OT Aide Hours]])/NonNurse[[#This Row],[MDS Census]]</f>
        <v>5.793167701863354E-2</v>
      </c>
      <c r="W253" s="6">
        <v>0.44445652173913036</v>
      </c>
      <c r="X253" s="6">
        <v>1.8258695652173917</v>
      </c>
      <c r="Y253" s="6">
        <v>0</v>
      </c>
      <c r="Z253" s="6">
        <f>SUM(NonNurse[[#This Row],[Physical Therapist (PT) Hours]],NonNurse[[#This Row],[PT Assistant Hours]],NonNurse[[#This Row],[PT Aide Hours]])/NonNurse[[#This Row],[MDS Census]]</f>
        <v>6.4866459627329204E-2</v>
      </c>
      <c r="AA253" s="6">
        <v>0</v>
      </c>
      <c r="AB253" s="6">
        <v>0</v>
      </c>
      <c r="AC253" s="6">
        <v>0</v>
      </c>
      <c r="AD253" s="6">
        <v>0</v>
      </c>
      <c r="AE253" s="6">
        <v>0</v>
      </c>
      <c r="AF253" s="6">
        <v>0</v>
      </c>
      <c r="AG253" s="6">
        <v>0</v>
      </c>
      <c r="AH253" s="1">
        <v>175299</v>
      </c>
      <c r="AI253">
        <v>7</v>
      </c>
    </row>
    <row r="254" spans="1:35" x14ac:dyDescent="0.25">
      <c r="A254" t="s">
        <v>346</v>
      </c>
      <c r="B254" t="s">
        <v>319</v>
      </c>
      <c r="C254" t="s">
        <v>658</v>
      </c>
      <c r="D254" t="s">
        <v>474</v>
      </c>
      <c r="E254" s="6">
        <v>71.706521739130437</v>
      </c>
      <c r="F254" s="6">
        <v>4.8070652173913047</v>
      </c>
      <c r="G254" s="6">
        <v>0</v>
      </c>
      <c r="H254" s="6">
        <v>0.24456521739130435</v>
      </c>
      <c r="I254" s="6">
        <v>5.3913043478260869</v>
      </c>
      <c r="J254" s="6">
        <v>0</v>
      </c>
      <c r="K254" s="6">
        <v>0</v>
      </c>
      <c r="L254" s="6">
        <v>0</v>
      </c>
      <c r="M254" s="6">
        <v>0.24456521739130435</v>
      </c>
      <c r="N254" s="6">
        <v>0</v>
      </c>
      <c r="O254" s="6">
        <f>SUM(NonNurse[[#This Row],[Qualified Social Work Staff Hours]],NonNurse[[#This Row],[Other Social Work Staff Hours]])/NonNurse[[#This Row],[MDS Census]]</f>
        <v>3.4106412005457027E-3</v>
      </c>
      <c r="P254" s="6">
        <v>0</v>
      </c>
      <c r="Q254" s="6">
        <v>4.8695652173913047</v>
      </c>
      <c r="R254" s="6">
        <f>SUM(NonNurse[[#This Row],[Qualified Activities Professional Hours]],NonNurse[[#This Row],[Other Activities Professional Hours]])/NonNurse[[#This Row],[MDS Census]]</f>
        <v>6.7909655904198882E-2</v>
      </c>
      <c r="S254" s="6">
        <v>0</v>
      </c>
      <c r="T254" s="6">
        <v>0</v>
      </c>
      <c r="U254" s="6">
        <v>0</v>
      </c>
      <c r="V254" s="6">
        <f>SUM(NonNurse[[#This Row],[Occupational Therapist Hours]],NonNurse[[#This Row],[OT Assistant Hours]],NonNurse[[#This Row],[OT Aide Hours]])/NonNurse[[#This Row],[MDS Census]]</f>
        <v>0</v>
      </c>
      <c r="W254" s="6">
        <v>0</v>
      </c>
      <c r="X254" s="6">
        <v>0</v>
      </c>
      <c r="Y254" s="6">
        <v>0</v>
      </c>
      <c r="Z254" s="6">
        <f>SUM(NonNurse[[#This Row],[Physical Therapist (PT) Hours]],NonNurse[[#This Row],[PT Assistant Hours]],NonNurse[[#This Row],[PT Aide Hours]])/NonNurse[[#This Row],[MDS Census]]</f>
        <v>0</v>
      </c>
      <c r="AA254" s="6">
        <v>0</v>
      </c>
      <c r="AB254" s="6">
        <v>0</v>
      </c>
      <c r="AC254" s="6">
        <v>0</v>
      </c>
      <c r="AD254" s="6">
        <v>0</v>
      </c>
      <c r="AE254" s="6">
        <v>0</v>
      </c>
      <c r="AF254" s="6">
        <v>0</v>
      </c>
      <c r="AG254" s="6">
        <v>0</v>
      </c>
      <c r="AH254" t="s">
        <v>12</v>
      </c>
      <c r="AI254">
        <v>7</v>
      </c>
    </row>
    <row r="255" spans="1:35" x14ac:dyDescent="0.25">
      <c r="A255" t="s">
        <v>346</v>
      </c>
      <c r="B255" t="s">
        <v>71</v>
      </c>
      <c r="C255" t="s">
        <v>524</v>
      </c>
      <c r="D255" t="s">
        <v>416</v>
      </c>
      <c r="E255" s="6">
        <v>36.83098591549296</v>
      </c>
      <c r="F255" s="6">
        <v>15.822535211267605</v>
      </c>
      <c r="G255" s="6">
        <v>0</v>
      </c>
      <c r="H255" s="6">
        <v>0</v>
      </c>
      <c r="I255" s="6">
        <v>0</v>
      </c>
      <c r="J255" s="6">
        <v>0</v>
      </c>
      <c r="K255" s="6">
        <v>0</v>
      </c>
      <c r="L255" s="6">
        <v>0.53718309859154945</v>
      </c>
      <c r="M255" s="6">
        <v>5.6690140845070438</v>
      </c>
      <c r="N255" s="6">
        <v>0</v>
      </c>
      <c r="O255" s="6">
        <f>SUM(NonNurse[[#This Row],[Qualified Social Work Staff Hours]],NonNurse[[#This Row],[Other Social Work Staff Hours]])/NonNurse[[#This Row],[MDS Census]]</f>
        <v>0.15391969407265776</v>
      </c>
      <c r="P255" s="6">
        <v>11.012676056338032</v>
      </c>
      <c r="Q255" s="6">
        <v>0</v>
      </c>
      <c r="R255" s="6">
        <f>SUM(NonNurse[[#This Row],[Qualified Activities Professional Hours]],NonNurse[[#This Row],[Other Activities Professional Hours]])/NonNurse[[#This Row],[MDS Census]]</f>
        <v>0.2990057361376674</v>
      </c>
      <c r="S255" s="6">
        <v>2.9950704225352109</v>
      </c>
      <c r="T255" s="6">
        <v>0</v>
      </c>
      <c r="U255" s="6">
        <v>0</v>
      </c>
      <c r="V255" s="6">
        <f>SUM(NonNurse[[#This Row],[Occupational Therapist Hours]],NonNurse[[#This Row],[OT Assistant Hours]],NonNurse[[#This Row],[OT Aide Hours]])/NonNurse[[#This Row],[MDS Census]]</f>
        <v>8.1319311663479915E-2</v>
      </c>
      <c r="W255" s="6">
        <v>3.332112676056338</v>
      </c>
      <c r="X255" s="6">
        <v>0</v>
      </c>
      <c r="Y255" s="6">
        <v>0</v>
      </c>
      <c r="Z255" s="6">
        <f>SUM(NonNurse[[#This Row],[Physical Therapist (PT) Hours]],NonNurse[[#This Row],[PT Assistant Hours]],NonNurse[[#This Row],[PT Aide Hours]])/NonNurse[[#This Row],[MDS Census]]</f>
        <v>9.0470363288718922E-2</v>
      </c>
      <c r="AA255" s="6">
        <v>0</v>
      </c>
      <c r="AB255" s="6">
        <v>0</v>
      </c>
      <c r="AC255" s="6">
        <v>0</v>
      </c>
      <c r="AD255" s="6">
        <v>28.809859154929587</v>
      </c>
      <c r="AE255" s="6">
        <v>0</v>
      </c>
      <c r="AF255" s="6">
        <v>0</v>
      </c>
      <c r="AG255" s="6">
        <v>0</v>
      </c>
      <c r="AH255" s="1">
        <v>175191</v>
      </c>
      <c r="AI255">
        <v>7</v>
      </c>
    </row>
    <row r="256" spans="1:35" x14ac:dyDescent="0.25">
      <c r="A256" t="s">
        <v>346</v>
      </c>
      <c r="B256" t="s">
        <v>76</v>
      </c>
      <c r="C256" t="s">
        <v>543</v>
      </c>
      <c r="D256" t="s">
        <v>407</v>
      </c>
      <c r="E256" s="6">
        <v>35.858695652173914</v>
      </c>
      <c r="F256" s="6">
        <v>5.5434782608695654</v>
      </c>
      <c r="G256" s="6">
        <v>3.2608695652173912E-2</v>
      </c>
      <c r="H256" s="6">
        <v>0.12173913043478261</v>
      </c>
      <c r="I256" s="6">
        <v>0.29347826086956524</v>
      </c>
      <c r="J256" s="6">
        <v>0</v>
      </c>
      <c r="K256" s="6">
        <v>0</v>
      </c>
      <c r="L256" s="6">
        <v>0.31858695652173913</v>
      </c>
      <c r="M256" s="6">
        <v>5.434782608695652E-2</v>
      </c>
      <c r="N256" s="6">
        <v>5.1363043478260879</v>
      </c>
      <c r="O256" s="6">
        <f>SUM(NonNurse[[#This Row],[Qualified Social Work Staff Hours]],NonNurse[[#This Row],[Other Social Work Staff Hours]])/NonNurse[[#This Row],[MDS Census]]</f>
        <v>0.14475295544104275</v>
      </c>
      <c r="P256" s="6">
        <v>2.2993478260869566</v>
      </c>
      <c r="Q256" s="6">
        <v>0</v>
      </c>
      <c r="R256" s="6">
        <f>SUM(NonNurse[[#This Row],[Qualified Activities Professional Hours]],NonNurse[[#This Row],[Other Activities Professional Hours]])/NonNurse[[#This Row],[MDS Census]]</f>
        <v>6.4122461351924828E-2</v>
      </c>
      <c r="S256" s="6">
        <v>1.4369565217391307</v>
      </c>
      <c r="T256" s="6">
        <v>0.13228260869565217</v>
      </c>
      <c r="U256" s="6">
        <v>0</v>
      </c>
      <c r="V256" s="6">
        <f>SUM(NonNurse[[#This Row],[Occupational Therapist Hours]],NonNurse[[#This Row],[OT Assistant Hours]],NonNurse[[#This Row],[OT Aide Hours]])/NonNurse[[#This Row],[MDS Census]]</f>
        <v>4.376174598363141E-2</v>
      </c>
      <c r="W256" s="6">
        <v>0.83358695652173909</v>
      </c>
      <c r="X256" s="6">
        <v>2.7503260869565223</v>
      </c>
      <c r="Y256" s="6">
        <v>0</v>
      </c>
      <c r="Z256" s="6">
        <f>SUM(NonNurse[[#This Row],[Physical Therapist (PT) Hours]],NonNurse[[#This Row],[PT Assistant Hours]],NonNurse[[#This Row],[PT Aide Hours]])/NonNurse[[#This Row],[MDS Census]]</f>
        <v>9.9945438011518659E-2</v>
      </c>
      <c r="AA256" s="6">
        <v>0</v>
      </c>
      <c r="AB256" s="6">
        <v>0</v>
      </c>
      <c r="AC256" s="6">
        <v>0</v>
      </c>
      <c r="AD256" s="6">
        <v>0</v>
      </c>
      <c r="AE256" s="6">
        <v>0</v>
      </c>
      <c r="AF256" s="6">
        <v>0</v>
      </c>
      <c r="AG256" s="6">
        <v>0</v>
      </c>
      <c r="AH256" s="1">
        <v>175207</v>
      </c>
      <c r="AI256">
        <v>7</v>
      </c>
    </row>
    <row r="257" spans="1:35" x14ac:dyDescent="0.25">
      <c r="A257" t="s">
        <v>346</v>
      </c>
      <c r="B257" t="s">
        <v>297</v>
      </c>
      <c r="C257" t="s">
        <v>573</v>
      </c>
      <c r="D257" t="s">
        <v>442</v>
      </c>
      <c r="E257" s="6">
        <v>21.586956521739129</v>
      </c>
      <c r="F257" s="6">
        <v>5.8097826086956523</v>
      </c>
      <c r="G257" s="6">
        <v>1.0869565217391304E-2</v>
      </c>
      <c r="H257" s="6">
        <v>0.11217391304347826</v>
      </c>
      <c r="I257" s="6">
        <v>0.18478260869565216</v>
      </c>
      <c r="J257" s="6">
        <v>0</v>
      </c>
      <c r="K257" s="6">
        <v>0</v>
      </c>
      <c r="L257" s="6">
        <v>0.64163043478260862</v>
      </c>
      <c r="M257" s="6">
        <v>2.1739130434782608E-2</v>
      </c>
      <c r="N257" s="6">
        <v>5.5217391304347823</v>
      </c>
      <c r="O257" s="6">
        <f>SUM(NonNurse[[#This Row],[Qualified Social Work Staff Hours]],NonNurse[[#This Row],[Other Social Work Staff Hours]])/NonNurse[[#This Row],[MDS Census]]</f>
        <v>0.25679758308157097</v>
      </c>
      <c r="P257" s="6">
        <v>0</v>
      </c>
      <c r="Q257" s="6">
        <v>0</v>
      </c>
      <c r="R257" s="6">
        <f>SUM(NonNurse[[#This Row],[Qualified Activities Professional Hours]],NonNurse[[#This Row],[Other Activities Professional Hours]])/NonNurse[[#This Row],[MDS Census]]</f>
        <v>0</v>
      </c>
      <c r="S257" s="6">
        <v>0.21032608695652175</v>
      </c>
      <c r="T257" s="6">
        <v>0.35673913043478256</v>
      </c>
      <c r="U257" s="6">
        <v>0</v>
      </c>
      <c r="V257" s="6">
        <f>SUM(NonNurse[[#This Row],[Occupational Therapist Hours]],NonNurse[[#This Row],[OT Assistant Hours]],NonNurse[[#This Row],[OT Aide Hours]])/NonNurse[[#This Row],[MDS Census]]</f>
        <v>2.6268882175226587E-2</v>
      </c>
      <c r="W257" s="6">
        <v>0.53260869565217395</v>
      </c>
      <c r="X257" s="6">
        <v>1.2897826086956521</v>
      </c>
      <c r="Y257" s="6">
        <v>0</v>
      </c>
      <c r="Z257" s="6">
        <f>SUM(NonNurse[[#This Row],[Physical Therapist (PT) Hours]],NonNurse[[#This Row],[PT Assistant Hours]],NonNurse[[#This Row],[PT Aide Hours]])/NonNurse[[#This Row],[MDS Census]]</f>
        <v>8.4420946626384705E-2</v>
      </c>
      <c r="AA257" s="6">
        <v>0</v>
      </c>
      <c r="AB257" s="6">
        <v>0</v>
      </c>
      <c r="AC257" s="6">
        <v>0</v>
      </c>
      <c r="AD257" s="6">
        <v>0</v>
      </c>
      <c r="AE257" s="6">
        <v>0</v>
      </c>
      <c r="AF257" s="6">
        <v>0</v>
      </c>
      <c r="AG257" s="6">
        <v>0</v>
      </c>
      <c r="AH257" s="1">
        <v>175565</v>
      </c>
      <c r="AI257">
        <v>7</v>
      </c>
    </row>
    <row r="258" spans="1:35" x14ac:dyDescent="0.25">
      <c r="A258" t="s">
        <v>346</v>
      </c>
      <c r="B258" t="s">
        <v>199</v>
      </c>
      <c r="C258" t="s">
        <v>609</v>
      </c>
      <c r="D258" t="s">
        <v>456</v>
      </c>
      <c r="E258" s="6">
        <v>28.423913043478262</v>
      </c>
      <c r="F258" s="6">
        <v>5.7391304347826084</v>
      </c>
      <c r="G258" s="6">
        <v>0.35326086956521741</v>
      </c>
      <c r="H258" s="6">
        <v>0.13043478260869565</v>
      </c>
      <c r="I258" s="6">
        <v>0.18478260869565216</v>
      </c>
      <c r="J258" s="6">
        <v>0</v>
      </c>
      <c r="K258" s="6">
        <v>0</v>
      </c>
      <c r="L258" s="6">
        <v>3.1245652173913041</v>
      </c>
      <c r="M258" s="6">
        <v>0</v>
      </c>
      <c r="N258" s="6">
        <v>0</v>
      </c>
      <c r="O258" s="6">
        <f>SUM(NonNurse[[#This Row],[Qualified Social Work Staff Hours]],NonNurse[[#This Row],[Other Social Work Staff Hours]])/NonNurse[[#This Row],[MDS Census]]</f>
        <v>0</v>
      </c>
      <c r="P258" s="6">
        <v>0</v>
      </c>
      <c r="Q258" s="6">
        <v>0</v>
      </c>
      <c r="R258" s="6">
        <f>SUM(NonNurse[[#This Row],[Qualified Activities Professional Hours]],NonNurse[[#This Row],[Other Activities Professional Hours]])/NonNurse[[#This Row],[MDS Census]]</f>
        <v>0</v>
      </c>
      <c r="S258" s="6">
        <v>0.5441304347826087</v>
      </c>
      <c r="T258" s="6">
        <v>2.4136956521739132</v>
      </c>
      <c r="U258" s="6">
        <v>0</v>
      </c>
      <c r="V258" s="6">
        <f>SUM(NonNurse[[#This Row],[Occupational Therapist Hours]],NonNurse[[#This Row],[OT Assistant Hours]],NonNurse[[#This Row],[OT Aide Hours]])/NonNurse[[#This Row],[MDS Census]]</f>
        <v>0.10406118546845124</v>
      </c>
      <c r="W258" s="6">
        <v>2.7178260869565221</v>
      </c>
      <c r="X258" s="6">
        <v>2.0622826086956523</v>
      </c>
      <c r="Y258" s="6">
        <v>0</v>
      </c>
      <c r="Z258" s="6">
        <f>SUM(NonNurse[[#This Row],[Physical Therapist (PT) Hours]],NonNurse[[#This Row],[PT Assistant Hours]],NonNurse[[#This Row],[PT Aide Hours]])/NonNurse[[#This Row],[MDS Census]]</f>
        <v>0.16817208413001913</v>
      </c>
      <c r="AA258" s="6">
        <v>0</v>
      </c>
      <c r="AB258" s="6">
        <v>0</v>
      </c>
      <c r="AC258" s="6">
        <v>0</v>
      </c>
      <c r="AD258" s="6">
        <v>0</v>
      </c>
      <c r="AE258" s="6">
        <v>0</v>
      </c>
      <c r="AF258" s="6">
        <v>0</v>
      </c>
      <c r="AG258" s="6">
        <v>0</v>
      </c>
      <c r="AH258" s="1">
        <v>175422</v>
      </c>
      <c r="AI258">
        <v>7</v>
      </c>
    </row>
    <row r="259" spans="1:35" x14ac:dyDescent="0.25">
      <c r="A259" t="s">
        <v>346</v>
      </c>
      <c r="B259" t="s">
        <v>277</v>
      </c>
      <c r="C259" t="s">
        <v>537</v>
      </c>
      <c r="D259" t="s">
        <v>394</v>
      </c>
      <c r="E259" s="6">
        <v>40.774647887323944</v>
      </c>
      <c r="F259" s="6">
        <v>4.732394366197183</v>
      </c>
      <c r="G259" s="6">
        <v>0.42253521126760563</v>
      </c>
      <c r="H259" s="6">
        <v>0.19394366197183097</v>
      </c>
      <c r="I259" s="6">
        <v>5.352112676056338</v>
      </c>
      <c r="J259" s="6">
        <v>0</v>
      </c>
      <c r="K259" s="6">
        <v>0</v>
      </c>
      <c r="L259" s="6">
        <v>0.852112676056338</v>
      </c>
      <c r="M259" s="6">
        <v>5.183098591549296</v>
      </c>
      <c r="N259" s="6">
        <v>0</v>
      </c>
      <c r="O259" s="6">
        <f>SUM(NonNurse[[#This Row],[Qualified Social Work Staff Hours]],NonNurse[[#This Row],[Other Social Work Staff Hours]])/NonNurse[[#This Row],[MDS Census]]</f>
        <v>0.12711571675302247</v>
      </c>
      <c r="P259" s="6">
        <v>5.126760563380282</v>
      </c>
      <c r="Q259" s="6">
        <v>4.7359154929577461</v>
      </c>
      <c r="R259" s="6">
        <f>SUM(NonNurse[[#This Row],[Qualified Activities Professional Hours]],NonNurse[[#This Row],[Other Activities Professional Hours]])/NonNurse[[#This Row],[MDS Census]]</f>
        <v>0.24188255613126078</v>
      </c>
      <c r="S259" s="6">
        <v>8.570422535211268</v>
      </c>
      <c r="T259" s="6">
        <v>0</v>
      </c>
      <c r="U259" s="6">
        <v>0</v>
      </c>
      <c r="V259" s="6">
        <f>SUM(NonNurse[[#This Row],[Occupational Therapist Hours]],NonNurse[[#This Row],[OT Assistant Hours]],NonNurse[[#This Row],[OT Aide Hours]])/NonNurse[[#This Row],[MDS Census]]</f>
        <v>0.21018998272884284</v>
      </c>
      <c r="W259" s="6">
        <v>5.573943661971831</v>
      </c>
      <c r="X259" s="6">
        <v>3.528169014084507</v>
      </c>
      <c r="Y259" s="6">
        <v>0</v>
      </c>
      <c r="Z259" s="6">
        <f>SUM(NonNurse[[#This Row],[Physical Therapist (PT) Hours]],NonNurse[[#This Row],[PT Assistant Hours]],NonNurse[[#This Row],[PT Aide Hours]])/NonNurse[[#This Row],[MDS Census]]</f>
        <v>0.22322970639032816</v>
      </c>
      <c r="AA259" s="6">
        <v>0</v>
      </c>
      <c r="AB259" s="6">
        <v>0</v>
      </c>
      <c r="AC259" s="6">
        <v>0</v>
      </c>
      <c r="AD259" s="6">
        <v>0</v>
      </c>
      <c r="AE259" s="6">
        <v>0</v>
      </c>
      <c r="AF259" s="6">
        <v>0</v>
      </c>
      <c r="AG259" s="6">
        <v>0</v>
      </c>
      <c r="AH259" s="1">
        <v>175541</v>
      </c>
      <c r="AI259">
        <v>7</v>
      </c>
    </row>
    <row r="260" spans="1:35" x14ac:dyDescent="0.25">
      <c r="A260" t="s">
        <v>346</v>
      </c>
      <c r="B260" t="s">
        <v>222</v>
      </c>
      <c r="C260" t="s">
        <v>522</v>
      </c>
      <c r="D260" t="s">
        <v>415</v>
      </c>
      <c r="E260" s="6">
        <v>44.880434782608695</v>
      </c>
      <c r="F260" s="6">
        <v>5.4782608695652177</v>
      </c>
      <c r="G260" s="6">
        <v>0.32608695652173914</v>
      </c>
      <c r="H260" s="6">
        <v>0</v>
      </c>
      <c r="I260" s="6">
        <v>0.46739130434782611</v>
      </c>
      <c r="J260" s="6">
        <v>0</v>
      </c>
      <c r="K260" s="6">
        <v>0</v>
      </c>
      <c r="L260" s="6">
        <v>3.2641304347826083</v>
      </c>
      <c r="M260" s="6">
        <v>3.0951086956521738</v>
      </c>
      <c r="N260" s="6">
        <v>0</v>
      </c>
      <c r="O260" s="6">
        <f>SUM(NonNurse[[#This Row],[Qualified Social Work Staff Hours]],NonNurse[[#This Row],[Other Social Work Staff Hours]])/NonNurse[[#This Row],[MDS Census]]</f>
        <v>6.8963429401792203E-2</v>
      </c>
      <c r="P260" s="6">
        <v>5.9782608695652177</v>
      </c>
      <c r="Q260" s="6">
        <v>0</v>
      </c>
      <c r="R260" s="6">
        <f>SUM(NonNurse[[#This Row],[Qualified Activities Professional Hours]],NonNurse[[#This Row],[Other Activities Professional Hours]])/NonNurse[[#This Row],[MDS Census]]</f>
        <v>0.1332041656575442</v>
      </c>
      <c r="S260" s="6">
        <v>3.2653260869565228</v>
      </c>
      <c r="T260" s="6">
        <v>6.8829347826086922</v>
      </c>
      <c r="U260" s="6">
        <v>0</v>
      </c>
      <c r="V260" s="6">
        <f>SUM(NonNurse[[#This Row],[Occupational Therapist Hours]],NonNurse[[#This Row],[OT Assistant Hours]],NonNurse[[#This Row],[OT Aide Hours]])/NonNurse[[#This Row],[MDS Census]]</f>
        <v>0.2261177040445628</v>
      </c>
      <c r="W260" s="6">
        <v>6.3164130434782626</v>
      </c>
      <c r="X260" s="6">
        <v>4.6020652173913019</v>
      </c>
      <c r="Y260" s="6">
        <v>1.0869565217391304E-2</v>
      </c>
      <c r="Z260" s="6">
        <f>SUM(NonNurse[[#This Row],[Physical Therapist (PT) Hours]],NonNurse[[#This Row],[PT Assistant Hours]],NonNurse[[#This Row],[PT Aide Hours]])/NonNurse[[#This Row],[MDS Census]]</f>
        <v>0.24352143376120122</v>
      </c>
      <c r="AA260" s="6">
        <v>0</v>
      </c>
      <c r="AB260" s="6">
        <v>0</v>
      </c>
      <c r="AC260" s="6">
        <v>0</v>
      </c>
      <c r="AD260" s="6">
        <v>0</v>
      </c>
      <c r="AE260" s="6">
        <v>0</v>
      </c>
      <c r="AF260" s="6">
        <v>0</v>
      </c>
      <c r="AG260" s="6">
        <v>0</v>
      </c>
      <c r="AH260" s="1">
        <v>175463</v>
      </c>
      <c r="AI260">
        <v>7</v>
      </c>
    </row>
    <row r="261" spans="1:35" x14ac:dyDescent="0.25">
      <c r="A261" t="s">
        <v>346</v>
      </c>
      <c r="B261" t="s">
        <v>178</v>
      </c>
      <c r="C261" t="s">
        <v>596</v>
      </c>
      <c r="D261" t="s">
        <v>454</v>
      </c>
      <c r="E261" s="6">
        <v>58.108695652173914</v>
      </c>
      <c r="F261" s="6">
        <v>5.5652173913043477</v>
      </c>
      <c r="G261" s="6">
        <v>5.1630434782608696E-2</v>
      </c>
      <c r="H261" s="6">
        <v>5.9782608695652176E-2</v>
      </c>
      <c r="I261" s="6">
        <v>3.0326086956521738</v>
      </c>
      <c r="J261" s="6">
        <v>0</v>
      </c>
      <c r="K261" s="6">
        <v>0</v>
      </c>
      <c r="L261" s="6">
        <v>0.33434782608695646</v>
      </c>
      <c r="M261" s="6">
        <v>5.3101086956521728</v>
      </c>
      <c r="N261" s="6">
        <v>0</v>
      </c>
      <c r="O261" s="6">
        <f>SUM(NonNurse[[#This Row],[Qualified Social Work Staff Hours]],NonNurse[[#This Row],[Other Social Work Staff Hours]])/NonNurse[[#This Row],[MDS Census]]</f>
        <v>9.1382341937897474E-2</v>
      </c>
      <c r="P261" s="6">
        <v>11.711413043478263</v>
      </c>
      <c r="Q261" s="6">
        <v>0</v>
      </c>
      <c r="R261" s="6">
        <f>SUM(NonNurse[[#This Row],[Qualified Activities Professional Hours]],NonNurse[[#This Row],[Other Activities Professional Hours]])/NonNurse[[#This Row],[MDS Census]]</f>
        <v>0.20154320987654326</v>
      </c>
      <c r="S261" s="6">
        <v>4.9902173913043466</v>
      </c>
      <c r="T261" s="6">
        <v>0.22565217391304346</v>
      </c>
      <c r="U261" s="6">
        <v>0</v>
      </c>
      <c r="V261" s="6">
        <f>SUM(NonNurse[[#This Row],[Occupational Therapist Hours]],NonNurse[[#This Row],[OT Assistant Hours]],NonNurse[[#This Row],[OT Aide Hours]])/NonNurse[[#This Row],[MDS Census]]</f>
        <v>8.9760568649457514E-2</v>
      </c>
      <c r="W261" s="6">
        <v>2.3184782608695653</v>
      </c>
      <c r="X261" s="6">
        <v>3.7061956521739128</v>
      </c>
      <c r="Y261" s="6">
        <v>0</v>
      </c>
      <c r="Z261" s="6">
        <f>SUM(NonNurse[[#This Row],[Physical Therapist (PT) Hours]],NonNurse[[#This Row],[PT Assistant Hours]],NonNurse[[#This Row],[PT Aide Hours]])/NonNurse[[#This Row],[MDS Census]]</f>
        <v>0.10367938645716424</v>
      </c>
      <c r="AA261" s="6">
        <v>0</v>
      </c>
      <c r="AB261" s="6">
        <v>0</v>
      </c>
      <c r="AC261" s="6">
        <v>0</v>
      </c>
      <c r="AD261" s="6">
        <v>0</v>
      </c>
      <c r="AE261" s="6">
        <v>0</v>
      </c>
      <c r="AF261" s="6">
        <v>0</v>
      </c>
      <c r="AG261" s="6">
        <v>0</v>
      </c>
      <c r="AH261" s="1">
        <v>175380</v>
      </c>
      <c r="AI261">
        <v>7</v>
      </c>
    </row>
    <row r="262" spans="1:35" x14ac:dyDescent="0.25">
      <c r="A262" t="s">
        <v>346</v>
      </c>
      <c r="B262" t="s">
        <v>156</v>
      </c>
      <c r="C262" t="s">
        <v>522</v>
      </c>
      <c r="D262" t="s">
        <v>415</v>
      </c>
      <c r="E262" s="6">
        <v>136.88043478260869</v>
      </c>
      <c r="F262" s="6">
        <v>6.5217391304347823</v>
      </c>
      <c r="G262" s="6">
        <v>0</v>
      </c>
      <c r="H262" s="6">
        <v>0</v>
      </c>
      <c r="I262" s="6">
        <v>0</v>
      </c>
      <c r="J262" s="6">
        <v>0</v>
      </c>
      <c r="K262" s="6">
        <v>0</v>
      </c>
      <c r="L262" s="6">
        <v>5.292391304347829</v>
      </c>
      <c r="M262" s="6">
        <v>15.062173913043468</v>
      </c>
      <c r="N262" s="6">
        <v>0</v>
      </c>
      <c r="O262" s="6">
        <f>SUM(NonNurse[[#This Row],[Qualified Social Work Staff Hours]],NonNurse[[#This Row],[Other Social Work Staff Hours]])/NonNurse[[#This Row],[MDS Census]]</f>
        <v>0.1100389105058365</v>
      </c>
      <c r="P262" s="6">
        <v>0</v>
      </c>
      <c r="Q262" s="6">
        <v>0.96815217391304342</v>
      </c>
      <c r="R262" s="6">
        <f>SUM(NonNurse[[#This Row],[Qualified Activities Professional Hours]],NonNurse[[#This Row],[Other Activities Professional Hours]])/NonNurse[[#This Row],[MDS Census]]</f>
        <v>7.0729770507424756E-3</v>
      </c>
      <c r="S262" s="6">
        <v>8.8931521739130446</v>
      </c>
      <c r="T262" s="6">
        <v>1.807608695652174</v>
      </c>
      <c r="U262" s="6">
        <v>11.032608695652174</v>
      </c>
      <c r="V262" s="6">
        <f>SUM(NonNurse[[#This Row],[Occupational Therapist Hours]],NonNurse[[#This Row],[OT Assistant Hours]],NonNurse[[#This Row],[OT Aide Hours]])/NonNurse[[#This Row],[MDS Census]]</f>
        <v>0.15877630429603751</v>
      </c>
      <c r="W262" s="6">
        <v>11.518695652173911</v>
      </c>
      <c r="X262" s="6">
        <v>2.2021739130434783</v>
      </c>
      <c r="Y262" s="6">
        <v>22.065217391304348</v>
      </c>
      <c r="Z262" s="6">
        <f>SUM(NonNurse[[#This Row],[Physical Therapist (PT) Hours]],NonNurse[[#This Row],[PT Assistant Hours]],NonNurse[[#This Row],[PT Aide Hours]])/NonNurse[[#This Row],[MDS Census]]</f>
        <v>0.26144048280790916</v>
      </c>
      <c r="AA262" s="6">
        <v>0</v>
      </c>
      <c r="AB262" s="6">
        <v>4.9565217391304346</v>
      </c>
      <c r="AC262" s="6">
        <v>0</v>
      </c>
      <c r="AD262" s="6">
        <v>0</v>
      </c>
      <c r="AE262" s="6">
        <v>0</v>
      </c>
      <c r="AF262" s="6">
        <v>0</v>
      </c>
      <c r="AG262" s="6">
        <v>0</v>
      </c>
      <c r="AH262" s="1">
        <v>175340</v>
      </c>
      <c r="AI262">
        <v>7</v>
      </c>
    </row>
    <row r="263" spans="1:35" x14ac:dyDescent="0.25">
      <c r="A263" t="s">
        <v>346</v>
      </c>
      <c r="B263" t="s">
        <v>283</v>
      </c>
      <c r="C263" t="s">
        <v>532</v>
      </c>
      <c r="D263" t="s">
        <v>419</v>
      </c>
      <c r="E263" s="6">
        <v>49.684782608695649</v>
      </c>
      <c r="F263" s="6">
        <v>5.7391304347826084</v>
      </c>
      <c r="G263" s="6">
        <v>0.43478260869565216</v>
      </c>
      <c r="H263" s="6">
        <v>0.16304347826086957</v>
      </c>
      <c r="I263" s="6">
        <v>1.2826086956521738</v>
      </c>
      <c r="J263" s="6">
        <v>0</v>
      </c>
      <c r="K263" s="6">
        <v>0</v>
      </c>
      <c r="L263" s="6">
        <v>4.3361956521739149</v>
      </c>
      <c r="M263" s="6">
        <v>0</v>
      </c>
      <c r="N263" s="6">
        <v>8.9673913043478262</v>
      </c>
      <c r="O263" s="6">
        <f>SUM(NonNurse[[#This Row],[Qualified Social Work Staff Hours]],NonNurse[[#This Row],[Other Social Work Staff Hours]])/NonNurse[[#This Row],[MDS Census]]</f>
        <v>0.18048567053161235</v>
      </c>
      <c r="P263" s="6">
        <v>6.1396739130434783</v>
      </c>
      <c r="Q263" s="6">
        <v>0.34793478260869565</v>
      </c>
      <c r="R263" s="6">
        <f>SUM(NonNurse[[#This Row],[Qualified Activities Professional Hours]],NonNurse[[#This Row],[Other Activities Professional Hours]])/NonNurse[[#This Row],[MDS Census]]</f>
        <v>0.1305753664406038</v>
      </c>
      <c r="S263" s="6">
        <v>9.4533695652173897</v>
      </c>
      <c r="T263" s="6">
        <v>7.1942391304347817</v>
      </c>
      <c r="U263" s="6">
        <v>3.6304347826086958</v>
      </c>
      <c r="V263" s="6">
        <f>SUM(NonNurse[[#This Row],[Occupational Therapist Hours]],NonNurse[[#This Row],[OT Assistant Hours]],NonNurse[[#This Row],[OT Aide Hours]])/NonNurse[[#This Row],[MDS Census]]</f>
        <v>0.40813388755195795</v>
      </c>
      <c r="W263" s="6">
        <v>8.7873913043478264</v>
      </c>
      <c r="X263" s="6">
        <v>8.6326086956521753</v>
      </c>
      <c r="Y263" s="6">
        <v>0</v>
      </c>
      <c r="Z263" s="6">
        <f>SUM(NonNurse[[#This Row],[Physical Therapist (PT) Hours]],NonNurse[[#This Row],[PT Assistant Hours]],NonNurse[[#This Row],[PT Aide Hours]])/NonNurse[[#This Row],[MDS Census]]</f>
        <v>0.35061036972216153</v>
      </c>
      <c r="AA263" s="6">
        <v>0</v>
      </c>
      <c r="AB263" s="6">
        <v>0</v>
      </c>
      <c r="AC263" s="6">
        <v>0</v>
      </c>
      <c r="AD263" s="6">
        <v>0</v>
      </c>
      <c r="AE263" s="6">
        <v>0</v>
      </c>
      <c r="AF263" s="6">
        <v>0</v>
      </c>
      <c r="AG263" s="6">
        <v>0</v>
      </c>
      <c r="AH263" s="1">
        <v>175548</v>
      </c>
      <c r="AI263">
        <v>7</v>
      </c>
    </row>
    <row r="264" spans="1:35" x14ac:dyDescent="0.25">
      <c r="A264" t="s">
        <v>346</v>
      </c>
      <c r="B264" t="s">
        <v>290</v>
      </c>
      <c r="C264" t="s">
        <v>640</v>
      </c>
      <c r="D264" t="s">
        <v>394</v>
      </c>
      <c r="E264" s="6">
        <v>57.130434782608695</v>
      </c>
      <c r="F264" s="6">
        <v>5.3043478260869561</v>
      </c>
      <c r="G264" s="6">
        <v>0</v>
      </c>
      <c r="H264" s="6">
        <v>0</v>
      </c>
      <c r="I264" s="6">
        <v>0</v>
      </c>
      <c r="J264" s="6">
        <v>0</v>
      </c>
      <c r="K264" s="6">
        <v>0</v>
      </c>
      <c r="L264" s="6">
        <v>15.754673913043474</v>
      </c>
      <c r="M264" s="6">
        <v>0</v>
      </c>
      <c r="N264" s="6">
        <v>9.8260869565217384</v>
      </c>
      <c r="O264" s="6">
        <f>SUM(NonNurse[[#This Row],[Qualified Social Work Staff Hours]],NonNurse[[#This Row],[Other Social Work Staff Hours]])/NonNurse[[#This Row],[MDS Census]]</f>
        <v>0.17199391171993911</v>
      </c>
      <c r="P264" s="6">
        <v>5.7391304347826084</v>
      </c>
      <c r="Q264" s="6">
        <v>2.2022826086956528</v>
      </c>
      <c r="R264" s="6">
        <f>SUM(NonNurse[[#This Row],[Qualified Activities Professional Hours]],NonNurse[[#This Row],[Other Activities Professional Hours]])/NonNurse[[#This Row],[MDS Census]]</f>
        <v>0.13900494672754948</v>
      </c>
      <c r="S264" s="6">
        <v>11.20923913043478</v>
      </c>
      <c r="T264" s="6">
        <v>12.803043478260873</v>
      </c>
      <c r="U264" s="6">
        <v>0</v>
      </c>
      <c r="V264" s="6">
        <f>SUM(NonNurse[[#This Row],[Occupational Therapist Hours]],NonNurse[[#This Row],[OT Assistant Hours]],NonNurse[[#This Row],[OT Aide Hours]])/NonNurse[[#This Row],[MDS Census]]</f>
        <v>0.42030631659056317</v>
      </c>
      <c r="W264" s="6">
        <v>5.4047826086956512</v>
      </c>
      <c r="X264" s="6">
        <v>11.979673913043474</v>
      </c>
      <c r="Y264" s="6">
        <v>2.2826086956521738</v>
      </c>
      <c r="Z264" s="6">
        <f>SUM(NonNurse[[#This Row],[Physical Therapist (PT) Hours]],NonNurse[[#This Row],[PT Assistant Hours]],NonNurse[[#This Row],[PT Aide Hours]])/NonNurse[[#This Row],[MDS Census]]</f>
        <v>0.34424847792998464</v>
      </c>
      <c r="AA264" s="6">
        <v>0</v>
      </c>
      <c r="AB264" s="6">
        <v>0</v>
      </c>
      <c r="AC264" s="6">
        <v>0</v>
      </c>
      <c r="AD264" s="6">
        <v>0</v>
      </c>
      <c r="AE264" s="6">
        <v>0</v>
      </c>
      <c r="AF264" s="6">
        <v>0</v>
      </c>
      <c r="AG264" s="6">
        <v>0</v>
      </c>
      <c r="AH264" s="1">
        <v>175558</v>
      </c>
      <c r="AI264">
        <v>7</v>
      </c>
    </row>
    <row r="265" spans="1:35" x14ac:dyDescent="0.25">
      <c r="A265" t="s">
        <v>346</v>
      </c>
      <c r="B265" t="s">
        <v>285</v>
      </c>
      <c r="C265" t="s">
        <v>494</v>
      </c>
      <c r="D265" t="s">
        <v>394</v>
      </c>
      <c r="E265" s="6">
        <v>63.347826086956523</v>
      </c>
      <c r="F265" s="6">
        <v>0</v>
      </c>
      <c r="G265" s="6">
        <v>0.2608695652173913</v>
      </c>
      <c r="H265" s="6">
        <v>0.22282608695652173</v>
      </c>
      <c r="I265" s="6">
        <v>1.3478260869565217</v>
      </c>
      <c r="J265" s="6">
        <v>0</v>
      </c>
      <c r="K265" s="6">
        <v>0</v>
      </c>
      <c r="L265" s="6">
        <v>10.238913043478263</v>
      </c>
      <c r="M265" s="6">
        <v>0</v>
      </c>
      <c r="N265" s="6">
        <v>16.347826086956523</v>
      </c>
      <c r="O265" s="6">
        <f>SUM(NonNurse[[#This Row],[Qualified Social Work Staff Hours]],NonNurse[[#This Row],[Other Social Work Staff Hours]])/NonNurse[[#This Row],[MDS Census]]</f>
        <v>0.25806451612903225</v>
      </c>
      <c r="P265" s="6">
        <v>0</v>
      </c>
      <c r="Q265" s="6">
        <v>4.3784782608695663</v>
      </c>
      <c r="R265" s="6">
        <f>SUM(NonNurse[[#This Row],[Qualified Activities Professional Hours]],NonNurse[[#This Row],[Other Activities Professional Hours]])/NonNurse[[#This Row],[MDS Census]]</f>
        <v>6.911805078929309E-2</v>
      </c>
      <c r="S265" s="6">
        <v>9.7171739130434798</v>
      </c>
      <c r="T265" s="6">
        <v>16.383369565217393</v>
      </c>
      <c r="U265" s="6">
        <v>0</v>
      </c>
      <c r="V265" s="6">
        <f>SUM(NonNurse[[#This Row],[Occupational Therapist Hours]],NonNurse[[#This Row],[OT Assistant Hours]],NonNurse[[#This Row],[OT Aide Hours]])/NonNurse[[#This Row],[MDS Census]]</f>
        <v>0.41201956074124924</v>
      </c>
      <c r="W265" s="6">
        <v>7.7107608695652177</v>
      </c>
      <c r="X265" s="6">
        <v>18.381521739130431</v>
      </c>
      <c r="Y265" s="6">
        <v>0</v>
      </c>
      <c r="Z265" s="6">
        <f>SUM(NonNurse[[#This Row],[Physical Therapist (PT) Hours]],NonNurse[[#This Row],[PT Assistant Hours]],NonNurse[[#This Row],[PT Aide Hours]])/NonNurse[[#This Row],[MDS Census]]</f>
        <v>0.41188915579958812</v>
      </c>
      <c r="AA265" s="6">
        <v>0</v>
      </c>
      <c r="AB265" s="6">
        <v>5.1304347826086953</v>
      </c>
      <c r="AC265" s="6">
        <v>0</v>
      </c>
      <c r="AD265" s="6">
        <v>0</v>
      </c>
      <c r="AE265" s="6">
        <v>0</v>
      </c>
      <c r="AF265" s="6">
        <v>0</v>
      </c>
      <c r="AG265" s="6">
        <v>0</v>
      </c>
      <c r="AH265" s="1">
        <v>175551</v>
      </c>
      <c r="AI265">
        <v>7</v>
      </c>
    </row>
    <row r="266" spans="1:35" x14ac:dyDescent="0.25">
      <c r="A266" t="s">
        <v>346</v>
      </c>
      <c r="B266" t="s">
        <v>288</v>
      </c>
      <c r="C266" t="s">
        <v>522</v>
      </c>
      <c r="D266" t="s">
        <v>415</v>
      </c>
      <c r="E266" s="6">
        <v>67.086956521739125</v>
      </c>
      <c r="F266" s="6">
        <v>5.7391304347826084</v>
      </c>
      <c r="G266" s="6">
        <v>0.70108695652173914</v>
      </c>
      <c r="H266" s="6">
        <v>0</v>
      </c>
      <c r="I266" s="6">
        <v>5.6521739130434785</v>
      </c>
      <c r="J266" s="6">
        <v>0</v>
      </c>
      <c r="K266" s="6">
        <v>0</v>
      </c>
      <c r="L266" s="6">
        <v>8.2650000000000006</v>
      </c>
      <c r="M266" s="6">
        <v>5.3043478260869561</v>
      </c>
      <c r="N266" s="6">
        <v>17.219347826086953</v>
      </c>
      <c r="O266" s="6">
        <f>SUM(NonNurse[[#This Row],[Qualified Social Work Staff Hours]],NonNurse[[#This Row],[Other Social Work Staff Hours]])/NonNurse[[#This Row],[MDS Census]]</f>
        <v>0.3357388204795852</v>
      </c>
      <c r="P266" s="6">
        <v>4.5217391304347823</v>
      </c>
      <c r="Q266" s="6">
        <v>9.9863043478260831</v>
      </c>
      <c r="R266" s="6">
        <f>SUM(NonNurse[[#This Row],[Qualified Activities Professional Hours]],NonNurse[[#This Row],[Other Activities Professional Hours]])/NonNurse[[#This Row],[MDS Census]]</f>
        <v>0.21625729099157481</v>
      </c>
      <c r="S266" s="6">
        <v>7.0217391304347805</v>
      </c>
      <c r="T266" s="6">
        <v>21.735326086956519</v>
      </c>
      <c r="U266" s="6">
        <v>0</v>
      </c>
      <c r="V266" s="6">
        <f>SUM(NonNurse[[#This Row],[Occupational Therapist Hours]],NonNurse[[#This Row],[OT Assistant Hours]],NonNurse[[#This Row],[OT Aide Hours]])/NonNurse[[#This Row],[MDS Census]]</f>
        <v>0.42865359688917692</v>
      </c>
      <c r="W266" s="6">
        <v>14.94826086956521</v>
      </c>
      <c r="X266" s="6">
        <v>26.572173913043496</v>
      </c>
      <c r="Y266" s="6">
        <v>0</v>
      </c>
      <c r="Z266" s="6">
        <f>SUM(NonNurse[[#This Row],[Physical Therapist (PT) Hours]],NonNurse[[#This Row],[PT Assistant Hours]],NonNurse[[#This Row],[PT Aide Hours]])/NonNurse[[#This Row],[MDS Census]]</f>
        <v>0.61890473104342203</v>
      </c>
      <c r="AA266" s="6">
        <v>0</v>
      </c>
      <c r="AB266" s="6">
        <v>0</v>
      </c>
      <c r="AC266" s="6">
        <v>0</v>
      </c>
      <c r="AD266" s="6">
        <v>5.7489130434782627</v>
      </c>
      <c r="AE266" s="6">
        <v>0</v>
      </c>
      <c r="AF266" s="6">
        <v>0</v>
      </c>
      <c r="AG266" s="6">
        <v>0</v>
      </c>
      <c r="AH266" s="1">
        <v>175555</v>
      </c>
      <c r="AI266">
        <v>7</v>
      </c>
    </row>
    <row r="267" spans="1:35" x14ac:dyDescent="0.25">
      <c r="A267" t="s">
        <v>346</v>
      </c>
      <c r="B267" t="s">
        <v>231</v>
      </c>
      <c r="C267" t="s">
        <v>622</v>
      </c>
      <c r="D267" t="s">
        <v>456</v>
      </c>
      <c r="E267" s="6">
        <v>29.119565217391305</v>
      </c>
      <c r="F267" s="6">
        <v>5.3804347826086953</v>
      </c>
      <c r="G267" s="6">
        <v>0.16304347826086957</v>
      </c>
      <c r="H267" s="6">
        <v>0.13043478260869565</v>
      </c>
      <c r="I267" s="6">
        <v>0.22826086956521738</v>
      </c>
      <c r="J267" s="6">
        <v>0</v>
      </c>
      <c r="K267" s="6">
        <v>0</v>
      </c>
      <c r="L267" s="6">
        <v>0.49945652173913047</v>
      </c>
      <c r="M267" s="6">
        <v>6.5217391304347824E-2</v>
      </c>
      <c r="N267" s="6">
        <v>0</v>
      </c>
      <c r="O267" s="6">
        <f>SUM(NonNurse[[#This Row],[Qualified Social Work Staff Hours]],NonNurse[[#This Row],[Other Social Work Staff Hours]])/NonNurse[[#This Row],[MDS Census]]</f>
        <v>2.2396416573348264E-3</v>
      </c>
      <c r="P267" s="6">
        <v>0</v>
      </c>
      <c r="Q267" s="6">
        <v>5.0576086956521742</v>
      </c>
      <c r="R267" s="6">
        <f>SUM(NonNurse[[#This Row],[Qualified Activities Professional Hours]],NonNurse[[#This Row],[Other Activities Professional Hours]])/NonNurse[[#This Row],[MDS Census]]</f>
        <v>0.1736842105263158</v>
      </c>
      <c r="S267" s="6">
        <v>0.25641304347826088</v>
      </c>
      <c r="T267" s="6">
        <v>1.2550000000000003</v>
      </c>
      <c r="U267" s="6">
        <v>0</v>
      </c>
      <c r="V267" s="6">
        <f>SUM(NonNurse[[#This Row],[Occupational Therapist Hours]],NonNurse[[#This Row],[OT Assistant Hours]],NonNurse[[#This Row],[OT Aide Hours]])/NonNurse[[#This Row],[MDS Census]]</f>
        <v>5.1903695408734608E-2</v>
      </c>
      <c r="W267" s="6">
        <v>0.49945652173913047</v>
      </c>
      <c r="X267" s="6">
        <v>3.1266304347826104</v>
      </c>
      <c r="Y267" s="6">
        <v>0</v>
      </c>
      <c r="Z267" s="6">
        <f>SUM(NonNurse[[#This Row],[Physical Therapist (PT) Hours]],NonNurse[[#This Row],[PT Assistant Hours]],NonNurse[[#This Row],[PT Aide Hours]])/NonNurse[[#This Row],[MDS Census]]</f>
        <v>0.12452407614781641</v>
      </c>
      <c r="AA267" s="6">
        <v>0</v>
      </c>
      <c r="AB267" s="6">
        <v>0</v>
      </c>
      <c r="AC267" s="6">
        <v>0</v>
      </c>
      <c r="AD267" s="6">
        <v>6.58217391304348</v>
      </c>
      <c r="AE267" s="6">
        <v>0</v>
      </c>
      <c r="AF267" s="6">
        <v>0</v>
      </c>
      <c r="AG267" s="6">
        <v>0</v>
      </c>
      <c r="AH267" s="1">
        <v>175473</v>
      </c>
      <c r="AI267">
        <v>7</v>
      </c>
    </row>
    <row r="268" spans="1:35" x14ac:dyDescent="0.25">
      <c r="A268" t="s">
        <v>346</v>
      </c>
      <c r="B268" t="s">
        <v>249</v>
      </c>
      <c r="C268" t="s">
        <v>494</v>
      </c>
      <c r="D268" t="s">
        <v>394</v>
      </c>
      <c r="E268" s="6">
        <v>36.793478260869563</v>
      </c>
      <c r="F268" s="6">
        <v>4.8695652173913047</v>
      </c>
      <c r="G268" s="6">
        <v>0</v>
      </c>
      <c r="H268" s="6">
        <v>0</v>
      </c>
      <c r="I268" s="6">
        <v>0</v>
      </c>
      <c r="J268" s="6">
        <v>0</v>
      </c>
      <c r="K268" s="6">
        <v>0</v>
      </c>
      <c r="L268" s="6">
        <v>3.8331521739130445</v>
      </c>
      <c r="M268" s="6">
        <v>5.3913043478260869</v>
      </c>
      <c r="N268" s="6">
        <v>0</v>
      </c>
      <c r="O268" s="6">
        <f>SUM(NonNurse[[#This Row],[Qualified Social Work Staff Hours]],NonNurse[[#This Row],[Other Social Work Staff Hours]])/NonNurse[[#This Row],[MDS Census]]</f>
        <v>0.14652880354505171</v>
      </c>
      <c r="P268" s="6">
        <v>0</v>
      </c>
      <c r="Q268" s="6">
        <v>0</v>
      </c>
      <c r="R268" s="6">
        <f>SUM(NonNurse[[#This Row],[Qualified Activities Professional Hours]],NonNurse[[#This Row],[Other Activities Professional Hours]])/NonNurse[[#This Row],[MDS Census]]</f>
        <v>0</v>
      </c>
      <c r="S268" s="6">
        <v>3.2554347826086949</v>
      </c>
      <c r="T268" s="6">
        <v>2.5069565217391307</v>
      </c>
      <c r="U268" s="6">
        <v>0</v>
      </c>
      <c r="V268" s="6">
        <f>SUM(NonNurse[[#This Row],[Occupational Therapist Hours]],NonNurse[[#This Row],[OT Assistant Hours]],NonNurse[[#This Row],[OT Aide Hours]])/NonNurse[[#This Row],[MDS Census]]</f>
        <v>0.15661447562776959</v>
      </c>
      <c r="W268" s="6">
        <v>3.5377173913043483</v>
      </c>
      <c r="X268" s="6">
        <v>3.7156521739130444</v>
      </c>
      <c r="Y268" s="6">
        <v>0</v>
      </c>
      <c r="Z268" s="6">
        <f>SUM(NonNurse[[#This Row],[Physical Therapist (PT) Hours]],NonNurse[[#This Row],[PT Assistant Hours]],NonNurse[[#This Row],[PT Aide Hours]])/NonNurse[[#This Row],[MDS Census]]</f>
        <v>0.19713737075332352</v>
      </c>
      <c r="AA268" s="6">
        <v>0</v>
      </c>
      <c r="AB268" s="6">
        <v>0</v>
      </c>
      <c r="AC268" s="6">
        <v>0</v>
      </c>
      <c r="AD268" s="6">
        <v>0</v>
      </c>
      <c r="AE268" s="6">
        <v>0</v>
      </c>
      <c r="AF268" s="6">
        <v>0</v>
      </c>
      <c r="AG268" s="6">
        <v>0</v>
      </c>
      <c r="AH268" s="1">
        <v>175503</v>
      </c>
      <c r="AI268">
        <v>7</v>
      </c>
    </row>
    <row r="269" spans="1:35" x14ac:dyDescent="0.25">
      <c r="A269" t="s">
        <v>346</v>
      </c>
      <c r="B269" t="s">
        <v>316</v>
      </c>
      <c r="C269" t="s">
        <v>655</v>
      </c>
      <c r="D269" t="s">
        <v>461</v>
      </c>
      <c r="E269" s="6">
        <v>24.532608695652176</v>
      </c>
      <c r="F269" s="6">
        <v>5.1304347826086953</v>
      </c>
      <c r="G269" s="6">
        <v>0</v>
      </c>
      <c r="H269" s="6">
        <v>0.32608695652173914</v>
      </c>
      <c r="I269" s="6">
        <v>5.7826086956521738</v>
      </c>
      <c r="J269" s="6">
        <v>0</v>
      </c>
      <c r="K269" s="6">
        <v>0</v>
      </c>
      <c r="L269" s="6">
        <v>0</v>
      </c>
      <c r="M269" s="6">
        <v>0</v>
      </c>
      <c r="N269" s="6">
        <v>3.4528260869565228</v>
      </c>
      <c r="O269" s="6">
        <f>SUM(NonNurse[[#This Row],[Qualified Social Work Staff Hours]],NonNurse[[#This Row],[Other Social Work Staff Hours]])/NonNurse[[#This Row],[MDS Census]]</f>
        <v>0.14074435090828538</v>
      </c>
      <c r="P269" s="6">
        <v>0</v>
      </c>
      <c r="Q269" s="6">
        <v>3.651086956521739</v>
      </c>
      <c r="R269" s="6">
        <f>SUM(NonNurse[[#This Row],[Qualified Activities Professional Hours]],NonNurse[[#This Row],[Other Activities Professional Hours]])/NonNurse[[#This Row],[MDS Census]]</f>
        <v>0.14882587505538322</v>
      </c>
      <c r="S269" s="6">
        <v>0</v>
      </c>
      <c r="T269" s="6">
        <v>0</v>
      </c>
      <c r="U269" s="6">
        <v>0</v>
      </c>
      <c r="V269" s="6">
        <f>SUM(NonNurse[[#This Row],[Occupational Therapist Hours]],NonNurse[[#This Row],[OT Assistant Hours]],NonNurse[[#This Row],[OT Aide Hours]])/NonNurse[[#This Row],[MDS Census]]</f>
        <v>0</v>
      </c>
      <c r="W269" s="6">
        <v>0</v>
      </c>
      <c r="X269" s="6">
        <v>0</v>
      </c>
      <c r="Y269" s="6">
        <v>6.5760869565217392</v>
      </c>
      <c r="Z269" s="6">
        <f>SUM(NonNurse[[#This Row],[Physical Therapist (PT) Hours]],NonNurse[[#This Row],[PT Assistant Hours]],NonNurse[[#This Row],[PT Aide Hours]])/NonNurse[[#This Row],[MDS Census]]</f>
        <v>0.26805494018608772</v>
      </c>
      <c r="AA269" s="6">
        <v>0</v>
      </c>
      <c r="AB269" s="6">
        <v>0</v>
      </c>
      <c r="AC269" s="6">
        <v>0</v>
      </c>
      <c r="AD269" s="6">
        <v>0</v>
      </c>
      <c r="AE269" s="6">
        <v>0</v>
      </c>
      <c r="AF269" s="6">
        <v>0</v>
      </c>
      <c r="AG269" s="6">
        <v>0</v>
      </c>
      <c r="AH269" t="s">
        <v>8</v>
      </c>
      <c r="AI269">
        <v>7</v>
      </c>
    </row>
    <row r="270" spans="1:35" x14ac:dyDescent="0.25">
      <c r="A270" t="s">
        <v>346</v>
      </c>
      <c r="B270" t="s">
        <v>262</v>
      </c>
      <c r="C270" t="s">
        <v>483</v>
      </c>
      <c r="D270" t="s">
        <v>459</v>
      </c>
      <c r="E270" s="6">
        <v>48.228260869565219</v>
      </c>
      <c r="F270" s="6">
        <v>4.4347826086956523</v>
      </c>
      <c r="G270" s="6">
        <v>0</v>
      </c>
      <c r="H270" s="6">
        <v>0.2608695652173913</v>
      </c>
      <c r="I270" s="6">
        <v>0.31521739130434784</v>
      </c>
      <c r="J270" s="6">
        <v>0</v>
      </c>
      <c r="K270" s="6">
        <v>0</v>
      </c>
      <c r="L270" s="6">
        <v>0.86499999999999999</v>
      </c>
      <c r="M270" s="6">
        <v>4.3478260869565216E-2</v>
      </c>
      <c r="N270" s="6">
        <v>4.5260869565217385</v>
      </c>
      <c r="O270" s="6">
        <f>SUM(NonNurse[[#This Row],[Qualified Social Work Staff Hours]],NonNurse[[#This Row],[Other Social Work Staff Hours]])/NonNurse[[#This Row],[MDS Census]]</f>
        <v>9.4748704079332877E-2</v>
      </c>
      <c r="P270" s="6">
        <v>0.40217391304347827</v>
      </c>
      <c r="Q270" s="6">
        <v>12.482608695652173</v>
      </c>
      <c r="R270" s="6">
        <f>SUM(NonNurse[[#This Row],[Qualified Activities Professional Hours]],NonNurse[[#This Row],[Other Activities Professional Hours]])/NonNurse[[#This Row],[MDS Census]]</f>
        <v>0.26716249718278112</v>
      </c>
      <c r="S270" s="6">
        <v>1.4473913043478261</v>
      </c>
      <c r="T270" s="6">
        <v>0.81326086956521737</v>
      </c>
      <c r="U270" s="6">
        <v>0</v>
      </c>
      <c r="V270" s="6">
        <f>SUM(NonNurse[[#This Row],[Occupational Therapist Hours]],NonNurse[[#This Row],[OT Assistant Hours]],NonNurse[[#This Row],[OT Aide Hours]])/NonNurse[[#This Row],[MDS Census]]</f>
        <v>4.6874013973405453E-2</v>
      </c>
      <c r="W270" s="6">
        <v>0.4652173913043478</v>
      </c>
      <c r="X270" s="6">
        <v>2.7400000000000007</v>
      </c>
      <c r="Y270" s="6">
        <v>0</v>
      </c>
      <c r="Z270" s="6">
        <f>SUM(NonNurse[[#This Row],[Physical Therapist (PT) Hours]],NonNurse[[#This Row],[PT Assistant Hours]],NonNurse[[#This Row],[PT Aide Hours]])/NonNurse[[#This Row],[MDS Census]]</f>
        <v>6.6459319359927882E-2</v>
      </c>
      <c r="AA270" s="6">
        <v>0</v>
      </c>
      <c r="AB270" s="6">
        <v>0</v>
      </c>
      <c r="AC270" s="6">
        <v>0</v>
      </c>
      <c r="AD270" s="6">
        <v>0</v>
      </c>
      <c r="AE270" s="6">
        <v>0</v>
      </c>
      <c r="AF270" s="6">
        <v>0</v>
      </c>
      <c r="AG270" s="6">
        <v>0</v>
      </c>
      <c r="AH270" s="1">
        <v>175521</v>
      </c>
      <c r="AI270">
        <v>7</v>
      </c>
    </row>
    <row r="271" spans="1:35" x14ac:dyDescent="0.25">
      <c r="A271" t="s">
        <v>346</v>
      </c>
      <c r="B271" t="s">
        <v>59</v>
      </c>
      <c r="C271" t="s">
        <v>522</v>
      </c>
      <c r="D271" t="s">
        <v>415</v>
      </c>
      <c r="E271" s="6">
        <v>78.043478260869563</v>
      </c>
      <c r="F271" s="6">
        <v>5.7119565217391308</v>
      </c>
      <c r="G271" s="6">
        <v>0</v>
      </c>
      <c r="H271" s="6">
        <v>0</v>
      </c>
      <c r="I271" s="6">
        <v>5.0434782608695654</v>
      </c>
      <c r="J271" s="6">
        <v>0</v>
      </c>
      <c r="K271" s="6">
        <v>0</v>
      </c>
      <c r="L271" s="6">
        <v>4.0497826086956517</v>
      </c>
      <c r="M271" s="6">
        <v>5.3913043478260869</v>
      </c>
      <c r="N271" s="6">
        <v>2.0869565217391304</v>
      </c>
      <c r="O271" s="6">
        <f>SUM(NonNurse[[#This Row],[Qualified Social Work Staff Hours]],NonNurse[[#This Row],[Other Social Work Staff Hours]])/NonNurse[[#This Row],[MDS Census]]</f>
        <v>9.5821727019498606E-2</v>
      </c>
      <c r="P271" s="6">
        <v>0</v>
      </c>
      <c r="Q271" s="6">
        <v>1.5081521739130435</v>
      </c>
      <c r="R271" s="6">
        <f>SUM(NonNurse[[#This Row],[Qualified Activities Professional Hours]],NonNurse[[#This Row],[Other Activities Professional Hours]])/NonNurse[[#This Row],[MDS Census]]</f>
        <v>1.9324512534818941E-2</v>
      </c>
      <c r="S271" s="6">
        <v>8.2376086956521757</v>
      </c>
      <c r="T271" s="6">
        <v>17.700869565217392</v>
      </c>
      <c r="U271" s="6">
        <v>0</v>
      </c>
      <c r="V271" s="6">
        <f>SUM(NonNurse[[#This Row],[Occupational Therapist Hours]],NonNurse[[#This Row],[OT Assistant Hours]],NonNurse[[#This Row],[OT Aide Hours]])/NonNurse[[#This Row],[MDS Census]]</f>
        <v>0.33235933147632313</v>
      </c>
      <c r="W271" s="6">
        <v>11.790869565217395</v>
      </c>
      <c r="X271" s="6">
        <v>18.816630434782613</v>
      </c>
      <c r="Y271" s="6">
        <v>0</v>
      </c>
      <c r="Z271" s="6">
        <f>SUM(NonNurse[[#This Row],[Physical Therapist (PT) Hours]],NonNurse[[#This Row],[PT Assistant Hours]],NonNurse[[#This Row],[PT Aide Hours]])/NonNurse[[#This Row],[MDS Census]]</f>
        <v>0.39218523676880235</v>
      </c>
      <c r="AA271" s="6">
        <v>0</v>
      </c>
      <c r="AB271" s="6">
        <v>4.3804347826086953</v>
      </c>
      <c r="AC271" s="6">
        <v>0</v>
      </c>
      <c r="AD271" s="6">
        <v>0</v>
      </c>
      <c r="AE271" s="6">
        <v>0</v>
      </c>
      <c r="AF271" s="6">
        <v>0</v>
      </c>
      <c r="AG271" s="6">
        <v>0</v>
      </c>
      <c r="AH271" s="1">
        <v>175172</v>
      </c>
      <c r="AI271">
        <v>7</v>
      </c>
    </row>
    <row r="272" spans="1:35" x14ac:dyDescent="0.25">
      <c r="A272" t="s">
        <v>346</v>
      </c>
      <c r="B272" t="s">
        <v>129</v>
      </c>
      <c r="C272" t="s">
        <v>522</v>
      </c>
      <c r="D272" t="s">
        <v>415</v>
      </c>
      <c r="E272" s="6">
        <v>55.260869565217391</v>
      </c>
      <c r="F272" s="6">
        <v>5.1304347826086953</v>
      </c>
      <c r="G272" s="6">
        <v>0</v>
      </c>
      <c r="H272" s="6">
        <v>0.57608695652173914</v>
      </c>
      <c r="I272" s="6">
        <v>0.97826086956521741</v>
      </c>
      <c r="J272" s="6">
        <v>0</v>
      </c>
      <c r="K272" s="6">
        <v>0</v>
      </c>
      <c r="L272" s="6">
        <v>1.5503260869565216</v>
      </c>
      <c r="M272" s="6">
        <v>5.8026086956521743</v>
      </c>
      <c r="N272" s="6">
        <v>0</v>
      </c>
      <c r="O272" s="6">
        <f>SUM(NonNurse[[#This Row],[Qualified Social Work Staff Hours]],NonNurse[[#This Row],[Other Social Work Staff Hours]])/NonNurse[[#This Row],[MDS Census]]</f>
        <v>0.10500393391030685</v>
      </c>
      <c r="P272" s="6">
        <v>5.9403260869565244</v>
      </c>
      <c r="Q272" s="6">
        <v>7.7344565217391299</v>
      </c>
      <c r="R272" s="6">
        <f>SUM(NonNurse[[#This Row],[Qualified Activities Professional Hours]],NonNurse[[#This Row],[Other Activities Professional Hours]])/NonNurse[[#This Row],[MDS Census]]</f>
        <v>0.24745869394177816</v>
      </c>
      <c r="S272" s="6">
        <v>2.5566304347826083</v>
      </c>
      <c r="T272" s="6">
        <v>3.3601086956521731</v>
      </c>
      <c r="U272" s="6">
        <v>0</v>
      </c>
      <c r="V272" s="6">
        <f>SUM(NonNurse[[#This Row],[Occupational Therapist Hours]],NonNurse[[#This Row],[OT Assistant Hours]],NonNurse[[#This Row],[OT Aide Hours]])/NonNurse[[#This Row],[MDS Census]]</f>
        <v>0.10706923682140045</v>
      </c>
      <c r="W272" s="6">
        <v>1.914239130434783</v>
      </c>
      <c r="X272" s="6">
        <v>8.2402173913043502</v>
      </c>
      <c r="Y272" s="6">
        <v>0</v>
      </c>
      <c r="Z272" s="6">
        <f>SUM(NonNurse[[#This Row],[Physical Therapist (PT) Hours]],NonNurse[[#This Row],[PT Assistant Hours]],NonNurse[[#This Row],[PT Aide Hours]])/NonNurse[[#This Row],[MDS Census]]</f>
        <v>0.1837549173878836</v>
      </c>
      <c r="AA272" s="6">
        <v>0</v>
      </c>
      <c r="AB272" s="6">
        <v>0</v>
      </c>
      <c r="AC272" s="6">
        <v>0</v>
      </c>
      <c r="AD272" s="6">
        <v>0</v>
      </c>
      <c r="AE272" s="6">
        <v>0</v>
      </c>
      <c r="AF272" s="6">
        <v>0</v>
      </c>
      <c r="AG272" s="6">
        <v>0</v>
      </c>
      <c r="AH272" s="1">
        <v>175297</v>
      </c>
      <c r="AI272">
        <v>7</v>
      </c>
    </row>
    <row r="273" spans="1:35" x14ac:dyDescent="0.25">
      <c r="A273" t="s">
        <v>346</v>
      </c>
      <c r="B273" t="s">
        <v>170</v>
      </c>
      <c r="C273" t="s">
        <v>591</v>
      </c>
      <c r="D273" t="s">
        <v>451</v>
      </c>
      <c r="E273" s="6">
        <v>40.217391304347828</v>
      </c>
      <c r="F273" s="6">
        <v>4.9891304347826084</v>
      </c>
      <c r="G273" s="6">
        <v>3.2608695652173912E-2</v>
      </c>
      <c r="H273" s="6">
        <v>0.14130434782608695</v>
      </c>
      <c r="I273" s="6">
        <v>0.33695652173913043</v>
      </c>
      <c r="J273" s="6">
        <v>0</v>
      </c>
      <c r="K273" s="6">
        <v>0</v>
      </c>
      <c r="L273" s="6">
        <v>0.62989130434782603</v>
      </c>
      <c r="M273" s="6">
        <v>0</v>
      </c>
      <c r="N273" s="6">
        <v>4.895652173913045</v>
      </c>
      <c r="O273" s="6">
        <f>SUM(NonNurse[[#This Row],[Qualified Social Work Staff Hours]],NonNurse[[#This Row],[Other Social Work Staff Hours]])/NonNurse[[#This Row],[MDS Census]]</f>
        <v>0.12172972972972976</v>
      </c>
      <c r="P273" s="6">
        <v>5.1038043478260873</v>
      </c>
      <c r="Q273" s="6">
        <v>1.7673913043478264</v>
      </c>
      <c r="R273" s="6">
        <f>SUM(NonNurse[[#This Row],[Qualified Activities Professional Hours]],NonNurse[[#This Row],[Other Activities Professional Hours]])/NonNurse[[#This Row],[MDS Census]]</f>
        <v>0.17085135135135135</v>
      </c>
      <c r="S273" s="6">
        <v>1.2928260869565216</v>
      </c>
      <c r="T273" s="6">
        <v>0.12456521739130436</v>
      </c>
      <c r="U273" s="6">
        <v>0</v>
      </c>
      <c r="V273" s="6">
        <f>SUM(NonNurse[[#This Row],[Occupational Therapist Hours]],NonNurse[[#This Row],[OT Assistant Hours]],NonNurse[[#This Row],[OT Aide Hours]])/NonNurse[[#This Row],[MDS Census]]</f>
        <v>3.5243243243243239E-2</v>
      </c>
      <c r="W273" s="6">
        <v>1.1885869565217393</v>
      </c>
      <c r="X273" s="6">
        <v>1.2372826086956525</v>
      </c>
      <c r="Y273" s="6">
        <v>0</v>
      </c>
      <c r="Z273" s="6">
        <f>SUM(NonNurse[[#This Row],[Physical Therapist (PT) Hours]],NonNurse[[#This Row],[PT Assistant Hours]],NonNurse[[#This Row],[PT Aide Hours]])/NonNurse[[#This Row],[MDS Census]]</f>
        <v>6.0318918918918926E-2</v>
      </c>
      <c r="AA273" s="6">
        <v>0</v>
      </c>
      <c r="AB273" s="6">
        <v>0</v>
      </c>
      <c r="AC273" s="6">
        <v>0</v>
      </c>
      <c r="AD273" s="6">
        <v>0</v>
      </c>
      <c r="AE273" s="6">
        <v>0</v>
      </c>
      <c r="AF273" s="6">
        <v>0</v>
      </c>
      <c r="AG273" s="6">
        <v>0</v>
      </c>
      <c r="AH273" s="1">
        <v>175361</v>
      </c>
      <c r="AI273">
        <v>7</v>
      </c>
    </row>
    <row r="274" spans="1:35" x14ac:dyDescent="0.25">
      <c r="A274" t="s">
        <v>346</v>
      </c>
      <c r="B274" t="s">
        <v>300</v>
      </c>
      <c r="C274" t="s">
        <v>643</v>
      </c>
      <c r="D274" t="s">
        <v>463</v>
      </c>
      <c r="E274" s="6">
        <v>28.445652173913043</v>
      </c>
      <c r="F274" s="6">
        <v>0.65217391304347827</v>
      </c>
      <c r="G274" s="6">
        <v>0.14130434782608695</v>
      </c>
      <c r="H274" s="6">
        <v>0.35326086956521741</v>
      </c>
      <c r="I274" s="6">
        <v>1.6630434782608696</v>
      </c>
      <c r="J274" s="6">
        <v>0</v>
      </c>
      <c r="K274" s="6">
        <v>0</v>
      </c>
      <c r="L274" s="6">
        <v>0</v>
      </c>
      <c r="M274" s="6">
        <v>3.2280434782608705</v>
      </c>
      <c r="N274" s="6">
        <v>0</v>
      </c>
      <c r="O274" s="6">
        <f>SUM(NonNurse[[#This Row],[Qualified Social Work Staff Hours]],NonNurse[[#This Row],[Other Social Work Staff Hours]])/NonNurse[[#This Row],[MDS Census]]</f>
        <v>0.11348108521207492</v>
      </c>
      <c r="P274" s="6">
        <v>8.4188043478260859</v>
      </c>
      <c r="Q274" s="6">
        <v>0</v>
      </c>
      <c r="R274" s="6">
        <f>SUM(NonNurse[[#This Row],[Qualified Activities Professional Hours]],NonNurse[[#This Row],[Other Activities Professional Hours]])/NonNurse[[#This Row],[MDS Census]]</f>
        <v>0.29596102407336644</v>
      </c>
      <c r="S274" s="6">
        <v>0</v>
      </c>
      <c r="T274" s="6">
        <v>0</v>
      </c>
      <c r="U274" s="6">
        <v>0</v>
      </c>
      <c r="V274" s="6">
        <f>SUM(NonNurse[[#This Row],[Occupational Therapist Hours]],NonNurse[[#This Row],[OT Assistant Hours]],NonNurse[[#This Row],[OT Aide Hours]])/NonNurse[[#This Row],[MDS Census]]</f>
        <v>0</v>
      </c>
      <c r="W274" s="6">
        <v>0</v>
      </c>
      <c r="X274" s="6">
        <v>0</v>
      </c>
      <c r="Y274" s="6">
        <v>0</v>
      </c>
      <c r="Z274" s="6">
        <f>SUM(NonNurse[[#This Row],[Physical Therapist (PT) Hours]],NonNurse[[#This Row],[PT Assistant Hours]],NonNurse[[#This Row],[PT Aide Hours]])/NonNurse[[#This Row],[MDS Census]]</f>
        <v>0</v>
      </c>
      <c r="AA274" s="6">
        <v>0</v>
      </c>
      <c r="AB274" s="6">
        <v>0</v>
      </c>
      <c r="AC274" s="6">
        <v>0</v>
      </c>
      <c r="AD274" s="6">
        <v>0</v>
      </c>
      <c r="AE274" s="6">
        <v>0</v>
      </c>
      <c r="AF274" s="6">
        <v>0</v>
      </c>
      <c r="AG274" s="6">
        <v>0</v>
      </c>
      <c r="AH274" t="s">
        <v>0</v>
      </c>
      <c r="AI274">
        <v>7</v>
      </c>
    </row>
    <row r="275" spans="1:35" x14ac:dyDescent="0.25">
      <c r="A275" t="s">
        <v>346</v>
      </c>
      <c r="B275" t="s">
        <v>176</v>
      </c>
      <c r="C275" t="s">
        <v>543</v>
      </c>
      <c r="D275" t="s">
        <v>407</v>
      </c>
      <c r="E275" s="6">
        <v>38.097826086956523</v>
      </c>
      <c r="F275" s="6">
        <v>5.5141304347826017</v>
      </c>
      <c r="G275" s="6">
        <v>6.5217391304347824E-2</v>
      </c>
      <c r="H275" s="6">
        <v>0.54076086956521741</v>
      </c>
      <c r="I275" s="6">
        <v>0.22826086956521738</v>
      </c>
      <c r="J275" s="6">
        <v>0</v>
      </c>
      <c r="K275" s="6">
        <v>0</v>
      </c>
      <c r="L275" s="6">
        <v>0.60347826086956524</v>
      </c>
      <c r="M275" s="6">
        <v>0.13043478260869565</v>
      </c>
      <c r="N275" s="6">
        <v>5.0298913043478262</v>
      </c>
      <c r="O275" s="6">
        <f>SUM(NonNurse[[#This Row],[Qualified Social Work Staff Hours]],NonNurse[[#This Row],[Other Social Work Staff Hours]])/NonNurse[[#This Row],[MDS Census]]</f>
        <v>0.1354493580599144</v>
      </c>
      <c r="P275" s="6">
        <v>4.3478260869565216E-2</v>
      </c>
      <c r="Q275" s="6">
        <v>5.4429347826086953</v>
      </c>
      <c r="R275" s="6">
        <f>SUM(NonNurse[[#This Row],[Qualified Activities Professional Hours]],NonNurse[[#This Row],[Other Activities Professional Hours]])/NonNurse[[#This Row],[MDS Census]]</f>
        <v>0.14400855920114122</v>
      </c>
      <c r="S275" s="6">
        <v>0.54054347826086957</v>
      </c>
      <c r="T275" s="6">
        <v>5.6084782608695658</v>
      </c>
      <c r="U275" s="6">
        <v>0</v>
      </c>
      <c r="V275" s="6">
        <f>SUM(NonNurse[[#This Row],[Occupational Therapist Hours]],NonNurse[[#This Row],[OT Assistant Hours]],NonNurse[[#This Row],[OT Aide Hours]])/NonNurse[[#This Row],[MDS Census]]</f>
        <v>0.16140085592011413</v>
      </c>
      <c r="W275" s="6">
        <v>0.81445652173913052</v>
      </c>
      <c r="X275" s="6">
        <v>3.8394565217391308</v>
      </c>
      <c r="Y275" s="6">
        <v>0</v>
      </c>
      <c r="Z275" s="6">
        <f>SUM(NonNurse[[#This Row],[Physical Therapist (PT) Hours]],NonNurse[[#This Row],[PT Assistant Hours]],NonNurse[[#This Row],[PT Aide Hours]])/NonNurse[[#This Row],[MDS Census]]</f>
        <v>0.12215691868758916</v>
      </c>
      <c r="AA275" s="6">
        <v>0</v>
      </c>
      <c r="AB275" s="6">
        <v>0</v>
      </c>
      <c r="AC275" s="6">
        <v>0</v>
      </c>
      <c r="AD275" s="6">
        <v>0</v>
      </c>
      <c r="AE275" s="6">
        <v>0</v>
      </c>
      <c r="AF275" s="6">
        <v>0</v>
      </c>
      <c r="AG275" s="6">
        <v>0</v>
      </c>
      <c r="AH275" s="1">
        <v>175377</v>
      </c>
      <c r="AI275">
        <v>7</v>
      </c>
    </row>
    <row r="276" spans="1:35" x14ac:dyDescent="0.25">
      <c r="A276" t="s">
        <v>346</v>
      </c>
      <c r="B276" t="s">
        <v>272</v>
      </c>
      <c r="C276" t="s">
        <v>506</v>
      </c>
      <c r="D276" t="s">
        <v>422</v>
      </c>
      <c r="E276" s="6">
        <v>44.605633802816904</v>
      </c>
      <c r="F276" s="6">
        <v>9.943661971830986</v>
      </c>
      <c r="G276" s="6">
        <v>0</v>
      </c>
      <c r="H276" s="6">
        <v>0</v>
      </c>
      <c r="I276" s="6">
        <v>0</v>
      </c>
      <c r="J276" s="6">
        <v>0</v>
      </c>
      <c r="K276" s="6">
        <v>0</v>
      </c>
      <c r="L276" s="6">
        <v>5.1608450704225364</v>
      </c>
      <c r="M276" s="6">
        <v>10.546478873239437</v>
      </c>
      <c r="N276" s="6">
        <v>0</v>
      </c>
      <c r="O276" s="6">
        <f>SUM(NonNurse[[#This Row],[Qualified Social Work Staff Hours]],NonNurse[[#This Row],[Other Social Work Staff Hours]])/NonNurse[[#This Row],[MDS Census]]</f>
        <v>0.23643826965582571</v>
      </c>
      <c r="P276" s="6">
        <v>5.4154929577464772</v>
      </c>
      <c r="Q276" s="6">
        <v>0</v>
      </c>
      <c r="R276" s="6">
        <f>SUM(NonNurse[[#This Row],[Qualified Activities Professional Hours]],NonNurse[[#This Row],[Other Activities Professional Hours]])/NonNurse[[#This Row],[MDS Census]]</f>
        <v>0.12140827281338802</v>
      </c>
      <c r="S276" s="6">
        <v>9.9719718309859129</v>
      </c>
      <c r="T276" s="6">
        <v>0</v>
      </c>
      <c r="U276" s="6">
        <v>0</v>
      </c>
      <c r="V276" s="6">
        <f>SUM(NonNurse[[#This Row],[Occupational Therapist Hours]],NonNurse[[#This Row],[OT Assistant Hours]],NonNurse[[#This Row],[OT Aide Hours]])/NonNurse[[#This Row],[MDS Census]]</f>
        <v>0.22355857278181238</v>
      </c>
      <c r="W276" s="6">
        <v>10.609295774647885</v>
      </c>
      <c r="X276" s="6">
        <v>0</v>
      </c>
      <c r="Y276" s="6">
        <v>0</v>
      </c>
      <c r="Z276" s="6">
        <f>SUM(NonNurse[[#This Row],[Physical Therapist (PT) Hours]],NonNurse[[#This Row],[PT Assistant Hours]],NonNurse[[#This Row],[PT Aide Hours]])/NonNurse[[#This Row],[MDS Census]]</f>
        <v>0.23784654246921369</v>
      </c>
      <c r="AA276" s="6">
        <v>0</v>
      </c>
      <c r="AB276" s="6">
        <v>0</v>
      </c>
      <c r="AC276" s="6">
        <v>0</v>
      </c>
      <c r="AD276" s="6">
        <v>71.438028169014117</v>
      </c>
      <c r="AE276" s="6">
        <v>0</v>
      </c>
      <c r="AF276" s="6">
        <v>0</v>
      </c>
      <c r="AG276" s="6">
        <v>0</v>
      </c>
      <c r="AH276" s="1">
        <v>175533</v>
      </c>
      <c r="AI276">
        <v>7</v>
      </c>
    </row>
    <row r="277" spans="1:35" x14ac:dyDescent="0.25">
      <c r="A277" t="s">
        <v>346</v>
      </c>
      <c r="B277" t="s">
        <v>324</v>
      </c>
      <c r="C277" t="s">
        <v>660</v>
      </c>
      <c r="D277" t="s">
        <v>382</v>
      </c>
      <c r="E277" s="6">
        <v>25.760563380281692</v>
      </c>
      <c r="F277" s="6">
        <v>11.085915492957747</v>
      </c>
      <c r="G277" s="6">
        <v>0</v>
      </c>
      <c r="H277" s="6">
        <v>0</v>
      </c>
      <c r="I277" s="6">
        <v>0.45070422535211269</v>
      </c>
      <c r="J277" s="6">
        <v>0</v>
      </c>
      <c r="K277" s="6">
        <v>0</v>
      </c>
      <c r="L277" s="6">
        <v>0</v>
      </c>
      <c r="M277" s="6">
        <v>5.0676056338028186</v>
      </c>
      <c r="N277" s="6">
        <v>0</v>
      </c>
      <c r="O277" s="6">
        <f>SUM(NonNurse[[#This Row],[Qualified Social Work Staff Hours]],NonNurse[[#This Row],[Other Social Work Staff Hours]])/NonNurse[[#This Row],[MDS Census]]</f>
        <v>0.19671951886276659</v>
      </c>
      <c r="P277" s="6">
        <v>5.4943661971830977</v>
      </c>
      <c r="Q277" s="6">
        <v>0</v>
      </c>
      <c r="R277" s="6">
        <f>SUM(NonNurse[[#This Row],[Qualified Activities Professional Hours]],NonNurse[[#This Row],[Other Activities Professional Hours]])/NonNurse[[#This Row],[MDS Census]]</f>
        <v>0.21328594860579547</v>
      </c>
      <c r="S277" s="6">
        <v>0</v>
      </c>
      <c r="T277" s="6">
        <v>0</v>
      </c>
      <c r="U277" s="6">
        <v>0</v>
      </c>
      <c r="V277" s="6">
        <f>SUM(NonNurse[[#This Row],[Occupational Therapist Hours]],NonNurse[[#This Row],[OT Assistant Hours]],NonNurse[[#This Row],[OT Aide Hours]])/NonNurse[[#This Row],[MDS Census]]</f>
        <v>0</v>
      </c>
      <c r="W277" s="6">
        <v>0</v>
      </c>
      <c r="X277" s="6">
        <v>0</v>
      </c>
      <c r="Y277" s="6">
        <v>0</v>
      </c>
      <c r="Z277" s="6">
        <f>SUM(NonNurse[[#This Row],[Physical Therapist (PT) Hours]],NonNurse[[#This Row],[PT Assistant Hours]],NonNurse[[#This Row],[PT Aide Hours]])/NonNurse[[#This Row],[MDS Census]]</f>
        <v>0</v>
      </c>
      <c r="AA277" s="6">
        <v>0</v>
      </c>
      <c r="AB277" s="6">
        <v>0</v>
      </c>
      <c r="AC277" s="6">
        <v>0</v>
      </c>
      <c r="AD277" s="6">
        <v>28.65211267605634</v>
      </c>
      <c r="AE277" s="6">
        <v>0</v>
      </c>
      <c r="AF277" s="6">
        <v>0</v>
      </c>
      <c r="AG277" s="6">
        <v>0</v>
      </c>
      <c r="AH277" t="s">
        <v>17</v>
      </c>
      <c r="AI277">
        <v>7</v>
      </c>
    </row>
    <row r="278" spans="1:35" x14ac:dyDescent="0.25">
      <c r="A278" t="s">
        <v>346</v>
      </c>
      <c r="B278" t="s">
        <v>43</v>
      </c>
      <c r="C278" t="s">
        <v>528</v>
      </c>
      <c r="D278" t="s">
        <v>418</v>
      </c>
      <c r="E278" s="6">
        <v>61.760869565217391</v>
      </c>
      <c r="F278" s="6">
        <v>4.7635869565217392</v>
      </c>
      <c r="G278" s="6">
        <v>0.28804347826086957</v>
      </c>
      <c r="H278" s="6">
        <v>0.19565217391304349</v>
      </c>
      <c r="I278" s="6">
        <v>1.1195652173913044</v>
      </c>
      <c r="J278" s="6">
        <v>0</v>
      </c>
      <c r="K278" s="6">
        <v>0</v>
      </c>
      <c r="L278" s="6">
        <v>0.26630434782608697</v>
      </c>
      <c r="M278" s="6">
        <v>4.5896739130434785</v>
      </c>
      <c r="N278" s="6">
        <v>4.6793478260869561</v>
      </c>
      <c r="O278" s="6">
        <f>SUM(NonNurse[[#This Row],[Qualified Social Work Staff Hours]],NonNurse[[#This Row],[Other Social Work Staff Hours]])/NonNurse[[#This Row],[MDS Census]]</f>
        <v>0.15007919746568107</v>
      </c>
      <c r="P278" s="6">
        <v>8.866847826086957</v>
      </c>
      <c r="Q278" s="6">
        <v>2.717391304347826E-2</v>
      </c>
      <c r="R278" s="6">
        <f>SUM(NonNurse[[#This Row],[Qualified Activities Professional Hours]],NonNurse[[#This Row],[Other Activities Professional Hours]])/NonNurse[[#This Row],[MDS Census]]</f>
        <v>0.14400739176346358</v>
      </c>
      <c r="S278" s="6">
        <v>0.41847826086956524</v>
      </c>
      <c r="T278" s="6">
        <v>4.7010869565217392</v>
      </c>
      <c r="U278" s="6">
        <v>0</v>
      </c>
      <c r="V278" s="6">
        <f>SUM(NonNurse[[#This Row],[Occupational Therapist Hours]],NonNurse[[#This Row],[OT Assistant Hours]],NonNurse[[#This Row],[OT Aide Hours]])/NonNurse[[#This Row],[MDS Census]]</f>
        <v>8.289334741288279E-2</v>
      </c>
      <c r="W278" s="6">
        <v>0.56793478260869568</v>
      </c>
      <c r="X278" s="6">
        <v>9.7608695652173907</v>
      </c>
      <c r="Y278" s="6">
        <v>0</v>
      </c>
      <c r="Z278" s="6">
        <f>SUM(NonNurse[[#This Row],[Physical Therapist (PT) Hours]],NonNurse[[#This Row],[PT Assistant Hours]],NonNurse[[#This Row],[PT Aide Hours]])/NonNurse[[#This Row],[MDS Census]]</f>
        <v>0.16723864836325236</v>
      </c>
      <c r="AA278" s="6">
        <v>0</v>
      </c>
      <c r="AB278" s="6">
        <v>0</v>
      </c>
      <c r="AC278" s="6">
        <v>0</v>
      </c>
      <c r="AD278" s="6">
        <v>0</v>
      </c>
      <c r="AE278" s="6">
        <v>0</v>
      </c>
      <c r="AF278" s="6">
        <v>0</v>
      </c>
      <c r="AG278" s="6">
        <v>0</v>
      </c>
      <c r="AH278" s="1">
        <v>175126</v>
      </c>
      <c r="AI278">
        <v>7</v>
      </c>
    </row>
    <row r="279" spans="1:35" x14ac:dyDescent="0.25">
      <c r="A279" t="s">
        <v>346</v>
      </c>
      <c r="B279" t="s">
        <v>245</v>
      </c>
      <c r="C279" t="s">
        <v>578</v>
      </c>
      <c r="D279" t="s">
        <v>447</v>
      </c>
      <c r="E279" s="6">
        <v>65.183098591549296</v>
      </c>
      <c r="F279" s="6">
        <v>7.71830985915493</v>
      </c>
      <c r="G279" s="6">
        <v>0</v>
      </c>
      <c r="H279" s="6">
        <v>0</v>
      </c>
      <c r="I279" s="6">
        <v>0</v>
      </c>
      <c r="J279" s="6">
        <v>0</v>
      </c>
      <c r="K279" s="6">
        <v>0</v>
      </c>
      <c r="L279" s="6">
        <v>1.5601408450704224</v>
      </c>
      <c r="M279" s="6">
        <v>0</v>
      </c>
      <c r="N279" s="6">
        <v>9.4191549295774664</v>
      </c>
      <c r="O279" s="6">
        <f>SUM(NonNurse[[#This Row],[Qualified Social Work Staff Hours]],NonNurse[[#This Row],[Other Social Work Staff Hours]])/NonNurse[[#This Row],[MDS Census]]</f>
        <v>0.14450302506482285</v>
      </c>
      <c r="P279" s="6">
        <v>0</v>
      </c>
      <c r="Q279" s="6">
        <v>8.1061971830985886</v>
      </c>
      <c r="R279" s="6">
        <f>SUM(NonNurse[[#This Row],[Qualified Activities Professional Hours]],NonNurse[[#This Row],[Other Activities Professional Hours]])/NonNurse[[#This Row],[MDS Census]]</f>
        <v>0.1243604148660328</v>
      </c>
      <c r="S279" s="6">
        <v>0.88605633802816897</v>
      </c>
      <c r="T279" s="6">
        <v>3.7102816901408451</v>
      </c>
      <c r="U279" s="6">
        <v>0</v>
      </c>
      <c r="V279" s="6">
        <f>SUM(NonNurse[[#This Row],[Occupational Therapist Hours]],NonNurse[[#This Row],[OT Assistant Hours]],NonNurse[[#This Row],[OT Aide Hours]])/NonNurse[[#This Row],[MDS Census]]</f>
        <v>7.0514261019878996E-2</v>
      </c>
      <c r="W279" s="6">
        <v>0.50873239436619722</v>
      </c>
      <c r="X279" s="6">
        <v>5.9180281690140832</v>
      </c>
      <c r="Y279" s="6">
        <v>0</v>
      </c>
      <c r="Z279" s="6">
        <f>SUM(NonNurse[[#This Row],[Physical Therapist (PT) Hours]],NonNurse[[#This Row],[PT Assistant Hours]],NonNurse[[#This Row],[PT Aide Hours]])/NonNurse[[#This Row],[MDS Census]]</f>
        <v>9.8595505617977516E-2</v>
      </c>
      <c r="AA279" s="6">
        <v>0</v>
      </c>
      <c r="AB279" s="6">
        <v>0</v>
      </c>
      <c r="AC279" s="6">
        <v>0</v>
      </c>
      <c r="AD279" s="6">
        <v>0</v>
      </c>
      <c r="AE279" s="6">
        <v>0</v>
      </c>
      <c r="AF279" s="6">
        <v>0</v>
      </c>
      <c r="AG279" s="6">
        <v>0</v>
      </c>
      <c r="AH279" s="1">
        <v>175498</v>
      </c>
      <c r="AI279">
        <v>7</v>
      </c>
    </row>
    <row r="280" spans="1:35" x14ac:dyDescent="0.25">
      <c r="A280" t="s">
        <v>346</v>
      </c>
      <c r="B280" t="s">
        <v>36</v>
      </c>
      <c r="C280" t="s">
        <v>524</v>
      </c>
      <c r="D280" t="s">
        <v>416</v>
      </c>
      <c r="E280" s="6">
        <v>82.971830985915489</v>
      </c>
      <c r="F280" s="6">
        <v>9.577464788732394</v>
      </c>
      <c r="G280" s="6">
        <v>0</v>
      </c>
      <c r="H280" s="6">
        <v>0</v>
      </c>
      <c r="I280" s="6">
        <v>0</v>
      </c>
      <c r="J280" s="6">
        <v>0</v>
      </c>
      <c r="K280" s="6">
        <v>0</v>
      </c>
      <c r="L280" s="6">
        <v>5.3046478873239424</v>
      </c>
      <c r="M280" s="6">
        <v>0</v>
      </c>
      <c r="N280" s="6">
        <v>9.4459154929577469</v>
      </c>
      <c r="O280" s="6">
        <f>SUM(NonNurse[[#This Row],[Qualified Social Work Staff Hours]],NonNurse[[#This Row],[Other Social Work Staff Hours]])/NonNurse[[#This Row],[MDS Census]]</f>
        <v>0.11384484807333221</v>
      </c>
      <c r="P280" s="6">
        <v>0</v>
      </c>
      <c r="Q280" s="6">
        <v>16.939295774647888</v>
      </c>
      <c r="R280" s="6">
        <f>SUM(NonNurse[[#This Row],[Qualified Activities Professional Hours]],NonNurse[[#This Row],[Other Activities Professional Hours]])/NonNurse[[#This Row],[MDS Census]]</f>
        <v>0.20415718893226958</v>
      </c>
      <c r="S280" s="6">
        <v>3.8495774647887306</v>
      </c>
      <c r="T280" s="6">
        <v>8.4402816901408464</v>
      </c>
      <c r="U280" s="6">
        <v>0</v>
      </c>
      <c r="V280" s="6">
        <f>SUM(NonNurse[[#This Row],[Occupational Therapist Hours]],NonNurse[[#This Row],[OT Assistant Hours]],NonNurse[[#This Row],[OT Aide Hours]])/NonNurse[[#This Row],[MDS Census]]</f>
        <v>0.1481208623323714</v>
      </c>
      <c r="W280" s="6">
        <v>4.0008450704225345</v>
      </c>
      <c r="X280" s="6">
        <v>12.739014084507044</v>
      </c>
      <c r="Y280" s="6">
        <v>0</v>
      </c>
      <c r="Z280" s="6">
        <f>SUM(NonNurse[[#This Row],[Physical Therapist (PT) Hours]],NonNurse[[#This Row],[PT Assistant Hours]],NonNurse[[#This Row],[PT Aide Hours]])/NonNurse[[#This Row],[MDS Census]]</f>
        <v>0.20175352232218641</v>
      </c>
      <c r="AA280" s="6">
        <v>0</v>
      </c>
      <c r="AB280" s="6">
        <v>0</v>
      </c>
      <c r="AC280" s="6">
        <v>0</v>
      </c>
      <c r="AD280" s="6">
        <v>0</v>
      </c>
      <c r="AE280" s="6">
        <v>0</v>
      </c>
      <c r="AF280" s="6">
        <v>0</v>
      </c>
      <c r="AG280" s="6">
        <v>0</v>
      </c>
      <c r="AH280" s="1">
        <v>175100</v>
      </c>
      <c r="AI280">
        <v>7</v>
      </c>
    </row>
    <row r="281" spans="1:35" x14ac:dyDescent="0.25">
      <c r="A281" t="s">
        <v>346</v>
      </c>
      <c r="B281" t="s">
        <v>279</v>
      </c>
      <c r="C281" t="s">
        <v>521</v>
      </c>
      <c r="D281" t="s">
        <v>402</v>
      </c>
      <c r="E281" s="6">
        <v>34.154929577464792</v>
      </c>
      <c r="F281" s="6">
        <v>4.619718309859155</v>
      </c>
      <c r="G281" s="6">
        <v>0</v>
      </c>
      <c r="H281" s="6">
        <v>0</v>
      </c>
      <c r="I281" s="6">
        <v>0</v>
      </c>
      <c r="J281" s="6">
        <v>0</v>
      </c>
      <c r="K281" s="6">
        <v>0</v>
      </c>
      <c r="L281" s="6">
        <v>1.7833802816901407</v>
      </c>
      <c r="M281" s="6">
        <v>0</v>
      </c>
      <c r="N281" s="6">
        <v>4.7640845070422539</v>
      </c>
      <c r="O281" s="6">
        <f>SUM(NonNurse[[#This Row],[Qualified Social Work Staff Hours]],NonNurse[[#This Row],[Other Social Work Staff Hours]])/NonNurse[[#This Row],[MDS Census]]</f>
        <v>0.13948453608247421</v>
      </c>
      <c r="P281" s="6">
        <v>0</v>
      </c>
      <c r="Q281" s="6">
        <v>10.323802816901409</v>
      </c>
      <c r="R281" s="6">
        <f>SUM(NonNurse[[#This Row],[Qualified Activities Professional Hours]],NonNurse[[#This Row],[Other Activities Professional Hours]])/NonNurse[[#This Row],[MDS Census]]</f>
        <v>0.3022639175257732</v>
      </c>
      <c r="S281" s="6">
        <v>0.99619718309859184</v>
      </c>
      <c r="T281" s="6">
        <v>3.0145070422535225</v>
      </c>
      <c r="U281" s="6">
        <v>0</v>
      </c>
      <c r="V281" s="6">
        <f>SUM(NonNurse[[#This Row],[Occupational Therapist Hours]],NonNurse[[#This Row],[OT Assistant Hours]],NonNurse[[#This Row],[OT Aide Hours]])/NonNurse[[#This Row],[MDS Census]]</f>
        <v>0.11742680412371138</v>
      </c>
      <c r="W281" s="6">
        <v>2.1281690140845071</v>
      </c>
      <c r="X281" s="6">
        <v>3.2118309859154937</v>
      </c>
      <c r="Y281" s="6">
        <v>0</v>
      </c>
      <c r="Z281" s="6">
        <f>SUM(NonNurse[[#This Row],[Physical Therapist (PT) Hours]],NonNurse[[#This Row],[PT Assistant Hours]],NonNurse[[#This Row],[PT Aide Hours]])/NonNurse[[#This Row],[MDS Census]]</f>
        <v>0.15634639175257734</v>
      </c>
      <c r="AA281" s="6">
        <v>0</v>
      </c>
      <c r="AB281" s="6">
        <v>0</v>
      </c>
      <c r="AC281" s="6">
        <v>0</v>
      </c>
      <c r="AD281" s="6">
        <v>0</v>
      </c>
      <c r="AE281" s="6">
        <v>0</v>
      </c>
      <c r="AF281" s="6">
        <v>0</v>
      </c>
      <c r="AG281" s="6">
        <v>0</v>
      </c>
      <c r="AH281" s="1">
        <v>175543</v>
      </c>
      <c r="AI281">
        <v>7</v>
      </c>
    </row>
    <row r="282" spans="1:35" x14ac:dyDescent="0.25">
      <c r="A282" t="s">
        <v>346</v>
      </c>
      <c r="B282" t="s">
        <v>224</v>
      </c>
      <c r="C282" t="s">
        <v>488</v>
      </c>
      <c r="D282" t="s">
        <v>393</v>
      </c>
      <c r="E282" s="6">
        <v>72.887323943661968</v>
      </c>
      <c r="F282" s="6">
        <v>5.464788732394366</v>
      </c>
      <c r="G282" s="6">
        <v>0</v>
      </c>
      <c r="H282" s="6">
        <v>0</v>
      </c>
      <c r="I282" s="6">
        <v>0</v>
      </c>
      <c r="J282" s="6">
        <v>0</v>
      </c>
      <c r="K282" s="6">
        <v>0</v>
      </c>
      <c r="L282" s="6">
        <v>4.1733802816901404</v>
      </c>
      <c r="M282" s="6">
        <v>5.352112676056338</v>
      </c>
      <c r="N282" s="6">
        <v>5.2128169014084502</v>
      </c>
      <c r="O282" s="6">
        <f>SUM(NonNurse[[#This Row],[Qualified Social Work Staff Hours]],NonNurse[[#This Row],[Other Social Work Staff Hours]])/NonNurse[[#This Row],[MDS Census]]</f>
        <v>0.1449487922705314</v>
      </c>
      <c r="P282" s="6">
        <v>0</v>
      </c>
      <c r="Q282" s="6">
        <v>14.257183098591547</v>
      </c>
      <c r="R282" s="6">
        <f>SUM(NonNurse[[#This Row],[Qualified Activities Professional Hours]],NonNurse[[#This Row],[Other Activities Professional Hours]])/NonNurse[[#This Row],[MDS Census]]</f>
        <v>0.19560579710144926</v>
      </c>
      <c r="S282" s="6">
        <v>2.2777464788732393</v>
      </c>
      <c r="T282" s="6">
        <v>4.7198591549295772</v>
      </c>
      <c r="U282" s="6">
        <v>0</v>
      </c>
      <c r="V282" s="6">
        <f>SUM(NonNurse[[#This Row],[Occupational Therapist Hours]],NonNurse[[#This Row],[OT Assistant Hours]],NonNurse[[#This Row],[OT Aide Hours]])/NonNurse[[#This Row],[MDS Census]]</f>
        <v>9.6005797101449269E-2</v>
      </c>
      <c r="W282" s="6">
        <v>1.9819718309859156</v>
      </c>
      <c r="X282" s="6">
        <v>9.5221126760563344</v>
      </c>
      <c r="Y282" s="6">
        <v>0</v>
      </c>
      <c r="Z282" s="6">
        <f>SUM(NonNurse[[#This Row],[Physical Therapist (PT) Hours]],NonNurse[[#This Row],[PT Assistant Hours]],NonNurse[[#This Row],[PT Aide Hours]])/NonNurse[[#This Row],[MDS Census]]</f>
        <v>0.15783381642512073</v>
      </c>
      <c r="AA282" s="6">
        <v>0</v>
      </c>
      <c r="AB282" s="6">
        <v>0</v>
      </c>
      <c r="AC282" s="6">
        <v>0</v>
      </c>
      <c r="AD282" s="6">
        <v>0</v>
      </c>
      <c r="AE282" s="6">
        <v>0</v>
      </c>
      <c r="AF282" s="6">
        <v>0</v>
      </c>
      <c r="AG282" s="6">
        <v>0</v>
      </c>
      <c r="AH282" s="1">
        <v>175465</v>
      </c>
      <c r="AI282">
        <v>7</v>
      </c>
    </row>
    <row r="283" spans="1:35" x14ac:dyDescent="0.25">
      <c r="A283" t="s">
        <v>346</v>
      </c>
      <c r="B283" t="s">
        <v>275</v>
      </c>
      <c r="C283" t="s">
        <v>521</v>
      </c>
      <c r="D283" t="s">
        <v>402</v>
      </c>
      <c r="E283" s="6">
        <v>55.183098591549296</v>
      </c>
      <c r="F283" s="6">
        <v>5.28169014084507</v>
      </c>
      <c r="G283" s="6">
        <v>0</v>
      </c>
      <c r="H283" s="6">
        <v>0</v>
      </c>
      <c r="I283" s="6">
        <v>0</v>
      </c>
      <c r="J283" s="6">
        <v>0</v>
      </c>
      <c r="K283" s="6">
        <v>0</v>
      </c>
      <c r="L283" s="6">
        <v>4.4381690140845063</v>
      </c>
      <c r="M283" s="6">
        <v>0</v>
      </c>
      <c r="N283" s="6">
        <v>8.2976056338028172</v>
      </c>
      <c r="O283" s="6">
        <f>SUM(NonNurse[[#This Row],[Qualified Social Work Staff Hours]],NonNurse[[#This Row],[Other Social Work Staff Hours]])/NonNurse[[#This Row],[MDS Census]]</f>
        <v>0.15036498213374172</v>
      </c>
      <c r="P283" s="6">
        <v>0</v>
      </c>
      <c r="Q283" s="6">
        <v>13.285492957746479</v>
      </c>
      <c r="R283" s="6">
        <f>SUM(NonNurse[[#This Row],[Qualified Activities Professional Hours]],NonNurse[[#This Row],[Other Activities Professional Hours]])/NonNurse[[#This Row],[MDS Census]]</f>
        <v>0.24075293517100563</v>
      </c>
      <c r="S283" s="6">
        <v>3.9964788732394365</v>
      </c>
      <c r="T283" s="6">
        <v>8.5857746478873267</v>
      </c>
      <c r="U283" s="6">
        <v>0</v>
      </c>
      <c r="V283" s="6">
        <f>SUM(NonNurse[[#This Row],[Occupational Therapist Hours]],NonNurse[[#This Row],[OT Assistant Hours]],NonNurse[[#This Row],[OT Aide Hours]])/NonNurse[[#This Row],[MDS Census]]</f>
        <v>0.22800918836140893</v>
      </c>
      <c r="W283" s="6">
        <v>4.5666197183098589</v>
      </c>
      <c r="X283" s="6">
        <v>9.2961971830985934</v>
      </c>
      <c r="Y283" s="6">
        <v>0</v>
      </c>
      <c r="Z283" s="6">
        <f>SUM(NonNurse[[#This Row],[Physical Therapist (PT) Hours]],NonNurse[[#This Row],[PT Assistant Hours]],NonNurse[[#This Row],[PT Aide Hours]])/NonNurse[[#This Row],[MDS Census]]</f>
        <v>0.25121490556406334</v>
      </c>
      <c r="AA283" s="6">
        <v>0</v>
      </c>
      <c r="AB283" s="6">
        <v>0</v>
      </c>
      <c r="AC283" s="6">
        <v>0</v>
      </c>
      <c r="AD283" s="6">
        <v>0</v>
      </c>
      <c r="AE283" s="6">
        <v>0</v>
      </c>
      <c r="AF283" s="6">
        <v>0</v>
      </c>
      <c r="AG283" s="6">
        <v>0</v>
      </c>
      <c r="AH283" s="1">
        <v>175539</v>
      </c>
      <c r="AI283">
        <v>7</v>
      </c>
    </row>
    <row r="284" spans="1:35" x14ac:dyDescent="0.25">
      <c r="A284" t="s">
        <v>346</v>
      </c>
      <c r="B284" t="s">
        <v>261</v>
      </c>
      <c r="C284" t="s">
        <v>536</v>
      </c>
      <c r="D284" t="s">
        <v>389</v>
      </c>
      <c r="E284" s="6">
        <v>64.467391304347828</v>
      </c>
      <c r="F284" s="6">
        <v>5.7391304347826084</v>
      </c>
      <c r="G284" s="6">
        <v>0</v>
      </c>
      <c r="H284" s="6">
        <v>0</v>
      </c>
      <c r="I284" s="6">
        <v>0</v>
      </c>
      <c r="J284" s="6">
        <v>0</v>
      </c>
      <c r="K284" s="6">
        <v>0</v>
      </c>
      <c r="L284" s="6">
        <v>2.7817391304347829</v>
      </c>
      <c r="M284" s="6">
        <v>5.3090217391304364</v>
      </c>
      <c r="N284" s="6">
        <v>0</v>
      </c>
      <c r="O284" s="6">
        <f>SUM(NonNurse[[#This Row],[Qualified Social Work Staff Hours]],NonNurse[[#This Row],[Other Social Work Staff Hours]])/NonNurse[[#This Row],[MDS Census]]</f>
        <v>8.2352048558421875E-2</v>
      </c>
      <c r="P284" s="6">
        <v>5.8186956521739139</v>
      </c>
      <c r="Q284" s="6">
        <v>0</v>
      </c>
      <c r="R284" s="6">
        <f>SUM(NonNurse[[#This Row],[Qualified Activities Professional Hours]],NonNurse[[#This Row],[Other Activities Professional Hours]])/NonNurse[[#This Row],[MDS Census]]</f>
        <v>9.0257966616084984E-2</v>
      </c>
      <c r="S284" s="6">
        <v>4.5754347826086956</v>
      </c>
      <c r="T284" s="6">
        <v>0</v>
      </c>
      <c r="U284" s="6">
        <v>0</v>
      </c>
      <c r="V284" s="6">
        <f>SUM(NonNurse[[#This Row],[Occupational Therapist Hours]],NonNurse[[#This Row],[OT Assistant Hours]],NonNurse[[#This Row],[OT Aide Hours]])/NonNurse[[#This Row],[MDS Census]]</f>
        <v>7.0972854493340079E-2</v>
      </c>
      <c r="W284" s="6">
        <v>5.4782608695652177</v>
      </c>
      <c r="X284" s="6">
        <v>0</v>
      </c>
      <c r="Y284" s="6">
        <v>0</v>
      </c>
      <c r="Z284" s="6">
        <f>SUM(NonNurse[[#This Row],[Physical Therapist (PT) Hours]],NonNurse[[#This Row],[PT Assistant Hours]],NonNurse[[#This Row],[PT Aide Hours]])/NonNurse[[#This Row],[MDS Census]]</f>
        <v>8.4977238239757211E-2</v>
      </c>
      <c r="AA284" s="6">
        <v>0</v>
      </c>
      <c r="AB284" s="6">
        <v>15.163043478260869</v>
      </c>
      <c r="AC284" s="6">
        <v>0</v>
      </c>
      <c r="AD284" s="6">
        <v>0</v>
      </c>
      <c r="AE284" s="6">
        <v>0</v>
      </c>
      <c r="AF284" s="6">
        <v>0</v>
      </c>
      <c r="AG284" s="6">
        <v>0</v>
      </c>
      <c r="AH284" s="1">
        <v>175520</v>
      </c>
      <c r="AI284">
        <v>7</v>
      </c>
    </row>
    <row r="285" spans="1:35" x14ac:dyDescent="0.25">
      <c r="A285" t="s">
        <v>346</v>
      </c>
      <c r="B285" t="s">
        <v>219</v>
      </c>
      <c r="C285" t="s">
        <v>616</v>
      </c>
      <c r="D285" t="s">
        <v>449</v>
      </c>
      <c r="E285" s="6">
        <v>48.456521739130437</v>
      </c>
      <c r="F285" s="6">
        <v>5.7391304347826084</v>
      </c>
      <c r="G285" s="6">
        <v>0.13043478260869565</v>
      </c>
      <c r="H285" s="6">
        <v>0.25543478260869568</v>
      </c>
      <c r="I285" s="6">
        <v>0.28260869565217389</v>
      </c>
      <c r="J285" s="6">
        <v>0</v>
      </c>
      <c r="K285" s="6">
        <v>0</v>
      </c>
      <c r="L285" s="6">
        <v>4.7933695652173922</v>
      </c>
      <c r="M285" s="6">
        <v>0.10869565217391304</v>
      </c>
      <c r="N285" s="6">
        <v>5.3043478260869561</v>
      </c>
      <c r="O285" s="6">
        <f>SUM(NonNurse[[#This Row],[Qualified Social Work Staff Hours]],NonNurse[[#This Row],[Other Social Work Staff Hours]])/NonNurse[[#This Row],[MDS Census]]</f>
        <v>0.11170928667563929</v>
      </c>
      <c r="P285" s="6">
        <v>5.5706521739130439</v>
      </c>
      <c r="Q285" s="6">
        <v>4.0733695652173916</v>
      </c>
      <c r="R285" s="6">
        <f>SUM(NonNurse[[#This Row],[Qualified Activities Professional Hours]],NonNurse[[#This Row],[Other Activities Professional Hours]])/NonNurse[[#This Row],[MDS Census]]</f>
        <v>0.19902422611036338</v>
      </c>
      <c r="S285" s="6">
        <v>1.014782608695652</v>
      </c>
      <c r="T285" s="6">
        <v>3.6381521739130425</v>
      </c>
      <c r="U285" s="6">
        <v>0</v>
      </c>
      <c r="V285" s="6">
        <f>SUM(NonNurse[[#This Row],[Occupational Therapist Hours]],NonNurse[[#This Row],[OT Assistant Hours]],NonNurse[[#This Row],[OT Aide Hours]])/NonNurse[[#This Row],[MDS Census]]</f>
        <v>9.6022880215343179E-2</v>
      </c>
      <c r="W285" s="6">
        <v>3.474891304347826</v>
      </c>
      <c r="X285" s="6">
        <v>3.8560869565217395</v>
      </c>
      <c r="Y285" s="6">
        <v>0</v>
      </c>
      <c r="Z285" s="6">
        <f>SUM(NonNurse[[#This Row],[Physical Therapist (PT) Hours]],NonNurse[[#This Row],[PT Assistant Hours]],NonNurse[[#This Row],[PT Aide Hours]])/NonNurse[[#This Row],[MDS Census]]</f>
        <v>0.15128981606101391</v>
      </c>
      <c r="AA285" s="6">
        <v>0</v>
      </c>
      <c r="AB285" s="6">
        <v>0</v>
      </c>
      <c r="AC285" s="6">
        <v>0</v>
      </c>
      <c r="AD285" s="6">
        <v>5.1304347826086953</v>
      </c>
      <c r="AE285" s="6">
        <v>0</v>
      </c>
      <c r="AF285" s="6">
        <v>0</v>
      </c>
      <c r="AG285" s="6">
        <v>0</v>
      </c>
      <c r="AH285" s="1">
        <v>175456</v>
      </c>
      <c r="AI285">
        <v>7</v>
      </c>
    </row>
    <row r="286" spans="1:35" x14ac:dyDescent="0.25">
      <c r="A286" t="s">
        <v>346</v>
      </c>
      <c r="B286" t="s">
        <v>39</v>
      </c>
      <c r="C286" t="s">
        <v>494</v>
      </c>
      <c r="D286" t="s">
        <v>394</v>
      </c>
      <c r="E286" s="6">
        <v>146.40217391304347</v>
      </c>
      <c r="F286" s="6">
        <v>5.7391304347826084</v>
      </c>
      <c r="G286" s="6">
        <v>0.21739130434782608</v>
      </c>
      <c r="H286" s="6">
        <v>0</v>
      </c>
      <c r="I286" s="6">
        <v>0</v>
      </c>
      <c r="J286" s="6">
        <v>0</v>
      </c>
      <c r="K286" s="6">
        <v>0</v>
      </c>
      <c r="L286" s="6">
        <v>0</v>
      </c>
      <c r="M286" s="6">
        <v>15.130434782608695</v>
      </c>
      <c r="N286" s="6">
        <v>1.3913043478260869</v>
      </c>
      <c r="O286" s="6">
        <f>SUM(NonNurse[[#This Row],[Qualified Social Work Staff Hours]],NonNurse[[#This Row],[Other Social Work Staff Hours]])/NonNurse[[#This Row],[MDS Census]]</f>
        <v>0.11285173361051302</v>
      </c>
      <c r="P286" s="6">
        <v>13.62108695652174</v>
      </c>
      <c r="Q286" s="6">
        <v>7.7280434782608687</v>
      </c>
      <c r="R286" s="6">
        <f>SUM(NonNurse[[#This Row],[Qualified Activities Professional Hours]],NonNurse[[#This Row],[Other Activities Professional Hours]])/NonNurse[[#This Row],[MDS Census]]</f>
        <v>0.14582522830202688</v>
      </c>
      <c r="S286" s="6">
        <v>0</v>
      </c>
      <c r="T286" s="6">
        <v>0</v>
      </c>
      <c r="U286" s="6">
        <v>0</v>
      </c>
      <c r="V286" s="6">
        <f>SUM(NonNurse[[#This Row],[Occupational Therapist Hours]],NonNurse[[#This Row],[OT Assistant Hours]],NonNurse[[#This Row],[OT Aide Hours]])/NonNurse[[#This Row],[MDS Census]]</f>
        <v>0</v>
      </c>
      <c r="W286" s="6">
        <v>0</v>
      </c>
      <c r="X286" s="6">
        <v>0</v>
      </c>
      <c r="Y286" s="6">
        <v>0</v>
      </c>
      <c r="Z286" s="6">
        <f>SUM(NonNurse[[#This Row],[Physical Therapist (PT) Hours]],NonNurse[[#This Row],[PT Assistant Hours]],NonNurse[[#This Row],[PT Aide Hours]])/NonNurse[[#This Row],[MDS Census]]</f>
        <v>0</v>
      </c>
      <c r="AA286" s="6">
        <v>0</v>
      </c>
      <c r="AB286" s="6">
        <v>0</v>
      </c>
      <c r="AC286" s="6">
        <v>0</v>
      </c>
      <c r="AD286" s="6">
        <v>0</v>
      </c>
      <c r="AE286" s="6">
        <v>0</v>
      </c>
      <c r="AF286" s="6">
        <v>0</v>
      </c>
      <c r="AG286" s="6">
        <v>0</v>
      </c>
      <c r="AH286" s="1">
        <v>175115</v>
      </c>
      <c r="AI286">
        <v>7</v>
      </c>
    </row>
    <row r="287" spans="1:35" x14ac:dyDescent="0.25">
      <c r="A287" t="s">
        <v>346</v>
      </c>
      <c r="B287" t="s">
        <v>67</v>
      </c>
      <c r="C287" t="s">
        <v>537</v>
      </c>
      <c r="D287" t="s">
        <v>394</v>
      </c>
      <c r="E287" s="6">
        <v>94.154929577464785</v>
      </c>
      <c r="F287" s="6">
        <v>4.394366197183099</v>
      </c>
      <c r="G287" s="6">
        <v>0</v>
      </c>
      <c r="H287" s="6">
        <v>0</v>
      </c>
      <c r="I287" s="6">
        <v>0</v>
      </c>
      <c r="J287" s="6">
        <v>0</v>
      </c>
      <c r="K287" s="6">
        <v>0</v>
      </c>
      <c r="L287" s="6">
        <v>4.0859154929577475</v>
      </c>
      <c r="M287" s="6">
        <v>0</v>
      </c>
      <c r="N287" s="6">
        <v>5.23943661971831</v>
      </c>
      <c r="O287" s="6">
        <f>SUM(NonNurse[[#This Row],[Qualified Social Work Staff Hours]],NonNurse[[#This Row],[Other Social Work Staff Hours]])/NonNurse[[#This Row],[MDS Census]]</f>
        <v>5.5646970830216906E-2</v>
      </c>
      <c r="P287" s="6">
        <v>0</v>
      </c>
      <c r="Q287" s="6">
        <v>15.761971830985914</v>
      </c>
      <c r="R287" s="6">
        <f>SUM(NonNurse[[#This Row],[Qualified Activities Professional Hours]],NonNurse[[#This Row],[Other Activities Professional Hours]])/NonNurse[[#This Row],[MDS Census]]</f>
        <v>0.16740463724756918</v>
      </c>
      <c r="S287" s="6">
        <v>5.7319718309859171</v>
      </c>
      <c r="T287" s="6">
        <v>0.19507042253521129</v>
      </c>
      <c r="U287" s="6">
        <v>0</v>
      </c>
      <c r="V287" s="6">
        <f>SUM(NonNurse[[#This Row],[Occupational Therapist Hours]],NonNurse[[#This Row],[OT Assistant Hours]],NonNurse[[#This Row],[OT Aide Hours]])/NonNurse[[#This Row],[MDS Census]]</f>
        <v>6.2949887808526575E-2</v>
      </c>
      <c r="W287" s="6">
        <v>4.0776056338028184</v>
      </c>
      <c r="X287" s="6">
        <v>6.9587323943661961</v>
      </c>
      <c r="Y287" s="6">
        <v>0</v>
      </c>
      <c r="Z287" s="6">
        <f>SUM(NonNurse[[#This Row],[Physical Therapist (PT) Hours]],NonNurse[[#This Row],[PT Assistant Hours]],NonNurse[[#This Row],[PT Aide Hours]])/NonNurse[[#This Row],[MDS Census]]</f>
        <v>0.11721465968586388</v>
      </c>
      <c r="AA287" s="6">
        <v>0</v>
      </c>
      <c r="AB287" s="6">
        <v>0</v>
      </c>
      <c r="AC287" s="6">
        <v>0</v>
      </c>
      <c r="AD287" s="6">
        <v>0</v>
      </c>
      <c r="AE287" s="6">
        <v>0</v>
      </c>
      <c r="AF287" s="6">
        <v>0</v>
      </c>
      <c r="AG287" s="6">
        <v>0</v>
      </c>
      <c r="AH287" s="1">
        <v>175183</v>
      </c>
      <c r="AI287">
        <v>7</v>
      </c>
    </row>
    <row r="288" spans="1:35" x14ac:dyDescent="0.25">
      <c r="A288" t="s">
        <v>346</v>
      </c>
      <c r="B288" t="s">
        <v>209</v>
      </c>
      <c r="C288" t="s">
        <v>537</v>
      </c>
      <c r="D288" t="s">
        <v>394</v>
      </c>
      <c r="E288" s="6">
        <v>51.282608695652172</v>
      </c>
      <c r="F288" s="6">
        <v>0</v>
      </c>
      <c r="G288" s="6">
        <v>3.0135869565217392</v>
      </c>
      <c r="H288" s="6">
        <v>0.25543478260869568</v>
      </c>
      <c r="I288" s="6">
        <v>3.1739130434782608</v>
      </c>
      <c r="J288" s="6">
        <v>0</v>
      </c>
      <c r="K288" s="6">
        <v>0</v>
      </c>
      <c r="L288" s="6">
        <v>1.2370652173913046</v>
      </c>
      <c r="M288" s="6">
        <v>0</v>
      </c>
      <c r="N288" s="6">
        <v>0</v>
      </c>
      <c r="O288" s="6">
        <f>SUM(NonNurse[[#This Row],[Qualified Social Work Staff Hours]],NonNurse[[#This Row],[Other Social Work Staff Hours]])/NonNurse[[#This Row],[MDS Census]]</f>
        <v>0</v>
      </c>
      <c r="P288" s="6">
        <v>10.058804347826085</v>
      </c>
      <c r="Q288" s="6">
        <v>0</v>
      </c>
      <c r="R288" s="6">
        <f>SUM(NonNurse[[#This Row],[Qualified Activities Professional Hours]],NonNurse[[#This Row],[Other Activities Professional Hours]])/NonNurse[[#This Row],[MDS Census]]</f>
        <v>0.19614455277660023</v>
      </c>
      <c r="S288" s="6">
        <v>3.1601086956521747</v>
      </c>
      <c r="T288" s="6">
        <v>2.8400000000000003</v>
      </c>
      <c r="U288" s="6">
        <v>0</v>
      </c>
      <c r="V288" s="6">
        <f>SUM(NonNurse[[#This Row],[Occupational Therapist Hours]],NonNurse[[#This Row],[OT Assistant Hours]],NonNurse[[#This Row],[OT Aide Hours]])/NonNurse[[#This Row],[MDS Census]]</f>
        <v>0.11700084781687158</v>
      </c>
      <c r="W288" s="6">
        <v>2.6245652173913041</v>
      </c>
      <c r="X288" s="6">
        <v>3.5002173913043477</v>
      </c>
      <c r="Y288" s="6">
        <v>0</v>
      </c>
      <c r="Z288" s="6">
        <f>SUM(NonNurse[[#This Row],[Physical Therapist (PT) Hours]],NonNurse[[#This Row],[PT Assistant Hours]],NonNurse[[#This Row],[PT Aide Hours]])/NonNurse[[#This Row],[MDS Census]]</f>
        <v>0.11943196269605764</v>
      </c>
      <c r="AA288" s="6">
        <v>0</v>
      </c>
      <c r="AB288" s="6">
        <v>0</v>
      </c>
      <c r="AC288" s="6">
        <v>0</v>
      </c>
      <c r="AD288" s="6">
        <v>0</v>
      </c>
      <c r="AE288" s="6">
        <v>0</v>
      </c>
      <c r="AF288" s="6">
        <v>0</v>
      </c>
      <c r="AG288" s="6">
        <v>0</v>
      </c>
      <c r="AH288" s="1">
        <v>175441</v>
      </c>
      <c r="AI288">
        <v>7</v>
      </c>
    </row>
    <row r="289" spans="1:35" x14ac:dyDescent="0.25">
      <c r="A289" t="s">
        <v>346</v>
      </c>
      <c r="B289" t="s">
        <v>116</v>
      </c>
      <c r="C289" t="s">
        <v>566</v>
      </c>
      <c r="D289" t="s">
        <v>386</v>
      </c>
      <c r="E289" s="6">
        <v>40.652173913043477</v>
      </c>
      <c r="F289" s="6">
        <v>5.3913043478260869</v>
      </c>
      <c r="G289" s="6">
        <v>2.1739130434782608E-2</v>
      </c>
      <c r="H289" s="6">
        <v>0.15597826086956521</v>
      </c>
      <c r="I289" s="6">
        <v>0</v>
      </c>
      <c r="J289" s="6">
        <v>0</v>
      </c>
      <c r="K289" s="6">
        <v>0</v>
      </c>
      <c r="L289" s="6">
        <v>0.95282608695652216</v>
      </c>
      <c r="M289" s="6">
        <v>5.2910869565217382</v>
      </c>
      <c r="N289" s="6">
        <v>0</v>
      </c>
      <c r="O289" s="6">
        <f>SUM(NonNurse[[#This Row],[Qualified Social Work Staff Hours]],NonNurse[[#This Row],[Other Social Work Staff Hours]])/NonNurse[[#This Row],[MDS Census]]</f>
        <v>0.13015508021390373</v>
      </c>
      <c r="P289" s="6">
        <v>0</v>
      </c>
      <c r="Q289" s="6">
        <v>5.9249999999999998</v>
      </c>
      <c r="R289" s="6">
        <f>SUM(NonNurse[[#This Row],[Qualified Activities Professional Hours]],NonNurse[[#This Row],[Other Activities Professional Hours]])/NonNurse[[#This Row],[MDS Census]]</f>
        <v>0.14574866310160428</v>
      </c>
      <c r="S289" s="6">
        <v>2.8611956521739126</v>
      </c>
      <c r="T289" s="6">
        <v>2.1686956521739127</v>
      </c>
      <c r="U289" s="6">
        <v>0</v>
      </c>
      <c r="V289" s="6">
        <f>SUM(NonNurse[[#This Row],[Occupational Therapist Hours]],NonNurse[[#This Row],[OT Assistant Hours]],NonNurse[[#This Row],[OT Aide Hours]])/NonNurse[[#This Row],[MDS Census]]</f>
        <v>0.12372994652406416</v>
      </c>
      <c r="W289" s="6">
        <v>0.9803260869565219</v>
      </c>
      <c r="X289" s="6">
        <v>3.4623913043478267</v>
      </c>
      <c r="Y289" s="6">
        <v>0</v>
      </c>
      <c r="Z289" s="6">
        <f>SUM(NonNurse[[#This Row],[Physical Therapist (PT) Hours]],NonNurse[[#This Row],[PT Assistant Hours]],NonNurse[[#This Row],[PT Aide Hours]])/NonNurse[[#This Row],[MDS Census]]</f>
        <v>0.10928609625668452</v>
      </c>
      <c r="AA289" s="6">
        <v>0</v>
      </c>
      <c r="AB289" s="6">
        <v>0</v>
      </c>
      <c r="AC289" s="6">
        <v>0</v>
      </c>
      <c r="AD289" s="6">
        <v>0</v>
      </c>
      <c r="AE289" s="6">
        <v>0</v>
      </c>
      <c r="AF289" s="6">
        <v>0</v>
      </c>
      <c r="AG289" s="6">
        <v>0</v>
      </c>
      <c r="AH289" s="1">
        <v>175272</v>
      </c>
      <c r="AI289">
        <v>7</v>
      </c>
    </row>
    <row r="290" spans="1:35" x14ac:dyDescent="0.25">
      <c r="A290" t="s">
        <v>346</v>
      </c>
      <c r="B290" t="s">
        <v>81</v>
      </c>
      <c r="C290" t="s">
        <v>547</v>
      </c>
      <c r="D290" t="s">
        <v>428</v>
      </c>
      <c r="E290" s="6">
        <v>36.75</v>
      </c>
      <c r="F290" s="6">
        <v>3.7391304347826089</v>
      </c>
      <c r="G290" s="6">
        <v>0</v>
      </c>
      <c r="H290" s="6">
        <v>0</v>
      </c>
      <c r="I290" s="6">
        <v>0.30434782608695654</v>
      </c>
      <c r="J290" s="6">
        <v>0</v>
      </c>
      <c r="K290" s="6">
        <v>0</v>
      </c>
      <c r="L290" s="6">
        <v>0.50249999999999995</v>
      </c>
      <c r="M290" s="6">
        <v>5.5597826086956514</v>
      </c>
      <c r="N290" s="6">
        <v>0</v>
      </c>
      <c r="O290" s="6">
        <f>SUM(NonNurse[[#This Row],[Qualified Social Work Staff Hours]],NonNurse[[#This Row],[Other Social Work Staff Hours]])/NonNurse[[#This Row],[MDS Census]]</f>
        <v>0.15128660159716059</v>
      </c>
      <c r="P290" s="6">
        <v>0</v>
      </c>
      <c r="Q290" s="6">
        <v>0</v>
      </c>
      <c r="R290" s="6">
        <f>SUM(NonNurse[[#This Row],[Qualified Activities Professional Hours]],NonNurse[[#This Row],[Other Activities Professional Hours]])/NonNurse[[#This Row],[MDS Census]]</f>
        <v>0</v>
      </c>
      <c r="S290" s="6">
        <v>2.411413043478261</v>
      </c>
      <c r="T290" s="6">
        <v>4.3478260869565216E-2</v>
      </c>
      <c r="U290" s="6">
        <v>0.36956521739130432</v>
      </c>
      <c r="V290" s="6">
        <f>SUM(NonNurse[[#This Row],[Occupational Therapist Hours]],NonNurse[[#This Row],[OT Assistant Hours]],NonNurse[[#This Row],[OT Aide Hours]])/NonNurse[[#This Row],[MDS Census]]</f>
        <v>7.6855959775214436E-2</v>
      </c>
      <c r="W290" s="6">
        <v>1.0755434782608695</v>
      </c>
      <c r="X290" s="6">
        <v>0.7880434782608694</v>
      </c>
      <c r="Y290" s="6">
        <v>9.2173913043478262</v>
      </c>
      <c r="Z290" s="6">
        <f>SUM(NonNurse[[#This Row],[Physical Therapist (PT) Hours]],NonNurse[[#This Row],[PT Assistant Hours]],NonNurse[[#This Row],[PT Aide Hours]])/NonNurse[[#This Row],[MDS Census]]</f>
        <v>0.30152321798284526</v>
      </c>
      <c r="AA290" s="6">
        <v>0</v>
      </c>
      <c r="AB290" s="6">
        <v>5.5543478260869561</v>
      </c>
      <c r="AC290" s="6">
        <v>0</v>
      </c>
      <c r="AD290" s="6">
        <v>0</v>
      </c>
      <c r="AE290" s="6">
        <v>0</v>
      </c>
      <c r="AF290" s="6">
        <v>0</v>
      </c>
      <c r="AG290" s="6">
        <v>0</v>
      </c>
      <c r="AH290" s="1">
        <v>175216</v>
      </c>
      <c r="AI290">
        <v>7</v>
      </c>
    </row>
    <row r="291" spans="1:35" x14ac:dyDescent="0.25">
      <c r="A291" t="s">
        <v>346</v>
      </c>
      <c r="B291" t="s">
        <v>168</v>
      </c>
      <c r="C291" t="s">
        <v>498</v>
      </c>
      <c r="D291" t="s">
        <v>449</v>
      </c>
      <c r="E291" s="6">
        <v>32.467391304347828</v>
      </c>
      <c r="F291" s="6">
        <v>0</v>
      </c>
      <c r="G291" s="6">
        <v>0.13043478260869565</v>
      </c>
      <c r="H291" s="6">
        <v>0.47532608695652195</v>
      </c>
      <c r="I291" s="6">
        <v>0.34782608695652173</v>
      </c>
      <c r="J291" s="6">
        <v>0</v>
      </c>
      <c r="K291" s="6">
        <v>0</v>
      </c>
      <c r="L291" s="6">
        <v>0.59543478260869553</v>
      </c>
      <c r="M291" s="6">
        <v>2.717391304347826E-3</v>
      </c>
      <c r="N291" s="6">
        <v>3.5881521739130422</v>
      </c>
      <c r="O291" s="6">
        <f>SUM(NonNurse[[#This Row],[Qualified Social Work Staff Hours]],NonNurse[[#This Row],[Other Social Work Staff Hours]])/NonNurse[[#This Row],[MDS Census]]</f>
        <v>0.11059926347505854</v>
      </c>
      <c r="P291" s="6">
        <v>0</v>
      </c>
      <c r="Q291" s="6">
        <v>6.3960869565217395</v>
      </c>
      <c r="R291" s="6">
        <f>SUM(NonNurse[[#This Row],[Qualified Activities Professional Hours]],NonNurse[[#This Row],[Other Activities Professional Hours]])/NonNurse[[#This Row],[MDS Census]]</f>
        <v>0.19700033478406428</v>
      </c>
      <c r="S291" s="6">
        <v>0.44260869565217398</v>
      </c>
      <c r="T291" s="6">
        <v>4.061304347826086</v>
      </c>
      <c r="U291" s="6">
        <v>0</v>
      </c>
      <c r="V291" s="6">
        <f>SUM(NonNurse[[#This Row],[Occupational Therapist Hours]],NonNurse[[#This Row],[OT Assistant Hours]],NonNurse[[#This Row],[OT Aide Hours]])/NonNurse[[#This Row],[MDS Census]]</f>
        <v>0.13872112487445593</v>
      </c>
      <c r="W291" s="6">
        <v>0.66336956521739132</v>
      </c>
      <c r="X291" s="6">
        <v>3.6519565217391299</v>
      </c>
      <c r="Y291" s="6">
        <v>0</v>
      </c>
      <c r="Z291" s="6">
        <f>SUM(NonNurse[[#This Row],[Physical Therapist (PT) Hours]],NonNurse[[#This Row],[PT Assistant Hours]],NonNurse[[#This Row],[PT Aide Hours]])/NonNurse[[#This Row],[MDS Census]]</f>
        <v>0.13291262135922327</v>
      </c>
      <c r="AA291" s="6">
        <v>0</v>
      </c>
      <c r="AB291" s="6">
        <v>0</v>
      </c>
      <c r="AC291" s="6">
        <v>0</v>
      </c>
      <c r="AD291" s="6">
        <v>0</v>
      </c>
      <c r="AE291" s="6">
        <v>0</v>
      </c>
      <c r="AF291" s="6">
        <v>0</v>
      </c>
      <c r="AG291" s="6">
        <v>3.2608695652173912E-2</v>
      </c>
      <c r="AH291" s="1">
        <v>175357</v>
      </c>
      <c r="AI291">
        <v>7</v>
      </c>
    </row>
    <row r="292" spans="1:35" x14ac:dyDescent="0.25">
      <c r="A292" t="s">
        <v>346</v>
      </c>
      <c r="B292" t="s">
        <v>105</v>
      </c>
      <c r="C292" t="s">
        <v>561</v>
      </c>
      <c r="D292" t="s">
        <v>381</v>
      </c>
      <c r="E292" s="6">
        <v>44.695652173913047</v>
      </c>
      <c r="F292" s="6">
        <v>4.8695652173913047</v>
      </c>
      <c r="G292" s="6">
        <v>0.56521739130434778</v>
      </c>
      <c r="H292" s="6">
        <v>6.5217391304347824E-2</v>
      </c>
      <c r="I292" s="6">
        <v>0.64130434782608692</v>
      </c>
      <c r="J292" s="6">
        <v>0</v>
      </c>
      <c r="K292" s="6">
        <v>0.25543478260869568</v>
      </c>
      <c r="L292" s="6">
        <v>0.63749999999999996</v>
      </c>
      <c r="M292" s="6">
        <v>0</v>
      </c>
      <c r="N292" s="6">
        <v>5.0434782608695654</v>
      </c>
      <c r="O292" s="6">
        <f>SUM(NonNurse[[#This Row],[Qualified Social Work Staff Hours]],NonNurse[[#This Row],[Other Social Work Staff Hours]])/NonNurse[[#This Row],[MDS Census]]</f>
        <v>0.11284046692607004</v>
      </c>
      <c r="P292" s="6">
        <v>0</v>
      </c>
      <c r="Q292" s="6">
        <v>16.828804347826086</v>
      </c>
      <c r="R292" s="6">
        <f>SUM(NonNurse[[#This Row],[Qualified Activities Professional Hours]],NonNurse[[#This Row],[Other Activities Professional Hours]])/NonNurse[[#This Row],[MDS Census]]</f>
        <v>0.37651994163424118</v>
      </c>
      <c r="S292" s="6">
        <v>0.42749999999999999</v>
      </c>
      <c r="T292" s="6">
        <v>2.8831521739130435</v>
      </c>
      <c r="U292" s="6">
        <v>0</v>
      </c>
      <c r="V292" s="6">
        <f>SUM(NonNurse[[#This Row],[Occupational Therapist Hours]],NonNurse[[#This Row],[OT Assistant Hours]],NonNurse[[#This Row],[OT Aide Hours]])/NonNurse[[#This Row],[MDS Census]]</f>
        <v>7.4071011673151735E-2</v>
      </c>
      <c r="W292" s="6">
        <v>7.0027173913043477</v>
      </c>
      <c r="X292" s="6">
        <v>1.6222826086956521</v>
      </c>
      <c r="Y292" s="6">
        <v>0</v>
      </c>
      <c r="Z292" s="6">
        <f>SUM(NonNurse[[#This Row],[Physical Therapist (PT) Hours]],NonNurse[[#This Row],[PT Assistant Hours]],NonNurse[[#This Row],[PT Aide Hours]])/NonNurse[[#This Row],[MDS Census]]</f>
        <v>0.19297178988326846</v>
      </c>
      <c r="AA292" s="6">
        <v>0</v>
      </c>
      <c r="AB292" s="6">
        <v>1.1304347826086956</v>
      </c>
      <c r="AC292" s="6">
        <v>0</v>
      </c>
      <c r="AD292" s="6">
        <v>0</v>
      </c>
      <c r="AE292" s="6">
        <v>0</v>
      </c>
      <c r="AF292" s="6">
        <v>0</v>
      </c>
      <c r="AG292" s="6">
        <v>0</v>
      </c>
      <c r="AH292" s="1">
        <v>175250</v>
      </c>
      <c r="AI292">
        <v>7</v>
      </c>
    </row>
    <row r="293" spans="1:35" x14ac:dyDescent="0.25">
      <c r="A293" t="s">
        <v>346</v>
      </c>
      <c r="B293" t="s">
        <v>179</v>
      </c>
      <c r="C293" t="s">
        <v>525</v>
      </c>
      <c r="D293" t="s">
        <v>417</v>
      </c>
      <c r="E293" s="6">
        <v>34.695652173913047</v>
      </c>
      <c r="F293" s="6">
        <v>6.7826086956521738</v>
      </c>
      <c r="G293" s="6">
        <v>0.32608695652173914</v>
      </c>
      <c r="H293" s="6">
        <v>0.14130434782608695</v>
      </c>
      <c r="I293" s="6">
        <v>9.7826086956521743E-2</v>
      </c>
      <c r="J293" s="6">
        <v>0</v>
      </c>
      <c r="K293" s="6">
        <v>0</v>
      </c>
      <c r="L293" s="6">
        <v>0.18402173913043479</v>
      </c>
      <c r="M293" s="6">
        <v>0.13043478260869565</v>
      </c>
      <c r="N293" s="6">
        <v>6.7945652173913018</v>
      </c>
      <c r="O293" s="6">
        <f>SUM(NonNurse[[#This Row],[Qualified Social Work Staff Hours]],NonNurse[[#This Row],[Other Social Work Staff Hours]])/NonNurse[[#This Row],[MDS Census]]</f>
        <v>0.19959273182957382</v>
      </c>
      <c r="P293" s="6">
        <v>4.2282608695652177</v>
      </c>
      <c r="Q293" s="6">
        <v>1.1592391304347829</v>
      </c>
      <c r="R293" s="6">
        <f>SUM(NonNurse[[#This Row],[Qualified Activities Professional Hours]],NonNurse[[#This Row],[Other Activities Professional Hours]])/NonNurse[[#This Row],[MDS Census]]</f>
        <v>0.15527882205513785</v>
      </c>
      <c r="S293" s="6">
        <v>4.212065217391304</v>
      </c>
      <c r="T293" s="6">
        <v>0.36869565217391304</v>
      </c>
      <c r="U293" s="6">
        <v>0</v>
      </c>
      <c r="V293" s="6">
        <f>SUM(NonNurse[[#This Row],[Occupational Therapist Hours]],NonNurse[[#This Row],[OT Assistant Hours]],NonNurse[[#This Row],[OT Aide Hours]])/NonNurse[[#This Row],[MDS Census]]</f>
        <v>0.13202694235588969</v>
      </c>
      <c r="W293" s="6">
        <v>2.1853260869565214</v>
      </c>
      <c r="X293" s="6">
        <v>4.2286956521739141</v>
      </c>
      <c r="Y293" s="6">
        <v>0</v>
      </c>
      <c r="Z293" s="6">
        <f>SUM(NonNurse[[#This Row],[Physical Therapist (PT) Hours]],NonNurse[[#This Row],[PT Assistant Hours]],NonNurse[[#This Row],[PT Aide Hours]])/NonNurse[[#This Row],[MDS Census]]</f>
        <v>0.18486528822055137</v>
      </c>
      <c r="AA293" s="6">
        <v>0</v>
      </c>
      <c r="AB293" s="6">
        <v>0</v>
      </c>
      <c r="AC293" s="6">
        <v>0</v>
      </c>
      <c r="AD293" s="6">
        <v>0</v>
      </c>
      <c r="AE293" s="6">
        <v>0</v>
      </c>
      <c r="AF293" s="6">
        <v>0</v>
      </c>
      <c r="AG293" s="6">
        <v>0</v>
      </c>
      <c r="AH293" s="1">
        <v>175383</v>
      </c>
      <c r="AI293">
        <v>7</v>
      </c>
    </row>
    <row r="294" spans="1:35" x14ac:dyDescent="0.25">
      <c r="A294" t="s">
        <v>346</v>
      </c>
      <c r="B294" t="s">
        <v>274</v>
      </c>
      <c r="C294" t="s">
        <v>526</v>
      </c>
      <c r="D294" t="s">
        <v>394</v>
      </c>
      <c r="E294" s="6">
        <v>30.445652173913043</v>
      </c>
      <c r="F294" s="6">
        <v>5.3913043478260869</v>
      </c>
      <c r="G294" s="6">
        <v>0.32608695652173914</v>
      </c>
      <c r="H294" s="6">
        <v>0.39673913043478259</v>
      </c>
      <c r="I294" s="6">
        <v>0.52173913043478259</v>
      </c>
      <c r="J294" s="6">
        <v>0</v>
      </c>
      <c r="K294" s="6">
        <v>0</v>
      </c>
      <c r="L294" s="6">
        <v>0.88652173913043486</v>
      </c>
      <c r="M294" s="6">
        <v>0</v>
      </c>
      <c r="N294" s="6">
        <v>0</v>
      </c>
      <c r="O294" s="6">
        <f>SUM(NonNurse[[#This Row],[Qualified Social Work Staff Hours]],NonNurse[[#This Row],[Other Social Work Staff Hours]])/NonNurse[[#This Row],[MDS Census]]</f>
        <v>0</v>
      </c>
      <c r="P294" s="6">
        <v>4.7826086956521738</v>
      </c>
      <c r="Q294" s="6">
        <v>8.4511956521739133</v>
      </c>
      <c r="R294" s="6">
        <f>SUM(NonNurse[[#This Row],[Qualified Activities Professional Hours]],NonNurse[[#This Row],[Other Activities Professional Hours]])/NonNurse[[#This Row],[MDS Census]]</f>
        <v>0.43466976079971442</v>
      </c>
      <c r="S294" s="6">
        <v>2.0211956521739123</v>
      </c>
      <c r="T294" s="6">
        <v>0.23510869565217402</v>
      </c>
      <c r="U294" s="6">
        <v>0</v>
      </c>
      <c r="V294" s="6">
        <f>SUM(NonNurse[[#This Row],[Occupational Therapist Hours]],NonNurse[[#This Row],[OT Assistant Hours]],NonNurse[[#This Row],[OT Aide Hours]])/NonNurse[[#This Row],[MDS Census]]</f>
        <v>7.4109246697607975E-2</v>
      </c>
      <c r="W294" s="6">
        <v>1.4896739130434784</v>
      </c>
      <c r="X294" s="6">
        <v>1.6222826086956521</v>
      </c>
      <c r="Y294" s="6">
        <v>0</v>
      </c>
      <c r="Z294" s="6">
        <f>SUM(NonNurse[[#This Row],[Physical Therapist (PT) Hours]],NonNurse[[#This Row],[PT Assistant Hours]],NonNurse[[#This Row],[PT Aide Hours]])/NonNurse[[#This Row],[MDS Census]]</f>
        <v>0.10221349518029275</v>
      </c>
      <c r="AA294" s="6">
        <v>0</v>
      </c>
      <c r="AB294" s="6">
        <v>0</v>
      </c>
      <c r="AC294" s="6">
        <v>0</v>
      </c>
      <c r="AD294" s="6">
        <v>0</v>
      </c>
      <c r="AE294" s="6">
        <v>0</v>
      </c>
      <c r="AF294" s="6">
        <v>0</v>
      </c>
      <c r="AG294" s="6">
        <v>0</v>
      </c>
      <c r="AH294" s="1">
        <v>175536</v>
      </c>
      <c r="AI294">
        <v>7</v>
      </c>
    </row>
    <row r="295" spans="1:35" x14ac:dyDescent="0.25">
      <c r="A295" t="s">
        <v>346</v>
      </c>
      <c r="B295" t="s">
        <v>291</v>
      </c>
      <c r="C295" t="s">
        <v>641</v>
      </c>
      <c r="D295" t="s">
        <v>398</v>
      </c>
      <c r="E295" s="6">
        <v>31.323943661971832</v>
      </c>
      <c r="F295" s="6">
        <v>14.721549295774638</v>
      </c>
      <c r="G295" s="6">
        <v>0</v>
      </c>
      <c r="H295" s="6">
        <v>0</v>
      </c>
      <c r="I295" s="6">
        <v>0</v>
      </c>
      <c r="J295" s="6">
        <v>0</v>
      </c>
      <c r="K295" s="6">
        <v>0</v>
      </c>
      <c r="L295" s="6">
        <v>8.4507042253521125E-2</v>
      </c>
      <c r="M295" s="6">
        <v>5.3323943661971818</v>
      </c>
      <c r="N295" s="6">
        <v>0</v>
      </c>
      <c r="O295" s="6">
        <f>SUM(NonNurse[[#This Row],[Qualified Social Work Staff Hours]],NonNurse[[#This Row],[Other Social Work Staff Hours]])/NonNurse[[#This Row],[MDS Census]]</f>
        <v>0.17023381294964024</v>
      </c>
      <c r="P295" s="6">
        <v>5.5690140845070415</v>
      </c>
      <c r="Q295" s="6">
        <v>0</v>
      </c>
      <c r="R295" s="6">
        <f>SUM(NonNurse[[#This Row],[Qualified Activities Professional Hours]],NonNurse[[#This Row],[Other Activities Professional Hours]])/NonNurse[[#This Row],[MDS Census]]</f>
        <v>0.17778776978417263</v>
      </c>
      <c r="S295" s="6">
        <v>0</v>
      </c>
      <c r="T295" s="6">
        <v>0</v>
      </c>
      <c r="U295" s="6">
        <v>0</v>
      </c>
      <c r="V295" s="6">
        <f>SUM(NonNurse[[#This Row],[Occupational Therapist Hours]],NonNurse[[#This Row],[OT Assistant Hours]],NonNurse[[#This Row],[OT Aide Hours]])/NonNurse[[#This Row],[MDS Census]]</f>
        <v>0</v>
      </c>
      <c r="W295" s="6">
        <v>0.97478873239436636</v>
      </c>
      <c r="X295" s="6">
        <v>0</v>
      </c>
      <c r="Y295" s="6">
        <v>0</v>
      </c>
      <c r="Z295" s="6">
        <f>SUM(NonNurse[[#This Row],[Physical Therapist (PT) Hours]],NonNurse[[#This Row],[PT Assistant Hours]],NonNurse[[#This Row],[PT Aide Hours]])/NonNurse[[#This Row],[MDS Census]]</f>
        <v>3.1119604316546767E-2</v>
      </c>
      <c r="AA295" s="6">
        <v>0</v>
      </c>
      <c r="AB295" s="6">
        <v>0</v>
      </c>
      <c r="AC295" s="6">
        <v>0</v>
      </c>
      <c r="AD295" s="6">
        <v>44.774507042253518</v>
      </c>
      <c r="AE295" s="6">
        <v>0</v>
      </c>
      <c r="AF295" s="6">
        <v>0</v>
      </c>
      <c r="AG295" s="6">
        <v>0</v>
      </c>
      <c r="AH295" s="1">
        <v>175559</v>
      </c>
      <c r="AI295">
        <v>7</v>
      </c>
    </row>
    <row r="296" spans="1:35" x14ac:dyDescent="0.25">
      <c r="A296" t="s">
        <v>346</v>
      </c>
      <c r="B296" t="s">
        <v>229</v>
      </c>
      <c r="C296" t="s">
        <v>620</v>
      </c>
      <c r="D296" t="s">
        <v>429</v>
      </c>
      <c r="E296" s="6">
        <v>24.760869565217391</v>
      </c>
      <c r="F296" s="6">
        <v>5.5652173913043477</v>
      </c>
      <c r="G296" s="6">
        <v>6.5217391304347824E-2</v>
      </c>
      <c r="H296" s="6">
        <v>0.3510869565217391</v>
      </c>
      <c r="I296" s="6">
        <v>0.47826086956521741</v>
      </c>
      <c r="J296" s="6">
        <v>0</v>
      </c>
      <c r="K296" s="6">
        <v>0</v>
      </c>
      <c r="L296" s="6">
        <v>0</v>
      </c>
      <c r="M296" s="6">
        <v>3.9184782608695645</v>
      </c>
      <c r="N296" s="6">
        <v>0</v>
      </c>
      <c r="O296" s="6">
        <f>SUM(NonNurse[[#This Row],[Qualified Social Work Staff Hours]],NonNurse[[#This Row],[Other Social Work Staff Hours]])/NonNurse[[#This Row],[MDS Census]]</f>
        <v>0.15825285338015802</v>
      </c>
      <c r="P296" s="6">
        <v>3.5195652173913037</v>
      </c>
      <c r="Q296" s="6">
        <v>0</v>
      </c>
      <c r="R296" s="6">
        <f>SUM(NonNurse[[#This Row],[Qualified Activities Professional Hours]],NonNurse[[#This Row],[Other Activities Professional Hours]])/NonNurse[[#This Row],[MDS Census]]</f>
        <v>0.14214223002633888</v>
      </c>
      <c r="S296" s="6">
        <v>0</v>
      </c>
      <c r="T296" s="6">
        <v>0</v>
      </c>
      <c r="U296" s="6">
        <v>0</v>
      </c>
      <c r="V296" s="6">
        <f>SUM(NonNurse[[#This Row],[Occupational Therapist Hours]],NonNurse[[#This Row],[OT Assistant Hours]],NonNurse[[#This Row],[OT Aide Hours]])/NonNurse[[#This Row],[MDS Census]]</f>
        <v>0</v>
      </c>
      <c r="W296" s="6">
        <v>0</v>
      </c>
      <c r="X296" s="6">
        <v>0</v>
      </c>
      <c r="Y296" s="6">
        <v>0</v>
      </c>
      <c r="Z296" s="6">
        <f>SUM(NonNurse[[#This Row],[Physical Therapist (PT) Hours]],NonNurse[[#This Row],[PT Assistant Hours]],NonNurse[[#This Row],[PT Aide Hours]])/NonNurse[[#This Row],[MDS Census]]</f>
        <v>0</v>
      </c>
      <c r="AA296" s="6">
        <v>0</v>
      </c>
      <c r="AB296" s="6">
        <v>0</v>
      </c>
      <c r="AC296" s="6">
        <v>0</v>
      </c>
      <c r="AD296" s="6">
        <v>0</v>
      </c>
      <c r="AE296" s="6">
        <v>0</v>
      </c>
      <c r="AF296" s="6">
        <v>0</v>
      </c>
      <c r="AG296" s="6">
        <v>0</v>
      </c>
      <c r="AH296" s="1">
        <v>175471</v>
      </c>
      <c r="AI296">
        <v>7</v>
      </c>
    </row>
    <row r="297" spans="1:35" x14ac:dyDescent="0.25">
      <c r="A297" t="s">
        <v>346</v>
      </c>
      <c r="B297" t="s">
        <v>215</v>
      </c>
      <c r="C297" t="s">
        <v>614</v>
      </c>
      <c r="D297" t="s">
        <v>389</v>
      </c>
      <c r="E297" s="6">
        <v>46.260869565217391</v>
      </c>
      <c r="F297" s="6">
        <v>5.3913043478260869</v>
      </c>
      <c r="G297" s="6">
        <v>3.2608695652173912E-2</v>
      </c>
      <c r="H297" s="6">
        <v>0.2608695652173913</v>
      </c>
      <c r="I297" s="6">
        <v>0.27173913043478259</v>
      </c>
      <c r="J297" s="6">
        <v>0</v>
      </c>
      <c r="K297" s="6">
        <v>0</v>
      </c>
      <c r="L297" s="6">
        <v>0.77358695652173903</v>
      </c>
      <c r="M297" s="6">
        <v>0.13043478260869565</v>
      </c>
      <c r="N297" s="6">
        <v>10.150326086956522</v>
      </c>
      <c r="O297" s="6">
        <f>SUM(NonNurse[[#This Row],[Qualified Social Work Staff Hours]],NonNurse[[#This Row],[Other Social Work Staff Hours]])/NonNurse[[#This Row],[MDS Census]]</f>
        <v>0.222234492481203</v>
      </c>
      <c r="P297" s="6">
        <v>8.2771739130434785</v>
      </c>
      <c r="Q297" s="6">
        <v>2.1711956521739131</v>
      </c>
      <c r="R297" s="6">
        <f>SUM(NonNurse[[#This Row],[Qualified Activities Professional Hours]],NonNurse[[#This Row],[Other Activities Professional Hours]])/NonNurse[[#This Row],[MDS Census]]</f>
        <v>0.22585761278195488</v>
      </c>
      <c r="S297" s="6">
        <v>0.43815217391304351</v>
      </c>
      <c r="T297" s="6">
        <v>3.4977173913043487</v>
      </c>
      <c r="U297" s="6">
        <v>0</v>
      </c>
      <c r="V297" s="6">
        <f>SUM(NonNurse[[#This Row],[Occupational Therapist Hours]],NonNurse[[#This Row],[OT Assistant Hours]],NonNurse[[#This Row],[OT Aide Hours]])/NonNurse[[#This Row],[MDS Census]]</f>
        <v>8.507988721804513E-2</v>
      </c>
      <c r="W297" s="6">
        <v>0.56336956521739123</v>
      </c>
      <c r="X297" s="6">
        <v>2.2292391304347827</v>
      </c>
      <c r="Y297" s="6">
        <v>0</v>
      </c>
      <c r="Z297" s="6">
        <f>SUM(NonNurse[[#This Row],[Physical Therapist (PT) Hours]],NonNurse[[#This Row],[PT Assistant Hours]],NonNurse[[#This Row],[PT Aide Hours]])/NonNurse[[#This Row],[MDS Census]]</f>
        <v>6.0366541353383464E-2</v>
      </c>
      <c r="AA297" s="6">
        <v>0</v>
      </c>
      <c r="AB297" s="6">
        <v>0</v>
      </c>
      <c r="AC297" s="6">
        <v>0</v>
      </c>
      <c r="AD297" s="6">
        <v>0</v>
      </c>
      <c r="AE297" s="6">
        <v>0</v>
      </c>
      <c r="AF297" s="6">
        <v>0</v>
      </c>
      <c r="AG297" s="6">
        <v>0</v>
      </c>
      <c r="AH297" s="1">
        <v>175451</v>
      </c>
      <c r="AI297">
        <v>7</v>
      </c>
    </row>
    <row r="298" spans="1:35" x14ac:dyDescent="0.25">
      <c r="A298" t="s">
        <v>346</v>
      </c>
      <c r="B298" t="s">
        <v>123</v>
      </c>
      <c r="C298" t="s">
        <v>570</v>
      </c>
      <c r="D298" t="s">
        <v>388</v>
      </c>
      <c r="E298" s="6">
        <v>36.782608695652172</v>
      </c>
      <c r="F298" s="6">
        <v>9.6434782608695642</v>
      </c>
      <c r="G298" s="6">
        <v>1.0869565217391304E-2</v>
      </c>
      <c r="H298" s="6">
        <v>8.6956521739130432E-2</v>
      </c>
      <c r="I298" s="6">
        <v>0.18478260869565216</v>
      </c>
      <c r="J298" s="6">
        <v>0</v>
      </c>
      <c r="K298" s="6">
        <v>0</v>
      </c>
      <c r="L298" s="6">
        <v>0</v>
      </c>
      <c r="M298" s="6">
        <v>4.7663043478260878</v>
      </c>
      <c r="N298" s="6">
        <v>0</v>
      </c>
      <c r="O298" s="6">
        <f>SUM(NonNurse[[#This Row],[Qualified Social Work Staff Hours]],NonNurse[[#This Row],[Other Social Work Staff Hours]])/NonNurse[[#This Row],[MDS Census]]</f>
        <v>0.12958037825059104</v>
      </c>
      <c r="P298" s="6">
        <v>3.2532608695652177</v>
      </c>
      <c r="Q298" s="6">
        <v>0</v>
      </c>
      <c r="R298" s="6">
        <f>SUM(NonNurse[[#This Row],[Qualified Activities Professional Hours]],NonNurse[[#This Row],[Other Activities Professional Hours]])/NonNurse[[#This Row],[MDS Census]]</f>
        <v>8.8445626477541381E-2</v>
      </c>
      <c r="S298" s="6">
        <v>0</v>
      </c>
      <c r="T298" s="6">
        <v>0</v>
      </c>
      <c r="U298" s="6">
        <v>0</v>
      </c>
      <c r="V298" s="6">
        <f>SUM(NonNurse[[#This Row],[Occupational Therapist Hours]],NonNurse[[#This Row],[OT Assistant Hours]],NonNurse[[#This Row],[OT Aide Hours]])/NonNurse[[#This Row],[MDS Census]]</f>
        <v>0</v>
      </c>
      <c r="W298" s="6">
        <v>0</v>
      </c>
      <c r="X298" s="6">
        <v>0</v>
      </c>
      <c r="Y298" s="6">
        <v>0</v>
      </c>
      <c r="Z298" s="6">
        <f>SUM(NonNurse[[#This Row],[Physical Therapist (PT) Hours]],NonNurse[[#This Row],[PT Assistant Hours]],NonNurse[[#This Row],[PT Aide Hours]])/NonNurse[[#This Row],[MDS Census]]</f>
        <v>0</v>
      </c>
      <c r="AA298" s="6">
        <v>0</v>
      </c>
      <c r="AB298" s="6">
        <v>0</v>
      </c>
      <c r="AC298" s="6">
        <v>0</v>
      </c>
      <c r="AD298" s="6">
        <v>26.348913043478259</v>
      </c>
      <c r="AE298" s="6">
        <v>0</v>
      </c>
      <c r="AF298" s="6">
        <v>0</v>
      </c>
      <c r="AG298" s="6">
        <v>0</v>
      </c>
      <c r="AH298" s="1">
        <v>175286</v>
      </c>
      <c r="AI298">
        <v>7</v>
      </c>
    </row>
    <row r="299" spans="1:35" x14ac:dyDescent="0.25">
      <c r="A299" t="s">
        <v>346</v>
      </c>
      <c r="B299" t="s">
        <v>221</v>
      </c>
      <c r="C299" t="s">
        <v>581</v>
      </c>
      <c r="D299" t="s">
        <v>448</v>
      </c>
      <c r="E299" s="6">
        <v>44.869565217391305</v>
      </c>
      <c r="F299" s="6">
        <v>6.1934782608695649</v>
      </c>
      <c r="G299" s="6">
        <v>0.21739130434782608</v>
      </c>
      <c r="H299" s="6">
        <v>0.67934782608695654</v>
      </c>
      <c r="I299" s="6">
        <v>0</v>
      </c>
      <c r="J299" s="6">
        <v>0</v>
      </c>
      <c r="K299" s="6">
        <v>0</v>
      </c>
      <c r="L299" s="6">
        <v>0.24728260869565216</v>
      </c>
      <c r="M299" s="6">
        <v>0.13043478260869565</v>
      </c>
      <c r="N299" s="6">
        <v>5.0706521739130439</v>
      </c>
      <c r="O299" s="6">
        <f>SUM(NonNurse[[#This Row],[Qualified Social Work Staff Hours]],NonNurse[[#This Row],[Other Social Work Staff Hours]])/NonNurse[[#This Row],[MDS Census]]</f>
        <v>0.1159156976744186</v>
      </c>
      <c r="P299" s="6">
        <v>4.3478260869565216E-2</v>
      </c>
      <c r="Q299" s="6">
        <v>9.0815217391304355</v>
      </c>
      <c r="R299" s="6">
        <f>SUM(NonNurse[[#This Row],[Qualified Activities Professional Hours]],NonNurse[[#This Row],[Other Activities Professional Hours]])/NonNurse[[#This Row],[MDS Census]]</f>
        <v>0.2033672480620155</v>
      </c>
      <c r="S299" s="6">
        <v>1.4847826086956522</v>
      </c>
      <c r="T299" s="6">
        <v>4.6246739130434786</v>
      </c>
      <c r="U299" s="6">
        <v>0</v>
      </c>
      <c r="V299" s="6">
        <f>SUM(NonNurse[[#This Row],[Occupational Therapist Hours]],NonNurse[[#This Row],[OT Assistant Hours]],NonNurse[[#This Row],[OT Aide Hours]])/NonNurse[[#This Row],[MDS Census]]</f>
        <v>0.13616036821705427</v>
      </c>
      <c r="W299" s="6">
        <v>4.2557608695652167</v>
      </c>
      <c r="X299" s="6">
        <v>4.6086956521739131</v>
      </c>
      <c r="Y299" s="6">
        <v>0</v>
      </c>
      <c r="Z299" s="6">
        <f>SUM(NonNurse[[#This Row],[Physical Therapist (PT) Hours]],NonNurse[[#This Row],[PT Assistant Hours]],NonNurse[[#This Row],[PT Aide Hours]])/NonNurse[[#This Row],[MDS Census]]</f>
        <v>0.19756056201550384</v>
      </c>
      <c r="AA299" s="6">
        <v>0</v>
      </c>
      <c r="AB299" s="6">
        <v>0</v>
      </c>
      <c r="AC299" s="6">
        <v>0</v>
      </c>
      <c r="AD299" s="6">
        <v>0</v>
      </c>
      <c r="AE299" s="6">
        <v>0</v>
      </c>
      <c r="AF299" s="6">
        <v>0</v>
      </c>
      <c r="AG299" s="6">
        <v>0</v>
      </c>
      <c r="AH299" s="1">
        <v>175459</v>
      </c>
      <c r="AI299">
        <v>7</v>
      </c>
    </row>
    <row r="300" spans="1:35" x14ac:dyDescent="0.25">
      <c r="A300" t="s">
        <v>346</v>
      </c>
      <c r="B300" t="s">
        <v>57</v>
      </c>
      <c r="C300" t="s">
        <v>521</v>
      </c>
      <c r="D300" t="s">
        <v>402</v>
      </c>
      <c r="E300" s="6">
        <v>103.30434782608695</v>
      </c>
      <c r="F300" s="6">
        <v>5.3070652173913047</v>
      </c>
      <c r="G300" s="6">
        <v>0</v>
      </c>
      <c r="H300" s="6">
        <v>0</v>
      </c>
      <c r="I300" s="6">
        <v>2.1630434782608696</v>
      </c>
      <c r="J300" s="6">
        <v>0</v>
      </c>
      <c r="K300" s="6">
        <v>0</v>
      </c>
      <c r="L300" s="6">
        <v>6.2435869565217388</v>
      </c>
      <c r="M300" s="6">
        <v>0</v>
      </c>
      <c r="N300" s="6">
        <v>9.4048913043478262</v>
      </c>
      <c r="O300" s="6">
        <f>SUM(NonNurse[[#This Row],[Qualified Social Work Staff Hours]],NonNurse[[#This Row],[Other Social Work Staff Hours]])/NonNurse[[#This Row],[MDS Census]]</f>
        <v>9.1040614478114484E-2</v>
      </c>
      <c r="P300" s="6">
        <v>0</v>
      </c>
      <c r="Q300" s="6">
        <v>7.9483695652173916</v>
      </c>
      <c r="R300" s="6">
        <f>SUM(NonNurse[[#This Row],[Qualified Activities Professional Hours]],NonNurse[[#This Row],[Other Activities Professional Hours]])/NonNurse[[#This Row],[MDS Census]]</f>
        <v>7.6941287878787887E-2</v>
      </c>
      <c r="S300" s="6">
        <v>5.3392391304347822</v>
      </c>
      <c r="T300" s="6">
        <v>10.529999999999998</v>
      </c>
      <c r="U300" s="6">
        <v>0</v>
      </c>
      <c r="V300" s="6">
        <f>SUM(NonNurse[[#This Row],[Occupational Therapist Hours]],NonNurse[[#This Row],[OT Assistant Hours]],NonNurse[[#This Row],[OT Aide Hours]])/NonNurse[[#This Row],[MDS Census]]</f>
        <v>0.15361637205387202</v>
      </c>
      <c r="W300" s="6">
        <v>6.6641304347826074</v>
      </c>
      <c r="X300" s="6">
        <v>9.2348913043478227</v>
      </c>
      <c r="Y300" s="6">
        <v>0</v>
      </c>
      <c r="Z300" s="6">
        <f>SUM(NonNurse[[#This Row],[Physical Therapist (PT) Hours]],NonNurse[[#This Row],[PT Assistant Hours]],NonNurse[[#This Row],[PT Aide Hours]])/NonNurse[[#This Row],[MDS Census]]</f>
        <v>0.15390467171717168</v>
      </c>
      <c r="AA300" s="6">
        <v>0</v>
      </c>
      <c r="AB300" s="6">
        <v>5.1304347826086953</v>
      </c>
      <c r="AC300" s="6">
        <v>0</v>
      </c>
      <c r="AD300" s="6">
        <v>0</v>
      </c>
      <c r="AE300" s="6">
        <v>0</v>
      </c>
      <c r="AF300" s="6">
        <v>0</v>
      </c>
      <c r="AG300" s="6">
        <v>0</v>
      </c>
      <c r="AH300" s="1">
        <v>175168</v>
      </c>
      <c r="AI300">
        <v>7</v>
      </c>
    </row>
    <row r="301" spans="1:35" x14ac:dyDescent="0.25">
      <c r="A301" t="s">
        <v>346</v>
      </c>
      <c r="B301" t="s">
        <v>133</v>
      </c>
      <c r="C301" t="s">
        <v>521</v>
      </c>
      <c r="D301" t="s">
        <v>402</v>
      </c>
      <c r="E301" s="6">
        <v>44.25</v>
      </c>
      <c r="F301" s="6">
        <v>5.1304347826086953</v>
      </c>
      <c r="G301" s="6">
        <v>8.6956521739130432E-2</v>
      </c>
      <c r="H301" s="6">
        <v>0.32608695652173914</v>
      </c>
      <c r="I301" s="6">
        <v>0.29347826086956524</v>
      </c>
      <c r="J301" s="6">
        <v>0</v>
      </c>
      <c r="K301" s="6">
        <v>0</v>
      </c>
      <c r="L301" s="6">
        <v>1.9715217391304354</v>
      </c>
      <c r="M301" s="6">
        <v>5.2173913043478262</v>
      </c>
      <c r="N301" s="6">
        <v>5.2552173913043472</v>
      </c>
      <c r="O301" s="6">
        <f>SUM(NonNurse[[#This Row],[Qualified Social Work Staff Hours]],NonNurse[[#This Row],[Other Social Work Staff Hours]])/NonNurse[[#This Row],[MDS Census]]</f>
        <v>0.23666912306558585</v>
      </c>
      <c r="P301" s="6">
        <v>5.0434782608695654</v>
      </c>
      <c r="Q301" s="6">
        <v>26.535543478260866</v>
      </c>
      <c r="R301" s="6">
        <f>SUM(NonNurse[[#This Row],[Qualified Activities Professional Hours]],NonNurse[[#This Row],[Other Activities Professional Hours]])/NonNurse[[#This Row],[MDS Census]]</f>
        <v>0.71365020879390806</v>
      </c>
      <c r="S301" s="6">
        <v>1.0888043478260871</v>
      </c>
      <c r="T301" s="6">
        <v>6.747717391304346</v>
      </c>
      <c r="U301" s="6">
        <v>0</v>
      </c>
      <c r="V301" s="6">
        <f>SUM(NonNurse[[#This Row],[Occupational Therapist Hours]],NonNurse[[#This Row],[OT Assistant Hours]],NonNurse[[#This Row],[OT Aide Hours]])/NonNurse[[#This Row],[MDS Census]]</f>
        <v>0.17709653647752391</v>
      </c>
      <c r="W301" s="6">
        <v>1.9628260869565219</v>
      </c>
      <c r="X301" s="6">
        <v>9.1951086956521753</v>
      </c>
      <c r="Y301" s="6">
        <v>0</v>
      </c>
      <c r="Z301" s="6">
        <f>SUM(NonNurse[[#This Row],[Physical Therapist (PT) Hours]],NonNurse[[#This Row],[PT Assistant Hours]],NonNurse[[#This Row],[PT Aide Hours]])/NonNurse[[#This Row],[MDS Census]]</f>
        <v>0.25215671825104402</v>
      </c>
      <c r="AA301" s="6">
        <v>0</v>
      </c>
      <c r="AB301" s="6">
        <v>0</v>
      </c>
      <c r="AC301" s="6">
        <v>0</v>
      </c>
      <c r="AD301" s="6">
        <v>0</v>
      </c>
      <c r="AE301" s="6">
        <v>0</v>
      </c>
      <c r="AF301" s="6">
        <v>0</v>
      </c>
      <c r="AG301" s="6">
        <v>0</v>
      </c>
      <c r="AH301" s="1">
        <v>175301</v>
      </c>
      <c r="AI301">
        <v>7</v>
      </c>
    </row>
    <row r="302" spans="1:35" x14ac:dyDescent="0.25">
      <c r="A302" t="s">
        <v>346</v>
      </c>
      <c r="B302" t="s">
        <v>75</v>
      </c>
      <c r="C302" t="s">
        <v>542</v>
      </c>
      <c r="D302" t="s">
        <v>425</v>
      </c>
      <c r="E302" s="6">
        <v>34.858695652173914</v>
      </c>
      <c r="F302" s="6">
        <v>5.7391304347826084</v>
      </c>
      <c r="G302" s="6">
        <v>0.13043478260869565</v>
      </c>
      <c r="H302" s="6">
        <v>0.14858695652173912</v>
      </c>
      <c r="I302" s="6">
        <v>0.2608695652173913</v>
      </c>
      <c r="J302" s="6">
        <v>0</v>
      </c>
      <c r="K302" s="6">
        <v>0</v>
      </c>
      <c r="L302" s="6">
        <v>2.917391304347825</v>
      </c>
      <c r="M302" s="6">
        <v>4.6879347826086954</v>
      </c>
      <c r="N302" s="6">
        <v>0</v>
      </c>
      <c r="O302" s="6">
        <f>SUM(NonNurse[[#This Row],[Qualified Social Work Staff Hours]],NonNurse[[#This Row],[Other Social Work Staff Hours]])/NonNurse[[#This Row],[MDS Census]]</f>
        <v>0.13448394137823511</v>
      </c>
      <c r="P302" s="6">
        <v>0</v>
      </c>
      <c r="Q302" s="6">
        <v>9.5626086956521732</v>
      </c>
      <c r="R302" s="6">
        <f>SUM(NonNurse[[#This Row],[Qualified Activities Professional Hours]],NonNurse[[#This Row],[Other Activities Professional Hours]])/NonNurse[[#This Row],[MDS Census]]</f>
        <v>0.27432491425007793</v>
      </c>
      <c r="S302" s="6">
        <v>0.58184782608695651</v>
      </c>
      <c r="T302" s="6">
        <v>5.2532608695652172</v>
      </c>
      <c r="U302" s="6">
        <v>0</v>
      </c>
      <c r="V302" s="6">
        <f>SUM(NonNurse[[#This Row],[Occupational Therapist Hours]],NonNurse[[#This Row],[OT Assistant Hours]],NonNurse[[#This Row],[OT Aide Hours]])/NonNurse[[#This Row],[MDS Census]]</f>
        <v>0.16739320236981603</v>
      </c>
      <c r="W302" s="6">
        <v>0.73260869565217401</v>
      </c>
      <c r="X302" s="6">
        <v>0.36010869565217396</v>
      </c>
      <c r="Y302" s="6">
        <v>0</v>
      </c>
      <c r="Z302" s="6">
        <f>SUM(NonNurse[[#This Row],[Physical Therapist (PT) Hours]],NonNurse[[#This Row],[PT Assistant Hours]],NonNurse[[#This Row],[PT Aide Hours]])/NonNurse[[#This Row],[MDS Census]]</f>
        <v>3.1347053320860623E-2</v>
      </c>
      <c r="AA302" s="6">
        <v>0</v>
      </c>
      <c r="AB302" s="6">
        <v>0</v>
      </c>
      <c r="AC302" s="6">
        <v>0</v>
      </c>
      <c r="AD302" s="6">
        <v>0</v>
      </c>
      <c r="AE302" s="6">
        <v>0</v>
      </c>
      <c r="AF302" s="6">
        <v>0</v>
      </c>
      <c r="AG302" s="6">
        <v>0</v>
      </c>
      <c r="AH302" s="1">
        <v>175205</v>
      </c>
      <c r="AI302">
        <v>7</v>
      </c>
    </row>
    <row r="303" spans="1:35" x14ac:dyDescent="0.25">
      <c r="A303" t="s">
        <v>346</v>
      </c>
      <c r="B303" t="s">
        <v>87</v>
      </c>
      <c r="C303" t="s">
        <v>552</v>
      </c>
      <c r="D303" t="s">
        <v>412</v>
      </c>
      <c r="E303" s="6">
        <v>39.902173913043477</v>
      </c>
      <c r="F303" s="6">
        <v>5.0869565217391308</v>
      </c>
      <c r="G303" s="6">
        <v>0</v>
      </c>
      <c r="H303" s="6">
        <v>0</v>
      </c>
      <c r="I303" s="6">
        <v>0.52173913043478259</v>
      </c>
      <c r="J303" s="6">
        <v>0</v>
      </c>
      <c r="K303" s="6">
        <v>0</v>
      </c>
      <c r="L303" s="6">
        <v>0.24413043478260871</v>
      </c>
      <c r="M303" s="6">
        <v>0</v>
      </c>
      <c r="N303" s="6">
        <v>13.576086956521744</v>
      </c>
      <c r="O303" s="6">
        <f>SUM(NonNurse[[#This Row],[Qualified Social Work Staff Hours]],NonNurse[[#This Row],[Other Social Work Staff Hours]])/NonNurse[[#This Row],[MDS Census]]</f>
        <v>0.3402342685916645</v>
      </c>
      <c r="P303" s="6">
        <v>7.9749999999999996</v>
      </c>
      <c r="Q303" s="6">
        <v>0</v>
      </c>
      <c r="R303" s="6">
        <f>SUM(NonNurse[[#This Row],[Qualified Activities Professional Hours]],NonNurse[[#This Row],[Other Activities Professional Hours]])/NonNurse[[#This Row],[MDS Census]]</f>
        <v>0.19986379733042767</v>
      </c>
      <c r="S303" s="6">
        <v>1.1676086956521738</v>
      </c>
      <c r="T303" s="6">
        <v>7.4376086956521741</v>
      </c>
      <c r="U303" s="6">
        <v>0</v>
      </c>
      <c r="V303" s="6">
        <f>SUM(NonNurse[[#This Row],[Occupational Therapist Hours]],NonNurse[[#This Row],[OT Assistant Hours]],NonNurse[[#This Row],[OT Aide Hours]])/NonNurse[[#This Row],[MDS Census]]</f>
        <v>0.21565785889403435</v>
      </c>
      <c r="W303" s="6">
        <v>1.744565217391304</v>
      </c>
      <c r="X303" s="6">
        <v>7.3845652173913034</v>
      </c>
      <c r="Y303" s="6">
        <v>0</v>
      </c>
      <c r="Z303" s="6">
        <f>SUM(NonNurse[[#This Row],[Physical Therapist (PT) Hours]],NonNurse[[#This Row],[PT Assistant Hours]],NonNurse[[#This Row],[PT Aide Hours]])/NonNurse[[#This Row],[MDS Census]]</f>
        <v>0.22878779624080631</v>
      </c>
      <c r="AA303" s="6">
        <v>0</v>
      </c>
      <c r="AB303" s="6">
        <v>0</v>
      </c>
      <c r="AC303" s="6">
        <v>0</v>
      </c>
      <c r="AD303" s="6">
        <v>0</v>
      </c>
      <c r="AE303" s="6">
        <v>0</v>
      </c>
      <c r="AF303" s="6">
        <v>0</v>
      </c>
      <c r="AG303" s="6">
        <v>1.8043478260869567E-2</v>
      </c>
      <c r="AH303" s="1">
        <v>175226</v>
      </c>
      <c r="AI303">
        <v>7</v>
      </c>
    </row>
    <row r="304" spans="1:35" x14ac:dyDescent="0.25">
      <c r="A304" t="s">
        <v>346</v>
      </c>
      <c r="B304" t="s">
        <v>125</v>
      </c>
      <c r="C304" t="s">
        <v>556</v>
      </c>
      <c r="D304" t="s">
        <v>383</v>
      </c>
      <c r="E304" s="6">
        <v>106.15217391304348</v>
      </c>
      <c r="F304" s="6">
        <v>5.4782608695652177</v>
      </c>
      <c r="G304" s="6">
        <v>6.0760869565217389E-2</v>
      </c>
      <c r="H304" s="6">
        <v>0</v>
      </c>
      <c r="I304" s="6">
        <v>1.3043478260869565</v>
      </c>
      <c r="J304" s="6">
        <v>0</v>
      </c>
      <c r="K304" s="6">
        <v>7.5217391304347819E-2</v>
      </c>
      <c r="L304" s="6">
        <v>1.8413043478260867</v>
      </c>
      <c r="M304" s="6">
        <v>0</v>
      </c>
      <c r="N304" s="6">
        <v>26.711304347826072</v>
      </c>
      <c r="O304" s="6">
        <f>SUM(NonNurse[[#This Row],[Qualified Social Work Staff Hours]],NonNurse[[#This Row],[Other Social Work Staff Hours]])/NonNurse[[#This Row],[MDS Census]]</f>
        <v>0.25163219332377623</v>
      </c>
      <c r="P304" s="6">
        <v>24.195543478260863</v>
      </c>
      <c r="Q304" s="6">
        <v>0</v>
      </c>
      <c r="R304" s="6">
        <f>SUM(NonNurse[[#This Row],[Qualified Activities Professional Hours]],NonNurse[[#This Row],[Other Activities Professional Hours]])/NonNurse[[#This Row],[MDS Census]]</f>
        <v>0.22793262338726186</v>
      </c>
      <c r="S304" s="6">
        <v>1.3179347826086953</v>
      </c>
      <c r="T304" s="6">
        <v>12.229021739130442</v>
      </c>
      <c r="U304" s="6">
        <v>0</v>
      </c>
      <c r="V304" s="6">
        <f>SUM(NonNurse[[#This Row],[Occupational Therapist Hours]],NonNurse[[#This Row],[OT Assistant Hours]],NonNurse[[#This Row],[OT Aide Hours]])/NonNurse[[#This Row],[MDS Census]]</f>
        <v>0.12761826745852964</v>
      </c>
      <c r="W304" s="6">
        <v>2.3339130434782605</v>
      </c>
      <c r="X304" s="6">
        <v>14.439565217391303</v>
      </c>
      <c r="Y304" s="6">
        <v>0</v>
      </c>
      <c r="Z304" s="6">
        <f>SUM(NonNurse[[#This Row],[Physical Therapist (PT) Hours]],NonNurse[[#This Row],[PT Assistant Hours]],NonNurse[[#This Row],[PT Aide Hours]])/NonNurse[[#This Row],[MDS Census]]</f>
        <v>0.15801351628097479</v>
      </c>
      <c r="AA304" s="6">
        <v>0</v>
      </c>
      <c r="AB304" s="6">
        <v>0</v>
      </c>
      <c r="AC304" s="6">
        <v>0</v>
      </c>
      <c r="AD304" s="6">
        <v>0</v>
      </c>
      <c r="AE304" s="6">
        <v>0</v>
      </c>
      <c r="AF304" s="6">
        <v>0</v>
      </c>
      <c r="AG304" s="6">
        <v>2.9021739130434782E-2</v>
      </c>
      <c r="AH304" s="1">
        <v>175290</v>
      </c>
      <c r="AI304">
        <v>7</v>
      </c>
    </row>
    <row r="305" spans="1:35" x14ac:dyDescent="0.25">
      <c r="A305" t="s">
        <v>346</v>
      </c>
      <c r="B305" t="s">
        <v>238</v>
      </c>
      <c r="C305" t="s">
        <v>480</v>
      </c>
      <c r="D305" t="s">
        <v>444</v>
      </c>
      <c r="E305" s="6">
        <v>22.434782608695652</v>
      </c>
      <c r="F305" s="6">
        <v>5.8206521739130439</v>
      </c>
      <c r="G305" s="6">
        <v>2.8695652173913042</v>
      </c>
      <c r="H305" s="6">
        <v>0.13858695652173914</v>
      </c>
      <c r="I305" s="6">
        <v>0.2391304347826087</v>
      </c>
      <c r="J305" s="6">
        <v>0</v>
      </c>
      <c r="K305" s="6">
        <v>0</v>
      </c>
      <c r="L305" s="6">
        <v>3.728260869565217E-2</v>
      </c>
      <c r="M305" s="6">
        <v>0.11956521739130435</v>
      </c>
      <c r="N305" s="6">
        <v>4.037934782608696</v>
      </c>
      <c r="O305" s="6">
        <f>SUM(NonNurse[[#This Row],[Qualified Social Work Staff Hours]],NonNurse[[#This Row],[Other Social Work Staff Hours]])/NonNurse[[#This Row],[MDS Census]]</f>
        <v>0.18531492248062018</v>
      </c>
      <c r="P305" s="6">
        <v>5.2388043478260862</v>
      </c>
      <c r="Q305" s="6">
        <v>0</v>
      </c>
      <c r="R305" s="6">
        <f>SUM(NonNurse[[#This Row],[Qualified Activities Professional Hours]],NonNurse[[#This Row],[Other Activities Professional Hours]])/NonNurse[[#This Row],[MDS Census]]</f>
        <v>0.23351259689922477</v>
      </c>
      <c r="S305" s="6">
        <v>0.291304347826087</v>
      </c>
      <c r="T305" s="6">
        <v>2.5861956521739136</v>
      </c>
      <c r="U305" s="6">
        <v>0</v>
      </c>
      <c r="V305" s="6">
        <f>SUM(NonNurse[[#This Row],[Occupational Therapist Hours]],NonNurse[[#This Row],[OT Assistant Hours]],NonNurse[[#This Row],[OT Aide Hours]])/NonNurse[[#This Row],[MDS Census]]</f>
        <v>0.12826065891472871</v>
      </c>
      <c r="W305" s="6">
        <v>0.31521739130434784</v>
      </c>
      <c r="X305" s="6">
        <v>2.6307608695652163</v>
      </c>
      <c r="Y305" s="6">
        <v>0</v>
      </c>
      <c r="Z305" s="6">
        <f>SUM(NonNurse[[#This Row],[Physical Therapist (PT) Hours]],NonNurse[[#This Row],[PT Assistant Hours]],NonNurse[[#This Row],[PT Aide Hours]])/NonNurse[[#This Row],[MDS Census]]</f>
        <v>0.13131298449612397</v>
      </c>
      <c r="AA305" s="6">
        <v>0</v>
      </c>
      <c r="AB305" s="6">
        <v>0</v>
      </c>
      <c r="AC305" s="6">
        <v>0</v>
      </c>
      <c r="AD305" s="6">
        <v>0</v>
      </c>
      <c r="AE305" s="6">
        <v>0</v>
      </c>
      <c r="AF305" s="6">
        <v>0</v>
      </c>
      <c r="AG305" s="6">
        <v>0</v>
      </c>
      <c r="AH305" s="1">
        <v>175488</v>
      </c>
      <c r="AI305">
        <v>7</v>
      </c>
    </row>
    <row r="306" spans="1:35" x14ac:dyDescent="0.25">
      <c r="A306" t="s">
        <v>346</v>
      </c>
      <c r="B306" t="s">
        <v>147</v>
      </c>
      <c r="C306" t="s">
        <v>480</v>
      </c>
      <c r="D306" t="s">
        <v>444</v>
      </c>
      <c r="E306" s="6">
        <v>44.282608695652172</v>
      </c>
      <c r="F306" s="6">
        <v>5.4521739130434712</v>
      </c>
      <c r="G306" s="6">
        <v>0.16304347826086957</v>
      </c>
      <c r="H306" s="6">
        <v>0.22554347826086957</v>
      </c>
      <c r="I306" s="6">
        <v>6.5217391304347824E-2</v>
      </c>
      <c r="J306" s="6">
        <v>0</v>
      </c>
      <c r="K306" s="6">
        <v>0</v>
      </c>
      <c r="L306" s="6">
        <v>2.0510869565217398</v>
      </c>
      <c r="M306" s="6">
        <v>8.6956521739130432E-2</v>
      </c>
      <c r="N306" s="6">
        <v>6.6364130434782602</v>
      </c>
      <c r="O306" s="6">
        <f>SUM(NonNurse[[#This Row],[Qualified Social Work Staff Hours]],NonNurse[[#This Row],[Other Social Work Staff Hours]])/NonNurse[[#This Row],[MDS Census]]</f>
        <v>0.15182866961217475</v>
      </c>
      <c r="P306" s="6">
        <v>4.3478260869565216E-2</v>
      </c>
      <c r="Q306" s="6">
        <v>8.5516304347826093</v>
      </c>
      <c r="R306" s="6">
        <f>SUM(NonNurse[[#This Row],[Qualified Activities Professional Hours]],NonNurse[[#This Row],[Other Activities Professional Hours]])/NonNurse[[#This Row],[MDS Census]]</f>
        <v>0.19409671084928817</v>
      </c>
      <c r="S306" s="6">
        <v>0.68239130434782613</v>
      </c>
      <c r="T306" s="6">
        <v>5.6686956521739145</v>
      </c>
      <c r="U306" s="6">
        <v>0</v>
      </c>
      <c r="V306" s="6">
        <f>SUM(NonNurse[[#This Row],[Occupational Therapist Hours]],NonNurse[[#This Row],[OT Assistant Hours]],NonNurse[[#This Row],[OT Aide Hours]])/NonNurse[[#This Row],[MDS Census]]</f>
        <v>0.1434216985763378</v>
      </c>
      <c r="W306" s="6">
        <v>0.59989130434782612</v>
      </c>
      <c r="X306" s="6">
        <v>6.1246739130434795</v>
      </c>
      <c r="Y306" s="6">
        <v>0</v>
      </c>
      <c r="Z306" s="6">
        <f>SUM(NonNurse[[#This Row],[Physical Therapist (PT) Hours]],NonNurse[[#This Row],[PT Assistant Hours]],NonNurse[[#This Row],[PT Aide Hours]])/NonNurse[[#This Row],[MDS Census]]</f>
        <v>0.15185567010309284</v>
      </c>
      <c r="AA306" s="6">
        <v>0</v>
      </c>
      <c r="AB306" s="6">
        <v>0</v>
      </c>
      <c r="AC306" s="6">
        <v>0</v>
      </c>
      <c r="AD306" s="6">
        <v>0</v>
      </c>
      <c r="AE306" s="6">
        <v>0</v>
      </c>
      <c r="AF306" s="6">
        <v>0</v>
      </c>
      <c r="AG306" s="6">
        <v>0</v>
      </c>
      <c r="AH306" s="1">
        <v>175327</v>
      </c>
      <c r="AI306">
        <v>7</v>
      </c>
    </row>
    <row r="307" spans="1:35" x14ac:dyDescent="0.25">
      <c r="A307" t="s">
        <v>346</v>
      </c>
      <c r="B307" t="s">
        <v>183</v>
      </c>
      <c r="C307" t="s">
        <v>598</v>
      </c>
      <c r="D307" t="s">
        <v>455</v>
      </c>
      <c r="E307" s="6">
        <v>34.597826086956523</v>
      </c>
      <c r="F307" s="6">
        <v>5.4782608695652177</v>
      </c>
      <c r="G307" s="6">
        <v>0</v>
      </c>
      <c r="H307" s="6">
        <v>0.18586956521739131</v>
      </c>
      <c r="I307" s="6">
        <v>0</v>
      </c>
      <c r="J307" s="6">
        <v>0</v>
      </c>
      <c r="K307" s="6">
        <v>0</v>
      </c>
      <c r="L307" s="6">
        <v>0.38239130434782614</v>
      </c>
      <c r="M307" s="6">
        <v>3.8835869565217394</v>
      </c>
      <c r="N307" s="6">
        <v>0</v>
      </c>
      <c r="O307" s="6">
        <f>SUM(NonNurse[[#This Row],[Qualified Social Work Staff Hours]],NonNurse[[#This Row],[Other Social Work Staff Hours]])/NonNurse[[#This Row],[MDS Census]]</f>
        <v>0.11224945020420987</v>
      </c>
      <c r="P307" s="6">
        <v>0</v>
      </c>
      <c r="Q307" s="6">
        <v>4.7096739130434777</v>
      </c>
      <c r="R307" s="6">
        <f>SUM(NonNurse[[#This Row],[Qualified Activities Professional Hours]],NonNurse[[#This Row],[Other Activities Professional Hours]])/NonNurse[[#This Row],[MDS Census]]</f>
        <v>0.13612629594721959</v>
      </c>
      <c r="S307" s="6">
        <v>0.61913043478260865</v>
      </c>
      <c r="T307" s="6">
        <v>3.8415217391304326</v>
      </c>
      <c r="U307" s="6">
        <v>0</v>
      </c>
      <c r="V307" s="6">
        <f>SUM(NonNurse[[#This Row],[Occupational Therapist Hours]],NonNurse[[#This Row],[OT Assistant Hours]],NonNurse[[#This Row],[OT Aide Hours]])/NonNurse[[#This Row],[MDS Census]]</f>
        <v>0.12892868363179383</v>
      </c>
      <c r="W307" s="6">
        <v>3.197173913043478</v>
      </c>
      <c r="X307" s="6">
        <v>4.844239130434782</v>
      </c>
      <c r="Y307" s="6">
        <v>0</v>
      </c>
      <c r="Z307" s="6">
        <f>SUM(NonNurse[[#This Row],[Physical Therapist (PT) Hours]],NonNurse[[#This Row],[PT Assistant Hours]],NonNurse[[#This Row],[PT Aide Hours]])/NonNurse[[#This Row],[MDS Census]]</f>
        <v>0.23242538485705305</v>
      </c>
      <c r="AA307" s="6">
        <v>0</v>
      </c>
      <c r="AB307" s="6">
        <v>0</v>
      </c>
      <c r="AC307" s="6">
        <v>0</v>
      </c>
      <c r="AD307" s="6">
        <v>0</v>
      </c>
      <c r="AE307" s="6">
        <v>0</v>
      </c>
      <c r="AF307" s="6">
        <v>0</v>
      </c>
      <c r="AG307" s="6">
        <v>0</v>
      </c>
      <c r="AH307" s="1">
        <v>175389</v>
      </c>
      <c r="AI307">
        <v>7</v>
      </c>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3E4C-2B42-4CBD-BCCC-6E227936B813}">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16" customWidth="1"/>
    <col min="2" max="2" width="27.28515625" style="16" customWidth="1"/>
    <col min="3" max="3" width="16.7109375" style="16" customWidth="1"/>
    <col min="4" max="4" width="11.5703125" style="16" customWidth="1"/>
    <col min="5" max="5" width="4.5703125" style="16" customWidth="1"/>
    <col min="6" max="6" width="10" style="16" customWidth="1"/>
    <col min="7" max="7" width="12.5703125" style="16" customWidth="1"/>
    <col min="8" max="10" width="8.5703125" style="16" customWidth="1"/>
    <col min="11" max="11" width="9.140625" style="16" customWidth="1"/>
    <col min="12" max="12" width="4.5703125" style="16" customWidth="1"/>
    <col min="13" max="13" width="7.5703125" style="16" customWidth="1"/>
    <col min="14" max="14" width="10.7109375" style="23" customWidth="1"/>
    <col min="15" max="18" width="8.5703125" style="16" customWidth="1"/>
    <col min="19" max="19" width="5.42578125" style="16" customWidth="1"/>
    <col min="20" max="20" width="40.5703125" style="16" customWidth="1"/>
    <col min="21" max="22" width="12.5703125" style="16" customWidth="1"/>
    <col min="23" max="25" width="8.85546875" style="16"/>
    <col min="26" max="26" width="37.140625" style="16" customWidth="1"/>
    <col min="27" max="27" width="11.5703125" style="16" customWidth="1"/>
    <col min="28" max="32" width="8.85546875" style="16"/>
    <col min="33" max="33" width="22.85546875" style="16" customWidth="1"/>
    <col min="34" max="34" width="16.42578125" style="16" customWidth="1"/>
    <col min="35" max="35" width="13.5703125" style="16" customWidth="1"/>
    <col min="36" max="16384" width="8.85546875" style="16"/>
  </cols>
  <sheetData>
    <row r="2" spans="2:29" ht="85.5" customHeight="1" x14ac:dyDescent="0.25">
      <c r="B2" s="12" t="s">
        <v>785</v>
      </c>
      <c r="C2" s="12" t="s">
        <v>665</v>
      </c>
      <c r="D2" s="12" t="s">
        <v>784</v>
      </c>
      <c r="E2" s="13"/>
      <c r="F2" s="14" t="s">
        <v>698</v>
      </c>
      <c r="G2" s="14" t="s">
        <v>714</v>
      </c>
      <c r="H2" s="14" t="s">
        <v>671</v>
      </c>
      <c r="I2" s="14" t="s">
        <v>715</v>
      </c>
      <c r="J2" s="15" t="s">
        <v>716</v>
      </c>
      <c r="K2" s="14" t="s">
        <v>717</v>
      </c>
      <c r="L2" s="14"/>
      <c r="M2" s="14" t="s">
        <v>665</v>
      </c>
      <c r="N2" s="14" t="s">
        <v>714</v>
      </c>
      <c r="O2" s="14" t="s">
        <v>671</v>
      </c>
      <c r="P2" s="14" t="s">
        <v>715</v>
      </c>
      <c r="Q2" s="15" t="s">
        <v>716</v>
      </c>
      <c r="R2" s="14" t="s">
        <v>717</v>
      </c>
      <c r="T2" s="16" t="s">
        <v>718</v>
      </c>
      <c r="U2" s="16" t="s">
        <v>817</v>
      </c>
      <c r="V2" s="17" t="s">
        <v>719</v>
      </c>
      <c r="W2" s="17" t="s">
        <v>720</v>
      </c>
    </row>
    <row r="3" spans="2:29" ht="15" customHeight="1" x14ac:dyDescent="0.25">
      <c r="B3" s="18" t="s">
        <v>721</v>
      </c>
      <c r="C3" s="50">
        <f>AVERAGE(Nurse[MDS Census])</f>
        <v>47.316670769144601</v>
      </c>
      <c r="D3" s="19">
        <v>77.233814336253971</v>
      </c>
      <c r="E3" s="19"/>
      <c r="F3" s="16">
        <v>1</v>
      </c>
      <c r="G3" s="20">
        <v>69376.123698714116</v>
      </c>
      <c r="H3" s="21">
        <v>3.585165701050407</v>
      </c>
      <c r="I3" s="20">
        <v>5</v>
      </c>
      <c r="J3" s="22">
        <v>0.67575468162975694</v>
      </c>
      <c r="K3" s="20">
        <v>5</v>
      </c>
      <c r="M3" t="s">
        <v>331</v>
      </c>
      <c r="N3" s="20">
        <v>536.8478260869565</v>
      </c>
      <c r="O3" s="21">
        <v>6.2660022271714926</v>
      </c>
      <c r="P3" s="23">
        <v>1</v>
      </c>
      <c r="Q3" s="22">
        <v>1.8396440575015187</v>
      </c>
      <c r="R3" s="23">
        <v>1</v>
      </c>
      <c r="T3" s="24" t="s">
        <v>722</v>
      </c>
      <c r="U3" s="20">
        <f>SUM(Nurse[Total Nurse Staff Hours])</f>
        <v>55323.294444274325</v>
      </c>
      <c r="V3" s="25" t="s">
        <v>723</v>
      </c>
      <c r="W3" s="21">
        <f>Category[[#This Row],[State Total]]/D9</f>
        <v>4.8971712227607829E-2</v>
      </c>
    </row>
    <row r="4" spans="2:29" ht="15" customHeight="1" x14ac:dyDescent="0.25">
      <c r="B4" s="26" t="s">
        <v>671</v>
      </c>
      <c r="C4" s="27">
        <f>SUM(Nurse[Total Nurse Staff Hours])/SUM(Nurse[MDS Census])</f>
        <v>3.8209594408139687</v>
      </c>
      <c r="D4" s="27">
        <v>3.6146323434825098</v>
      </c>
      <c r="E4" s="19"/>
      <c r="F4" s="16">
        <v>2</v>
      </c>
      <c r="G4" s="20">
        <v>128365.44534598908</v>
      </c>
      <c r="H4" s="21">
        <v>3.4549500632802785</v>
      </c>
      <c r="I4" s="20">
        <v>9</v>
      </c>
      <c r="J4" s="22">
        <v>0.64433762203163525</v>
      </c>
      <c r="K4" s="20">
        <v>6</v>
      </c>
      <c r="M4" t="s">
        <v>330</v>
      </c>
      <c r="N4" s="20">
        <v>19423.242804654012</v>
      </c>
      <c r="O4" s="21">
        <v>3.6919809269804467</v>
      </c>
      <c r="P4" s="23">
        <v>25</v>
      </c>
      <c r="Q4" s="22">
        <v>0.53868769221148449</v>
      </c>
      <c r="R4" s="23">
        <v>40</v>
      </c>
      <c r="T4" s="20" t="s">
        <v>724</v>
      </c>
      <c r="U4" s="20">
        <f>SUM(Nurse[Total Direct Care Staff Hours])</f>
        <v>51182.218887017763</v>
      </c>
      <c r="V4" s="25">
        <f>Category[[#This Row],[State Total]]/U3</f>
        <v>0.92514770497935994</v>
      </c>
      <c r="W4" s="21">
        <f>Category[[#This Row],[State Total]]/D9</f>
        <v>4.5306067176281037E-2</v>
      </c>
    </row>
    <row r="5" spans="2:29" ht="15" customHeight="1" x14ac:dyDescent="0.25">
      <c r="B5" s="28" t="s">
        <v>725</v>
      </c>
      <c r="C5" s="29">
        <f>SUM(Nurse[Total Direct Care Staff Hours])/SUM(Nurse[MDS Census])</f>
        <v>3.5349518574882617</v>
      </c>
      <c r="D5" s="29">
        <v>3.347724410414429</v>
      </c>
      <c r="E5" s="30"/>
      <c r="F5" s="16">
        <v>3</v>
      </c>
      <c r="G5" s="20">
        <v>124443.71892222908</v>
      </c>
      <c r="H5" s="21">
        <v>3.5696801497282227</v>
      </c>
      <c r="I5" s="20">
        <v>6</v>
      </c>
      <c r="J5" s="22">
        <v>0.67837118001727315</v>
      </c>
      <c r="K5" s="20">
        <v>4</v>
      </c>
      <c r="M5" t="s">
        <v>333</v>
      </c>
      <c r="N5" s="20">
        <v>14765.612676056329</v>
      </c>
      <c r="O5" s="21">
        <v>3.8700512739470958</v>
      </c>
      <c r="P5" s="23">
        <v>18</v>
      </c>
      <c r="Q5" s="22">
        <v>0.36267289415247567</v>
      </c>
      <c r="R5" s="23">
        <v>48</v>
      </c>
      <c r="T5" s="24" t="s">
        <v>726</v>
      </c>
      <c r="U5" s="20">
        <f>SUM(Nurse[Total RN Hours (w/ Admin, DON)])</f>
        <v>9940.3024663196593</v>
      </c>
      <c r="V5" s="25">
        <f>Category[[#This Row],[State Total]]/U3</f>
        <v>0.17967661843298685</v>
      </c>
      <c r="W5" s="21">
        <f>Category[[#This Row],[State Total]]/D9</f>
        <v>8.7990716519299288E-3</v>
      </c>
      <c r="X5" s="31"/>
      <c r="Y5" s="31"/>
      <c r="AB5" s="31"/>
      <c r="AC5" s="31"/>
    </row>
    <row r="6" spans="2:29" ht="15" customHeight="1" x14ac:dyDescent="0.25">
      <c r="B6" s="32" t="s">
        <v>673</v>
      </c>
      <c r="C6" s="29">
        <f>SUM(Nurse[Total RN Hours (w/ Admin, DON)])/SUM(Nurse[MDS Census])</f>
        <v>0.68653707149505028</v>
      </c>
      <c r="D6" s="29">
        <v>0.60780873997534479</v>
      </c>
      <c r="E6"/>
      <c r="F6" s="16">
        <v>4</v>
      </c>
      <c r="G6" s="20">
        <v>216891.50627679119</v>
      </c>
      <c r="H6" s="21">
        <v>3.71816551616583</v>
      </c>
      <c r="I6" s="20">
        <v>4</v>
      </c>
      <c r="J6" s="22">
        <v>0.5592343612490972</v>
      </c>
      <c r="K6" s="20">
        <v>9</v>
      </c>
      <c r="M6" t="s">
        <v>332</v>
      </c>
      <c r="N6" s="20">
        <v>10619.366350275568</v>
      </c>
      <c r="O6" s="21">
        <v>3.9203935832782837</v>
      </c>
      <c r="P6" s="23">
        <v>14</v>
      </c>
      <c r="Q6" s="22">
        <v>0.6428263273804441</v>
      </c>
      <c r="R6" s="23">
        <v>30</v>
      </c>
      <c r="T6" s="33" t="s">
        <v>727</v>
      </c>
      <c r="U6" s="20">
        <f>SUM(Nurse[RN Hours (excl. Admin, DON)])</f>
        <v>6588.4075673606903</v>
      </c>
      <c r="V6" s="25">
        <f>Category[[#This Row],[State Total]]/U3</f>
        <v>0.11908921248348681</v>
      </c>
      <c r="W6" s="21">
        <f>Category[[#This Row],[State Total]]/D9</f>
        <v>5.8320026431537579E-3</v>
      </c>
      <c r="X6" s="31"/>
      <c r="Y6" s="31"/>
      <c r="AB6" s="31"/>
      <c r="AC6" s="31"/>
    </row>
    <row r="7" spans="2:29" ht="15" customHeight="1" thickBot="1" x14ac:dyDescent="0.3">
      <c r="B7" s="34" t="s">
        <v>728</v>
      </c>
      <c r="C7" s="29">
        <f>SUM(Nurse[RN Hours (excl. Admin, DON)])/SUM(Nurse[MDS Census])</f>
        <v>0.45503505073787964</v>
      </c>
      <c r="D7" s="29">
        <v>0.41441568490090208</v>
      </c>
      <c r="E7"/>
      <c r="F7" s="16">
        <v>5</v>
      </c>
      <c r="G7" s="20">
        <v>218161.62905695051</v>
      </c>
      <c r="H7" s="21">
        <v>3.471756650011959</v>
      </c>
      <c r="I7" s="20">
        <v>8</v>
      </c>
      <c r="J7" s="22">
        <v>0.68815139377795254</v>
      </c>
      <c r="K7" s="20">
        <v>3</v>
      </c>
      <c r="M7" t="s">
        <v>334</v>
      </c>
      <c r="N7" s="20">
        <v>90304.505664421289</v>
      </c>
      <c r="O7" s="21">
        <v>4.0950436576657667</v>
      </c>
      <c r="P7" s="23">
        <v>8</v>
      </c>
      <c r="Q7" s="22">
        <v>0.53846761894166961</v>
      </c>
      <c r="R7" s="23">
        <v>41</v>
      </c>
      <c r="T7" s="33" t="s">
        <v>729</v>
      </c>
      <c r="U7" s="20">
        <f>SUM(Nurse[RN Admin Hours])</f>
        <v>1858.7886114513158</v>
      </c>
      <c r="V7" s="25">
        <f>Category[[#This Row],[State Total]]/U3</f>
        <v>3.3598660927968121E-2</v>
      </c>
      <c r="W7" s="21">
        <f>Category[[#This Row],[State Total]]/D9</f>
        <v>1.645383954197426E-3</v>
      </c>
      <c r="X7" s="31"/>
      <c r="Y7" s="31"/>
      <c r="Z7" s="31"/>
      <c r="AA7" s="31"/>
      <c r="AB7" s="31"/>
      <c r="AC7" s="31"/>
    </row>
    <row r="8" spans="2:29" ht="15" customHeight="1" thickTop="1" x14ac:dyDescent="0.25">
      <c r="B8" s="35" t="s">
        <v>730</v>
      </c>
      <c r="C8" s="36">
        <f>COUNTA(Nurse[Provider])</f>
        <v>306</v>
      </c>
      <c r="D8" s="36">
        <v>14627</v>
      </c>
      <c r="F8" s="16">
        <v>6</v>
      </c>
      <c r="G8" s="20">
        <v>133738.05679730567</v>
      </c>
      <c r="H8" s="21">
        <v>3.4421626203964988</v>
      </c>
      <c r="I8" s="20">
        <v>10</v>
      </c>
      <c r="J8" s="22">
        <v>0.34690920997212554</v>
      </c>
      <c r="K8" s="20">
        <v>10</v>
      </c>
      <c r="M8" t="s">
        <v>335</v>
      </c>
      <c r="N8" s="20">
        <v>13996.251684017152</v>
      </c>
      <c r="O8" s="21">
        <v>3.5742923169789274</v>
      </c>
      <c r="P8" s="23">
        <v>34</v>
      </c>
      <c r="Q8" s="22">
        <v>0.85380187117283868</v>
      </c>
      <c r="R8" s="23">
        <v>11</v>
      </c>
      <c r="T8" s="33" t="s">
        <v>731</v>
      </c>
      <c r="U8" s="20">
        <f>SUM(Nurse[RN DON Hours])</f>
        <v>1493.1062875076557</v>
      </c>
      <c r="V8" s="25">
        <f>Category[[#This Row],[State Total]]/U3</f>
        <v>2.6988745021531965E-2</v>
      </c>
      <c r="W8" s="21">
        <f>Category[[#This Row],[State Total]]/D9</f>
        <v>1.3216850545787466E-3</v>
      </c>
      <c r="X8" s="31"/>
      <c r="Y8" s="31"/>
      <c r="Z8" s="31"/>
      <c r="AA8" s="31"/>
      <c r="AB8" s="31"/>
      <c r="AC8" s="31"/>
    </row>
    <row r="9" spans="2:29" ht="15" customHeight="1" x14ac:dyDescent="0.25">
      <c r="B9" s="35" t="s">
        <v>732</v>
      </c>
      <c r="C9" s="36">
        <f>SUM(Nurse[MDS Census])</f>
        <v>14478.901255358249</v>
      </c>
      <c r="D9" s="36">
        <v>1129699.0022963868</v>
      </c>
      <c r="F9" s="16">
        <v>7</v>
      </c>
      <c r="G9" s="20">
        <v>73847.771586037998</v>
      </c>
      <c r="H9" s="21">
        <v>3.4771723639610803</v>
      </c>
      <c r="I9" s="20">
        <v>7</v>
      </c>
      <c r="J9" s="22">
        <v>0.57887406787921447</v>
      </c>
      <c r="K9" s="20">
        <v>8</v>
      </c>
      <c r="M9" t="s">
        <v>336</v>
      </c>
      <c r="N9" s="20">
        <v>18800.971524800971</v>
      </c>
      <c r="O9" s="21">
        <v>3.379841237553149</v>
      </c>
      <c r="P9" s="23">
        <v>47</v>
      </c>
      <c r="Q9" s="22">
        <v>0.62562655856161031</v>
      </c>
      <c r="R9" s="23">
        <v>35</v>
      </c>
      <c r="T9" s="24" t="s">
        <v>733</v>
      </c>
      <c r="U9" s="20">
        <f>SUM(Nurse[Total LPN Hours (w/ Admin)])</f>
        <v>9982.0963487446461</v>
      </c>
      <c r="V9" s="25">
        <f>Category[[#This Row],[State Total]]/U3</f>
        <v>0.18043206661886965</v>
      </c>
      <c r="W9" s="21">
        <f>Category[[#This Row],[State Total]]/D9</f>
        <v>8.8360672430918483E-3</v>
      </c>
      <c r="X9" s="31"/>
      <c r="Y9" s="31"/>
      <c r="Z9" s="31"/>
      <c r="AA9" s="31"/>
      <c r="AB9" s="31"/>
      <c r="AC9" s="31"/>
    </row>
    <row r="10" spans="2:29" ht="15" customHeight="1" x14ac:dyDescent="0.25">
      <c r="F10" s="16">
        <v>8</v>
      </c>
      <c r="G10" s="20">
        <v>33298.427587262697</v>
      </c>
      <c r="H10" s="21">
        <v>3.7381932825195308</v>
      </c>
      <c r="I10" s="20">
        <v>3</v>
      </c>
      <c r="J10" s="22">
        <v>0.87940662888310206</v>
      </c>
      <c r="K10" s="20">
        <v>1</v>
      </c>
      <c r="M10" t="s">
        <v>338</v>
      </c>
      <c r="N10" s="20">
        <v>2001.0333741579916</v>
      </c>
      <c r="O10" s="21">
        <v>3.9151059449534258</v>
      </c>
      <c r="P10" s="23">
        <v>15</v>
      </c>
      <c r="Q10" s="22">
        <v>1.0911259376852895</v>
      </c>
      <c r="R10" s="23">
        <v>3</v>
      </c>
      <c r="T10" s="33" t="s">
        <v>734</v>
      </c>
      <c r="U10" s="20">
        <f>SUM(Nurse[LPN Hours (excl. Admin)])</f>
        <v>9192.9156904470383</v>
      </c>
      <c r="V10" s="25">
        <f>Category[[#This Row],[State Total]]/U3</f>
        <v>0.16616717754772931</v>
      </c>
      <c r="W10" s="21">
        <f>Category[[#This Row],[State Total]]/D9</f>
        <v>8.1374912005412157E-3</v>
      </c>
      <c r="X10" s="31"/>
      <c r="Y10" s="31"/>
      <c r="Z10" s="31"/>
      <c r="AA10" s="31"/>
      <c r="AB10" s="31"/>
      <c r="AC10" s="31"/>
    </row>
    <row r="11" spans="2:29" ht="15" customHeight="1" x14ac:dyDescent="0.25">
      <c r="F11" s="16">
        <v>9</v>
      </c>
      <c r="G11" s="20">
        <v>109332.77602571936</v>
      </c>
      <c r="H11" s="21">
        <v>4.0754949217501784</v>
      </c>
      <c r="I11" s="20">
        <v>2</v>
      </c>
      <c r="J11" s="22">
        <v>0.58405330055976667</v>
      </c>
      <c r="K11" s="20">
        <v>7</v>
      </c>
      <c r="M11" t="s">
        <v>337</v>
      </c>
      <c r="N11" s="20">
        <v>3447.8586956521731</v>
      </c>
      <c r="O11" s="21">
        <v>3.9688255155216066</v>
      </c>
      <c r="P11" s="23">
        <v>11</v>
      </c>
      <c r="Q11" s="22">
        <v>0.94962364794784426</v>
      </c>
      <c r="R11" s="23">
        <v>8</v>
      </c>
      <c r="T11" s="33" t="s">
        <v>735</v>
      </c>
      <c r="U11" s="20">
        <f>SUM(Nurse[LPN Admin Hours])</f>
        <v>789.18065829761167</v>
      </c>
      <c r="V11" s="25">
        <f>Category[[#This Row],[State Total]]/U3</f>
        <v>1.4264889071140409E-2</v>
      </c>
      <c r="W11" s="21">
        <f>Category[[#This Row],[State Total]]/D9</f>
        <v>6.9857604255063599E-4</v>
      </c>
      <c r="X11" s="31"/>
      <c r="Y11" s="31"/>
      <c r="Z11" s="31"/>
      <c r="AA11" s="31"/>
      <c r="AB11" s="31"/>
      <c r="AC11" s="31"/>
    </row>
    <row r="12" spans="2:29" ht="15" customHeight="1" x14ac:dyDescent="0.25">
      <c r="F12" s="16">
        <v>10</v>
      </c>
      <c r="G12" s="20">
        <v>22243.546999387629</v>
      </c>
      <c r="H12" s="21">
        <v>4.3144138862761752</v>
      </c>
      <c r="I12" s="20">
        <v>1</v>
      </c>
      <c r="J12" s="22">
        <v>0.85085378711532988</v>
      </c>
      <c r="K12" s="20">
        <v>2</v>
      </c>
      <c r="M12" t="s">
        <v>339</v>
      </c>
      <c r="N12" s="20">
        <v>66629.00734843839</v>
      </c>
      <c r="O12" s="21">
        <v>4.0461510158814251</v>
      </c>
      <c r="P12" s="23">
        <v>10</v>
      </c>
      <c r="Q12" s="22">
        <v>0.65170667436305396</v>
      </c>
      <c r="R12" s="23">
        <v>29</v>
      </c>
      <c r="T12" s="24" t="s">
        <v>736</v>
      </c>
      <c r="U12" s="20">
        <f>SUM(Nurse[Total CNA, NA TR, Med Aide/Tech Hours])</f>
        <v>35400.895629210041</v>
      </c>
      <c r="V12" s="25">
        <f>Category[[#This Row],[State Total]]/U3</f>
        <v>0.63989131494814389</v>
      </c>
      <c r="W12" s="21">
        <f>Category[[#This Row],[State Total]]/D9</f>
        <v>3.1336573332586069E-2</v>
      </c>
      <c r="X12" s="31"/>
      <c r="Y12" s="31"/>
      <c r="Z12" s="31"/>
      <c r="AA12" s="31"/>
      <c r="AB12" s="31"/>
      <c r="AC12" s="31"/>
    </row>
    <row r="13" spans="2:29" ht="15" customHeight="1" x14ac:dyDescent="0.25">
      <c r="I13" s="20"/>
      <c r="J13" s="20"/>
      <c r="K13" s="20"/>
      <c r="M13" t="s">
        <v>340</v>
      </c>
      <c r="N13" s="20">
        <v>27047.194427434184</v>
      </c>
      <c r="O13" s="21">
        <v>3.3334159425604026</v>
      </c>
      <c r="P13" s="23">
        <v>48</v>
      </c>
      <c r="Q13" s="22">
        <v>0.4036688437032282</v>
      </c>
      <c r="R13" s="23">
        <v>46</v>
      </c>
      <c r="T13" s="33" t="s">
        <v>737</v>
      </c>
      <c r="U13" s="20">
        <f>SUM(Nurse[CNA Hours])</f>
        <v>27154.774188609917</v>
      </c>
      <c r="V13" s="25">
        <f>Category[[#This Row],[State Total]]/U3</f>
        <v>0.49083798174677024</v>
      </c>
      <c r="W13" s="21">
        <f>Category[[#This Row],[State Total]]/D9</f>
        <v>2.4037176392482654E-2</v>
      </c>
      <c r="X13" s="31"/>
      <c r="Y13" s="31"/>
      <c r="Z13" s="31"/>
      <c r="AA13" s="31"/>
      <c r="AB13" s="31"/>
      <c r="AC13" s="31"/>
    </row>
    <row r="14" spans="2:29" ht="15" customHeight="1" x14ac:dyDescent="0.25">
      <c r="G14" s="21"/>
      <c r="I14" s="20"/>
      <c r="J14" s="20"/>
      <c r="K14" s="20"/>
      <c r="M14" t="s">
        <v>341</v>
      </c>
      <c r="N14" s="20">
        <v>3263.663043478261</v>
      </c>
      <c r="O14" s="21">
        <v>4.4084708100060954</v>
      </c>
      <c r="P14" s="23">
        <v>4</v>
      </c>
      <c r="Q14" s="22">
        <v>1.4454388074216427</v>
      </c>
      <c r="R14" s="23">
        <v>2</v>
      </c>
      <c r="T14" s="33" t="s">
        <v>738</v>
      </c>
      <c r="U14" s="20">
        <f>SUM(Nurse[NA TR Hours])</f>
        <v>193.11385180649111</v>
      </c>
      <c r="V14" s="25">
        <f>Category[[#This Row],[State Total]]/U3</f>
        <v>3.4906426623058308E-3</v>
      </c>
      <c r="W14" s="21">
        <f>Category[[#This Row],[State Total]]/D9</f>
        <v>1.70942747947852E-4</v>
      </c>
    </row>
    <row r="15" spans="2:29" ht="15" customHeight="1" x14ac:dyDescent="0.25">
      <c r="I15" s="20"/>
      <c r="J15" s="20"/>
      <c r="K15" s="20"/>
      <c r="M15" t="s">
        <v>345</v>
      </c>
      <c r="N15" s="20">
        <v>19016.558481322707</v>
      </c>
      <c r="O15" s="21">
        <v>3.6135143049020404</v>
      </c>
      <c r="P15" s="23">
        <v>31</v>
      </c>
      <c r="Q15" s="22">
        <v>0.70210559181671839</v>
      </c>
      <c r="R15" s="23">
        <v>21</v>
      </c>
      <c r="T15" s="37" t="s">
        <v>739</v>
      </c>
      <c r="U15" s="38">
        <f>SUM(Nurse[Med Aide/Tech Hours])</f>
        <v>8053.0075887936327</v>
      </c>
      <c r="V15" s="25">
        <f>Category[[#This Row],[State Total]]/U3</f>
        <v>0.14556269053906781</v>
      </c>
      <c r="W15" s="21">
        <f>Category[[#This Row],[State Total]]/D9</f>
        <v>7.1284541921555608E-3</v>
      </c>
    </row>
    <row r="16" spans="2:29" ht="15" customHeight="1" x14ac:dyDescent="0.25">
      <c r="I16" s="20"/>
      <c r="J16" s="20"/>
      <c r="K16" s="20"/>
      <c r="M16" t="s">
        <v>342</v>
      </c>
      <c r="N16" s="20">
        <v>3575.7164727495401</v>
      </c>
      <c r="O16" s="21">
        <v>4.1596000463252762</v>
      </c>
      <c r="P16" s="23">
        <v>7</v>
      </c>
      <c r="Q16" s="22">
        <v>0.89615304423849729</v>
      </c>
      <c r="R16" s="23">
        <v>9</v>
      </c>
    </row>
    <row r="17" spans="9:23" ht="15" customHeight="1" x14ac:dyDescent="0.25">
      <c r="I17" s="20"/>
      <c r="J17" s="20"/>
      <c r="K17" s="20"/>
      <c r="M17" t="s">
        <v>343</v>
      </c>
      <c r="N17" s="20">
        <v>55939.917483159865</v>
      </c>
      <c r="O17" s="21">
        <v>2.9656991045590826</v>
      </c>
      <c r="P17" s="23">
        <v>51</v>
      </c>
      <c r="Q17" s="22">
        <v>0.65815085334220447</v>
      </c>
      <c r="R17" s="23">
        <v>28</v>
      </c>
    </row>
    <row r="18" spans="9:23" ht="15" customHeight="1" x14ac:dyDescent="0.25">
      <c r="I18" s="20"/>
      <c r="J18" s="20"/>
      <c r="K18" s="20"/>
      <c r="M18" t="s">
        <v>344</v>
      </c>
      <c r="N18" s="20">
        <v>34295.675137783197</v>
      </c>
      <c r="O18" s="21">
        <v>3.4285543140358197</v>
      </c>
      <c r="P18" s="23">
        <v>43</v>
      </c>
      <c r="Q18" s="22">
        <v>0.57097472562080043</v>
      </c>
      <c r="R18" s="23">
        <v>37</v>
      </c>
      <c r="T18" s="16" t="s">
        <v>740</v>
      </c>
      <c r="U18" s="16" t="s">
        <v>817</v>
      </c>
    </row>
    <row r="19" spans="9:23" ht="15" customHeight="1" x14ac:dyDescent="0.25">
      <c r="M19" t="s">
        <v>346</v>
      </c>
      <c r="N19" s="20">
        <v>14478.901255358249</v>
      </c>
      <c r="O19" s="21">
        <v>3.8209594408139687</v>
      </c>
      <c r="P19" s="23">
        <v>20</v>
      </c>
      <c r="Q19" s="22">
        <v>0.68653707149505028</v>
      </c>
      <c r="R19" s="23">
        <v>26</v>
      </c>
      <c r="T19" s="16" t="s">
        <v>741</v>
      </c>
      <c r="U19" s="20">
        <f>SUM(Nurse[RN Hours Contract (excl. Admin, DON)])</f>
        <v>630.23592161665681</v>
      </c>
    </row>
    <row r="20" spans="9:23" ht="15" customHeight="1" x14ac:dyDescent="0.25">
      <c r="M20" t="s">
        <v>347</v>
      </c>
      <c r="N20" s="20">
        <v>20179.736834047766</v>
      </c>
      <c r="O20" s="21">
        <v>3.6234626550899827</v>
      </c>
      <c r="P20" s="23">
        <v>30</v>
      </c>
      <c r="Q20" s="22">
        <v>0.63141179459022878</v>
      </c>
      <c r="R20" s="23">
        <v>33</v>
      </c>
      <c r="T20" s="16" t="s">
        <v>742</v>
      </c>
      <c r="U20" s="20">
        <f>SUM(Nurse[RN Admin Hours Contract])</f>
        <v>21.454673913043479</v>
      </c>
      <c r="W20" s="20"/>
    </row>
    <row r="21" spans="9:23" ht="15" customHeight="1" x14ac:dyDescent="0.25">
      <c r="M21" t="s">
        <v>348</v>
      </c>
      <c r="N21" s="20">
        <v>21713.855174525426</v>
      </c>
      <c r="O21" s="21">
        <v>3.4276349481314496</v>
      </c>
      <c r="P21" s="23">
        <v>44</v>
      </c>
      <c r="Q21" s="22">
        <v>0.22995066355388311</v>
      </c>
      <c r="R21" s="23">
        <v>51</v>
      </c>
      <c r="T21" s="16" t="s">
        <v>743</v>
      </c>
      <c r="U21" s="20">
        <f>SUM(Nurse[RN DON Hours Contract])</f>
        <v>53.294565217391302</v>
      </c>
    </row>
    <row r="22" spans="9:23" ht="15" customHeight="1" x14ac:dyDescent="0.25">
      <c r="M22" t="s">
        <v>351</v>
      </c>
      <c r="N22" s="20">
        <v>31609.482088181256</v>
      </c>
      <c r="O22" s="21">
        <v>3.5766830777603746</v>
      </c>
      <c r="P22" s="23">
        <v>33</v>
      </c>
      <c r="Q22" s="22">
        <v>0.63151705366882682</v>
      </c>
      <c r="R22" s="23">
        <v>32</v>
      </c>
      <c r="T22" s="16" t="s">
        <v>744</v>
      </c>
      <c r="U22" s="20">
        <f>SUM(Nurse[LPN Hours Contract (excl. Admin)])</f>
        <v>1013.7689314145755</v>
      </c>
    </row>
    <row r="23" spans="9:23" ht="15" customHeight="1" x14ac:dyDescent="0.25">
      <c r="M23" t="s">
        <v>350</v>
      </c>
      <c r="N23" s="20">
        <v>21067.939375382732</v>
      </c>
      <c r="O23" s="21">
        <v>3.702235346411582</v>
      </c>
      <c r="P23" s="23">
        <v>24</v>
      </c>
      <c r="Q23" s="22">
        <v>0.76651287635763865</v>
      </c>
      <c r="R23" s="23">
        <v>16</v>
      </c>
      <c r="T23" s="16" t="s">
        <v>745</v>
      </c>
      <c r="U23" s="20">
        <f>SUM(Nurse[LPN Admin Hours Contract])</f>
        <v>4.4943478260869565</v>
      </c>
    </row>
    <row r="24" spans="9:23" ht="15" customHeight="1" x14ac:dyDescent="0.25">
      <c r="M24" t="s">
        <v>349</v>
      </c>
      <c r="N24" s="20">
        <v>4706.4853031230869</v>
      </c>
      <c r="O24" s="21">
        <v>4.2908077351670615</v>
      </c>
      <c r="P24" s="23">
        <v>5</v>
      </c>
      <c r="Q24" s="22">
        <v>1.0535412211824036</v>
      </c>
      <c r="R24" s="23">
        <v>6</v>
      </c>
      <c r="T24" s="16" t="s">
        <v>746</v>
      </c>
      <c r="U24" s="20">
        <f>SUM(Nurse[CNA Hours Contract])</f>
        <v>3674.8543401714624</v>
      </c>
    </row>
    <row r="25" spans="9:23" ht="15" customHeight="1" x14ac:dyDescent="0.25">
      <c r="M25" t="s">
        <v>352</v>
      </c>
      <c r="N25" s="20">
        <v>29784.779087568884</v>
      </c>
      <c r="O25" s="21">
        <v>3.8152594065353851</v>
      </c>
      <c r="P25" s="23">
        <v>21</v>
      </c>
      <c r="Q25" s="22">
        <v>0.72680523692894061</v>
      </c>
      <c r="R25" s="23">
        <v>19</v>
      </c>
      <c r="T25" s="16" t="s">
        <v>747</v>
      </c>
      <c r="U25" s="20">
        <f>SUM(Nurse[NA TR Hours Contract])</f>
        <v>2.6008695652173914</v>
      </c>
    </row>
    <row r="26" spans="9:23" ht="15" customHeight="1" x14ac:dyDescent="0.25">
      <c r="M26" t="s">
        <v>353</v>
      </c>
      <c r="N26" s="20">
        <v>18654.419320269433</v>
      </c>
      <c r="O26" s="21">
        <v>4.1827830651924156</v>
      </c>
      <c r="P26" s="23">
        <v>6</v>
      </c>
      <c r="Q26" s="22">
        <v>1.0685266044542867</v>
      </c>
      <c r="R26" s="23">
        <v>5</v>
      </c>
      <c r="T26" s="16" t="s">
        <v>748</v>
      </c>
      <c r="U26" s="20">
        <f>SUM(Nurse[Med Aide/Tech Hours Contract])</f>
        <v>522.58887783221087</v>
      </c>
    </row>
    <row r="27" spans="9:23" ht="15" customHeight="1" x14ac:dyDescent="0.25">
      <c r="M27" t="s">
        <v>355</v>
      </c>
      <c r="N27" s="20">
        <v>30915.301745254106</v>
      </c>
      <c r="O27" s="21">
        <v>3.0868578483482887</v>
      </c>
      <c r="P27" s="23">
        <v>50</v>
      </c>
      <c r="Q27" s="22">
        <v>0.40359827435993229</v>
      </c>
      <c r="R27" s="23">
        <v>47</v>
      </c>
      <c r="T27" s="16" t="s">
        <v>666</v>
      </c>
      <c r="U27" s="20">
        <f>SUM(Nurse[Total Contract Hours])</f>
        <v>5923.2925275566413</v>
      </c>
    </row>
    <row r="28" spans="9:23" ht="15" customHeight="1" x14ac:dyDescent="0.25">
      <c r="M28" t="s">
        <v>354</v>
      </c>
      <c r="N28" s="20">
        <v>13613.024341702383</v>
      </c>
      <c r="O28" s="21">
        <v>3.8706506835477068</v>
      </c>
      <c r="P28" s="23">
        <v>17</v>
      </c>
      <c r="Q28" s="22">
        <v>0.54461092917222786</v>
      </c>
      <c r="R28" s="23">
        <v>39</v>
      </c>
      <c r="T28" s="16" t="s">
        <v>749</v>
      </c>
      <c r="U28" s="20">
        <f>SUM(Nurse[Total Nurse Staff Hours])</f>
        <v>55323.294444274325</v>
      </c>
    </row>
    <row r="29" spans="9:23" ht="15" customHeight="1" x14ac:dyDescent="0.25">
      <c r="M29" t="s">
        <v>356</v>
      </c>
      <c r="N29" s="20">
        <v>3142.4673913043484</v>
      </c>
      <c r="O29" s="21">
        <v>3.5161153137073806</v>
      </c>
      <c r="P29" s="23">
        <v>39</v>
      </c>
      <c r="Q29" s="22">
        <v>0.79674798603977071</v>
      </c>
      <c r="R29" s="23">
        <v>15</v>
      </c>
      <c r="T29" s="16" t="s">
        <v>750</v>
      </c>
      <c r="U29" s="39">
        <f>U27/U28</f>
        <v>0.10706688000156996</v>
      </c>
    </row>
    <row r="30" spans="9:23" ht="15" customHeight="1" x14ac:dyDescent="0.25">
      <c r="M30" t="s">
        <v>363</v>
      </c>
      <c r="N30" s="20">
        <v>31397.817207593369</v>
      </c>
      <c r="O30" s="21">
        <v>3.4417155121175713</v>
      </c>
      <c r="P30" s="23">
        <v>42</v>
      </c>
      <c r="Q30" s="22">
        <v>0.50629516352831194</v>
      </c>
      <c r="R30" s="23">
        <v>45</v>
      </c>
    </row>
    <row r="31" spans="9:23" ht="15" customHeight="1" x14ac:dyDescent="0.25">
      <c r="M31" t="s">
        <v>364</v>
      </c>
      <c r="N31" s="20">
        <v>4392.4673913043471</v>
      </c>
      <c r="O31" s="21">
        <v>4.4756414019059303</v>
      </c>
      <c r="P31" s="23">
        <v>3</v>
      </c>
      <c r="Q31" s="22">
        <v>0.83480991420589112</v>
      </c>
      <c r="R31" s="23">
        <v>13</v>
      </c>
      <c r="U31" s="20"/>
    </row>
    <row r="32" spans="9:23" ht="15" customHeight="1" x14ac:dyDescent="0.25">
      <c r="M32" t="s">
        <v>357</v>
      </c>
      <c r="N32" s="20">
        <v>9437.0101041028774</v>
      </c>
      <c r="O32" s="21">
        <v>3.9536238400260872</v>
      </c>
      <c r="P32" s="23">
        <v>12</v>
      </c>
      <c r="Q32" s="22">
        <v>0.73956294588721605</v>
      </c>
      <c r="R32" s="23">
        <v>18</v>
      </c>
    </row>
    <row r="33" spans="13:23" ht="15" customHeight="1" x14ac:dyDescent="0.25">
      <c r="M33" t="s">
        <v>359</v>
      </c>
      <c r="N33" s="20">
        <v>5478.8913043478278</v>
      </c>
      <c r="O33" s="21">
        <v>3.6689014954628241</v>
      </c>
      <c r="P33" s="23">
        <v>26</v>
      </c>
      <c r="Q33" s="22">
        <v>0.69069482083411027</v>
      </c>
      <c r="R33" s="23">
        <v>25</v>
      </c>
      <c r="T33" s="16" t="s">
        <v>718</v>
      </c>
      <c r="U33" s="17" t="s">
        <v>720</v>
      </c>
    </row>
    <row r="34" spans="13:23" ht="15" customHeight="1" x14ac:dyDescent="0.25">
      <c r="M34" t="s">
        <v>360</v>
      </c>
      <c r="N34" s="20">
        <v>37141.731475811372</v>
      </c>
      <c r="O34" s="21">
        <v>3.6107114278034693</v>
      </c>
      <c r="P34" s="23">
        <v>32</v>
      </c>
      <c r="Q34" s="22">
        <v>0.6783616567987637</v>
      </c>
      <c r="R34" s="23">
        <v>27</v>
      </c>
      <c r="T34" s="24" t="s">
        <v>751</v>
      </c>
      <c r="U34" s="21">
        <v>3.7466213862576487</v>
      </c>
    </row>
    <row r="35" spans="13:23" ht="15" customHeight="1" x14ac:dyDescent="0.25">
      <c r="M35" t="s">
        <v>361</v>
      </c>
      <c r="N35" s="20">
        <v>4791.5774647887329</v>
      </c>
      <c r="O35" s="21">
        <v>3.478749758455526</v>
      </c>
      <c r="P35" s="23">
        <v>41</v>
      </c>
      <c r="Q35" s="22">
        <v>0.63604079500848976</v>
      </c>
      <c r="R35" s="23">
        <v>31</v>
      </c>
      <c r="T35" s="20" t="s">
        <v>752</v>
      </c>
      <c r="U35" s="29">
        <f>SUM(Nurse[Total RN Hours (w/ Admin, DON)])/SUM(Nurse[MDS Census])</f>
        <v>0.68653707149505028</v>
      </c>
    </row>
    <row r="36" spans="13:23" ht="15" customHeight="1" x14ac:dyDescent="0.25">
      <c r="M36" t="s">
        <v>358</v>
      </c>
      <c r="N36" s="20">
        <v>5145.2409675443978</v>
      </c>
      <c r="O36" s="21">
        <v>3.8413014005831938</v>
      </c>
      <c r="P36" s="23">
        <v>19</v>
      </c>
      <c r="Q36" s="22">
        <v>0.71644517490315163</v>
      </c>
      <c r="R36" s="23">
        <v>20</v>
      </c>
      <c r="T36" s="20" t="s">
        <v>753</v>
      </c>
      <c r="U36" s="29">
        <f>SUM(Nurse[RN Hours (excl. Admin, DON)])/SUM(Nurse[MDS Census])</f>
        <v>0.45503505073787964</v>
      </c>
    </row>
    <row r="37" spans="13:23" ht="15" customHeight="1" x14ac:dyDescent="0.25">
      <c r="M37" t="s">
        <v>362</v>
      </c>
      <c r="N37" s="20">
        <v>91093.670391916734</v>
      </c>
      <c r="O37" s="21">
        <v>3.3920817889897901</v>
      </c>
      <c r="P37" s="23">
        <v>46</v>
      </c>
      <c r="Q37" s="22">
        <v>0.62838777517583722</v>
      </c>
      <c r="R37" s="23">
        <v>34</v>
      </c>
      <c r="T37" s="20" t="s">
        <v>754</v>
      </c>
      <c r="U37" s="29">
        <f>SUM(Nurse[Total CNA, NA TR, Med Aide/Tech Hours])/SUM(Nurse[MDS Census])</f>
        <v>2.4449987609459751</v>
      </c>
      <c r="W37" s="21"/>
    </row>
    <row r="38" spans="13:23" ht="15" customHeight="1" x14ac:dyDescent="0.25">
      <c r="M38" t="s">
        <v>365</v>
      </c>
      <c r="N38" s="20">
        <v>62098.361298224219</v>
      </c>
      <c r="O38" s="21">
        <v>3.4827578464943199</v>
      </c>
      <c r="P38" s="23">
        <v>40</v>
      </c>
      <c r="Q38" s="22">
        <v>0.57093758118305848</v>
      </c>
      <c r="R38" s="23">
        <v>38</v>
      </c>
    </row>
    <row r="39" spans="13:23" ht="15" customHeight="1" x14ac:dyDescent="0.25">
      <c r="M39" t="s">
        <v>366</v>
      </c>
      <c r="N39" s="20">
        <v>15314.761022657687</v>
      </c>
      <c r="O39" s="21">
        <v>3.7048972593561507</v>
      </c>
      <c r="P39" s="23">
        <v>23</v>
      </c>
      <c r="Q39" s="22">
        <v>0.34739869296478082</v>
      </c>
      <c r="R39" s="23">
        <v>50</v>
      </c>
    </row>
    <row r="40" spans="13:23" ht="15" customHeight="1" x14ac:dyDescent="0.25">
      <c r="M40" t="s">
        <v>367</v>
      </c>
      <c r="N40" s="20">
        <v>6050.0549601959565</v>
      </c>
      <c r="O40" s="21">
        <v>4.6872022066674388</v>
      </c>
      <c r="P40" s="23">
        <v>2</v>
      </c>
      <c r="Q40" s="22">
        <v>0.69411304457690826</v>
      </c>
      <c r="R40" s="23">
        <v>24</v>
      </c>
    </row>
    <row r="41" spans="13:23" ht="15" customHeight="1" x14ac:dyDescent="0.25">
      <c r="M41" t="s">
        <v>368</v>
      </c>
      <c r="N41" s="20">
        <v>63705.130128597702</v>
      </c>
      <c r="O41" s="21">
        <v>3.5464409930734</v>
      </c>
      <c r="P41" s="23">
        <v>36</v>
      </c>
      <c r="Q41" s="22">
        <v>0.69528611620089797</v>
      </c>
      <c r="R41" s="23">
        <v>23</v>
      </c>
    </row>
    <row r="42" spans="13:23" ht="15" customHeight="1" x14ac:dyDescent="0.25">
      <c r="M42" t="s">
        <v>369</v>
      </c>
      <c r="N42" s="20">
        <v>6548.130434782609</v>
      </c>
      <c r="O42" s="21">
        <v>3.5264193563380197</v>
      </c>
      <c r="P42" s="23">
        <v>38</v>
      </c>
      <c r="Q42" s="22">
        <v>0.74178549137822269</v>
      </c>
      <c r="R42" s="23">
        <v>17</v>
      </c>
    </row>
    <row r="43" spans="13:23" ht="15" customHeight="1" x14ac:dyDescent="0.25">
      <c r="M43" t="s">
        <v>370</v>
      </c>
      <c r="N43" s="20">
        <v>15013.476117575008</v>
      </c>
      <c r="O43" s="21">
        <v>3.6477515116904691</v>
      </c>
      <c r="P43" s="23">
        <v>28</v>
      </c>
      <c r="Q43" s="22">
        <v>0.53383004079229701</v>
      </c>
      <c r="R43" s="23">
        <v>42</v>
      </c>
    </row>
    <row r="44" spans="13:23" ht="15" customHeight="1" x14ac:dyDescent="0.25">
      <c r="M44" t="s">
        <v>371</v>
      </c>
      <c r="N44" s="20">
        <v>4556.4399877526012</v>
      </c>
      <c r="O44" s="21">
        <v>3.5445452329438498</v>
      </c>
      <c r="P44" s="23">
        <v>37</v>
      </c>
      <c r="Q44" s="22">
        <v>0.83146373211324598</v>
      </c>
      <c r="R44" s="23">
        <v>14</v>
      </c>
    </row>
    <row r="45" spans="13:23" ht="15" customHeight="1" x14ac:dyDescent="0.25">
      <c r="M45" t="s">
        <v>372</v>
      </c>
      <c r="N45" s="20">
        <v>23588.007195346021</v>
      </c>
      <c r="O45" s="21">
        <v>3.6602554979328654</v>
      </c>
      <c r="P45" s="23">
        <v>27</v>
      </c>
      <c r="Q45" s="22">
        <v>0.52665362034272378</v>
      </c>
      <c r="R45" s="23">
        <v>43</v>
      </c>
    </row>
    <row r="46" spans="13:23" ht="15" customHeight="1" x14ac:dyDescent="0.25">
      <c r="M46" t="s">
        <v>373</v>
      </c>
      <c r="N46" s="20">
        <v>77152.250459277362</v>
      </c>
      <c r="O46" s="21">
        <v>3.3099355679287084</v>
      </c>
      <c r="P46" s="23">
        <v>49</v>
      </c>
      <c r="Q46" s="22">
        <v>0.35875549800231565</v>
      </c>
      <c r="R46" s="23">
        <v>49</v>
      </c>
    </row>
    <row r="47" spans="13:23" ht="15" customHeight="1" x14ac:dyDescent="0.25">
      <c r="M47" t="s">
        <v>374</v>
      </c>
      <c r="N47" s="20">
        <v>5291.7033067973089</v>
      </c>
      <c r="O47" s="21">
        <v>3.9247848395010867</v>
      </c>
      <c r="P47" s="23">
        <v>13</v>
      </c>
      <c r="Q47" s="22">
        <v>1.0879953653661694</v>
      </c>
      <c r="R47" s="23">
        <v>4</v>
      </c>
    </row>
    <row r="48" spans="13:23" ht="15" customHeight="1" x14ac:dyDescent="0.25">
      <c r="M48" t="s">
        <v>376</v>
      </c>
      <c r="N48" s="20">
        <v>25489.041028781343</v>
      </c>
      <c r="O48" s="21">
        <v>3.4141958363336409</v>
      </c>
      <c r="P48" s="23">
        <v>45</v>
      </c>
      <c r="Q48" s="22">
        <v>0.51625486340635118</v>
      </c>
      <c r="R48" s="23">
        <v>44</v>
      </c>
    </row>
    <row r="49" spans="13:18" ht="15" customHeight="1" x14ac:dyDescent="0.25">
      <c r="M49" t="s">
        <v>375</v>
      </c>
      <c r="N49" s="20">
        <v>2232.1630434782601</v>
      </c>
      <c r="O49" s="21">
        <v>3.9136525791418939</v>
      </c>
      <c r="P49" s="23">
        <v>16</v>
      </c>
      <c r="Q49" s="22">
        <v>0.69748489231053945</v>
      </c>
      <c r="R49" s="23">
        <v>22</v>
      </c>
    </row>
    <row r="50" spans="13:18" ht="15" customHeight="1" x14ac:dyDescent="0.25">
      <c r="M50" t="s">
        <v>377</v>
      </c>
      <c r="N50" s="20">
        <v>12080.927740355173</v>
      </c>
      <c r="O50" s="21">
        <v>4.0868216477922026</v>
      </c>
      <c r="P50" s="23">
        <v>9</v>
      </c>
      <c r="Q50" s="22">
        <v>0.87200140966045714</v>
      </c>
      <c r="R50" s="23">
        <v>10</v>
      </c>
    </row>
    <row r="51" spans="13:18" ht="15" customHeight="1" x14ac:dyDescent="0.25">
      <c r="M51" t="s">
        <v>379</v>
      </c>
      <c r="N51" s="20">
        <v>17388.476729944887</v>
      </c>
      <c r="O51" s="21">
        <v>3.7945207317598215</v>
      </c>
      <c r="P51" s="23">
        <v>22</v>
      </c>
      <c r="Q51" s="22">
        <v>0.96009537140413648</v>
      </c>
      <c r="R51" s="23">
        <v>7</v>
      </c>
    </row>
    <row r="52" spans="13:18" ht="15" customHeight="1" x14ac:dyDescent="0.25">
      <c r="M52" t="s">
        <v>378</v>
      </c>
      <c r="N52" s="20">
        <v>8732.7163196570727</v>
      </c>
      <c r="O52" s="21">
        <v>3.6365012061354052</v>
      </c>
      <c r="P52" s="23">
        <v>29</v>
      </c>
      <c r="Q52" s="22">
        <v>0.61384155542091412</v>
      </c>
      <c r="R52" s="23">
        <v>36</v>
      </c>
    </row>
    <row r="53" spans="13:18" ht="15" customHeight="1" x14ac:dyDescent="0.25">
      <c r="M53" t="s">
        <v>380</v>
      </c>
      <c r="N53" s="20">
        <v>1919.0978260869563</v>
      </c>
      <c r="O53" s="21">
        <v>3.554572461018255</v>
      </c>
      <c r="P53" s="23">
        <v>35</v>
      </c>
      <c r="Q53" s="22">
        <v>0.84223893700051566</v>
      </c>
      <c r="R53" s="23">
        <v>12</v>
      </c>
    </row>
    <row r="54" spans="13:18" ht="15" customHeight="1" x14ac:dyDescent="0.25"/>
  </sheetData>
  <phoneticPr fontId="10" type="noConversion"/>
  <pageMargins left="0.7" right="0.7" top="0.75" bottom="0.75" header="0.3" footer="0.3"/>
  <pageSetup orientation="portrait" horizontalDpi="300" verticalDpi="300" r:id="rId1"/>
  <ignoredErrors>
    <ignoredError sqref="V3:W15 U19:U29"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2367-F88A-42A2-B1BD-DD58CA84D9C2}">
  <dimension ref="B2:D28"/>
  <sheetViews>
    <sheetView zoomScale="70" zoomScaleNormal="70" workbookViewId="0"/>
  </sheetViews>
  <sheetFormatPr defaultColWidth="8.85546875" defaultRowHeight="15.75" x14ac:dyDescent="0.25"/>
  <cols>
    <col min="1" max="1" width="100.140625" style="16" customWidth="1"/>
    <col min="2" max="2" width="4.140625" style="16" customWidth="1"/>
    <col min="3" max="3" width="21.5703125" style="16" customWidth="1"/>
    <col min="4" max="4" width="66.85546875" style="16" customWidth="1"/>
    <col min="5" max="16384" width="8.85546875" style="16"/>
  </cols>
  <sheetData>
    <row r="2" spans="2:4" ht="23.25" x14ac:dyDescent="0.35">
      <c r="C2" s="40" t="s">
        <v>786</v>
      </c>
      <c r="D2" s="41"/>
    </row>
    <row r="3" spans="2:4" x14ac:dyDescent="0.25">
      <c r="C3" s="42" t="s">
        <v>737</v>
      </c>
      <c r="D3" s="43" t="s">
        <v>787</v>
      </c>
    </row>
    <row r="4" spans="2:4" x14ac:dyDescent="0.25">
      <c r="C4" s="44" t="s">
        <v>720</v>
      </c>
      <c r="D4" s="45" t="s">
        <v>788</v>
      </c>
    </row>
    <row r="5" spans="2:4" x14ac:dyDescent="0.25">
      <c r="C5" s="44" t="s">
        <v>789</v>
      </c>
      <c r="D5" s="45" t="s">
        <v>790</v>
      </c>
    </row>
    <row r="6" spans="2:4" ht="15.6" customHeight="1" x14ac:dyDescent="0.25">
      <c r="C6" s="44" t="s">
        <v>739</v>
      </c>
      <c r="D6" s="45" t="s">
        <v>791</v>
      </c>
    </row>
    <row r="7" spans="2:4" ht="15.6" customHeight="1" x14ac:dyDescent="0.25">
      <c r="C7" s="44" t="s">
        <v>738</v>
      </c>
      <c r="D7" s="45" t="s">
        <v>792</v>
      </c>
    </row>
    <row r="8" spans="2:4" x14ac:dyDescent="0.25">
      <c r="C8" s="44" t="s">
        <v>793</v>
      </c>
      <c r="D8" s="45" t="s">
        <v>794</v>
      </c>
    </row>
    <row r="9" spans="2:4" x14ac:dyDescent="0.25">
      <c r="C9" s="46" t="s">
        <v>795</v>
      </c>
      <c r="D9" s="44" t="s">
        <v>796</v>
      </c>
    </row>
    <row r="10" spans="2:4" x14ac:dyDescent="0.25">
      <c r="B10" s="47"/>
      <c r="C10" s="44" t="s">
        <v>797</v>
      </c>
      <c r="D10" s="45" t="s">
        <v>798</v>
      </c>
    </row>
    <row r="11" spans="2:4" x14ac:dyDescent="0.25">
      <c r="C11" s="44" t="s">
        <v>368</v>
      </c>
      <c r="D11" s="45" t="s">
        <v>799</v>
      </c>
    </row>
    <row r="12" spans="2:4" x14ac:dyDescent="0.25">
      <c r="C12" s="44" t="s">
        <v>800</v>
      </c>
      <c r="D12" s="45" t="s">
        <v>801</v>
      </c>
    </row>
    <row r="13" spans="2:4" x14ac:dyDescent="0.25">
      <c r="C13" s="44" t="s">
        <v>797</v>
      </c>
      <c r="D13" s="45" t="s">
        <v>798</v>
      </c>
    </row>
    <row r="14" spans="2:4" x14ac:dyDescent="0.25">
      <c r="C14" s="44" t="s">
        <v>368</v>
      </c>
      <c r="D14" s="45" t="s">
        <v>802</v>
      </c>
    </row>
    <row r="15" spans="2:4" x14ac:dyDescent="0.25">
      <c r="C15" s="48" t="s">
        <v>800</v>
      </c>
      <c r="D15" s="49" t="s">
        <v>801</v>
      </c>
    </row>
    <row r="17" spans="3:4" ht="23.25" x14ac:dyDescent="0.35">
      <c r="C17" s="40" t="s">
        <v>803</v>
      </c>
      <c r="D17" s="41"/>
    </row>
    <row r="18" spans="3:4" x14ac:dyDescent="0.25">
      <c r="C18" s="44" t="s">
        <v>720</v>
      </c>
      <c r="D18" s="45" t="s">
        <v>804</v>
      </c>
    </row>
    <row r="19" spans="3:4" x14ac:dyDescent="0.25">
      <c r="C19" s="44" t="s">
        <v>751</v>
      </c>
      <c r="D19" s="45" t="s">
        <v>805</v>
      </c>
    </row>
    <row r="20" spans="3:4" x14ac:dyDescent="0.25">
      <c r="C20" s="46" t="s">
        <v>806</v>
      </c>
      <c r="D20" s="44" t="s">
        <v>807</v>
      </c>
    </row>
    <row r="21" spans="3:4" x14ac:dyDescent="0.25">
      <c r="C21" s="44" t="s">
        <v>808</v>
      </c>
      <c r="D21" s="45" t="s">
        <v>809</v>
      </c>
    </row>
    <row r="22" spans="3:4" x14ac:dyDescent="0.25">
      <c r="C22" s="44" t="s">
        <v>810</v>
      </c>
      <c r="D22" s="45" t="s">
        <v>811</v>
      </c>
    </row>
    <row r="23" spans="3:4" x14ac:dyDescent="0.25">
      <c r="C23" s="44" t="s">
        <v>812</v>
      </c>
      <c r="D23" s="45" t="s">
        <v>813</v>
      </c>
    </row>
    <row r="24" spans="3:4" x14ac:dyDescent="0.25">
      <c r="C24" s="44" t="s">
        <v>814</v>
      </c>
      <c r="D24" s="45" t="s">
        <v>815</v>
      </c>
    </row>
    <row r="25" spans="3:4" x14ac:dyDescent="0.25">
      <c r="C25" s="44" t="s">
        <v>726</v>
      </c>
      <c r="D25" s="45" t="s">
        <v>816</v>
      </c>
    </row>
    <row r="26" spans="3:4" x14ac:dyDescent="0.25">
      <c r="C26" s="44" t="s">
        <v>810</v>
      </c>
      <c r="D26" s="45" t="s">
        <v>811</v>
      </c>
    </row>
    <row r="27" spans="3:4" x14ac:dyDescent="0.25">
      <c r="C27" s="44" t="s">
        <v>812</v>
      </c>
      <c r="D27" s="45" t="s">
        <v>813</v>
      </c>
    </row>
    <row r="28" spans="3:4" x14ac:dyDescent="0.25">
      <c r="C28" s="48" t="s">
        <v>814</v>
      </c>
      <c r="D28" s="49" t="s">
        <v>815</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o D G V A N 4 j Q + k A A A A 9 g A A A B I A H A B D b 2 5 m a W c v U G F j a 2 F n Z S 5 4 b W w g o h g A K K A U A A A A A A A A A A A A A A A A A A A A A A A A A A A A h Y 8 x D o I w G I W v Q r r T l q K J I a U M r p K Y E I 1 r U y o 0 w o + h x X I 3 B 4 / k F c Q o 6 u b 4 v v c N 7 9 2 v N 5 6 N b R N c d G 9 N B y m K M E W B B t W V B q o U D e 4 Y r l A m + F a q k 6 x 0 M M l g k 9 G W K a q d O y e E e O + x j 3 H X V 4 R R G p F D v i l U r V u J P r L 5 L 4 c G r J O g N B J 8 / x o j G I 7 o E s c L h i k n M + S 5 g a / A p r 3 P 9 g f y 9 d C 4 o d d C Q 7 g r O J k j J + 8 P 4 g F Q S w M E F A A C A A g A m o D 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q A x l Q o i k e 4 D g A A A B E A A A A T A B w A R m 9 y b X V s Y X M v U 2 V j d G l v b j E u b S C i G A A o o B Q A A A A A A A A A A A A A A A A A A A A A A A A A A A A r T k 0 u y c z P U w i G 0 I b W A F B L A Q I t A B Q A A g A I A J q A x l Q D e I 0 P p A A A A P Y A A A A S A A A A A A A A A A A A A A A A A A A A A A B D b 2 5 m a W c v U G F j a 2 F n Z S 5 4 b W x Q S w E C L Q A U A A I A C A C a g M Z U D 8 r p q 6 Q A A A D p A A A A E w A A A A A A A A A A A A A A A A D w A A A A W 0 N v b n R l b n R f V H l w Z X N d L n h t b F B L A Q I t A B Q A A g A I A J q A x 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y H m + 1 k p M R 5 j S z x F W 9 6 b x A A A A A A I A A A A A A B B m A A A A A Q A A I A A A A G + b 7 f 7 r e q A u a X 4 z U 5 1 N 4 X a 0 C d f o J x N 4 e Y B v x 7 a u / E N E A A A A A A 6 A A A A A A g A A I A A A A G Y q B g 3 D e t h v h 4 / X h M A / L Z K q 3 f o J J A g l k + 7 8 F l R h e F n 0 U A A A A G d M K j M f f F g O E E i n h g P h k M E 3 i 1 y r u 4 p 1 x r 0 p 1 O y 1 2 O j 5 x h g 6 j U 2 6 7 o O x 8 c d x C P M g D W 3 7 O L z 6 m n N W A T 3 T z D z I i m r n W x G 7 I / v m r t e z p B b 2 k M n s Q A A A A L r y H I U U G z Y u e 6 a 7 N v 6 Y M r h l + N W R a p e 4 Y m x V a e 3 2 v u N 5 W G g Q Z T d C h n 1 7 Y A 8 n / T E S F E n Z 5 F f w W g q / / X D E V t t H H Q U = < / D a t a M a s h u p > 
</file>

<file path=customXml/itemProps1.xml><?xml version="1.0" encoding="utf-8"?>
<ds:datastoreItem xmlns:ds="http://schemas.openxmlformats.org/officeDocument/2006/customXml" ds:itemID="{813E278D-4020-4CEB-AD01-1DFC1942BC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2022-06-08T20:14:31Z</dcterms:modified>
</cp:coreProperties>
</file>