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2462DC3E-93CD-4967-AB10-C9EA8266B577}"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I3" i="4"/>
  <c r="J3" i="4"/>
  <c r="F3" i="4" s="1"/>
  <c r="K3" i="4"/>
  <c r="G3" i="4" s="1"/>
  <c r="L3" i="4"/>
  <c r="H3" i="4" s="1"/>
  <c r="P3" i="4"/>
  <c r="S3" i="4"/>
  <c r="W3" i="4"/>
  <c r="I4" i="4"/>
  <c r="J4" i="4"/>
  <c r="F4" i="4" s="1"/>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I11" i="4"/>
  <c r="J11" i="4"/>
  <c r="F11" i="4" s="1"/>
  <c r="K11" i="4"/>
  <c r="G11" i="4" s="1"/>
  <c r="L11" i="4"/>
  <c r="H11" i="4" s="1"/>
  <c r="P11" i="4"/>
  <c r="S11" i="4"/>
  <c r="W11" i="4"/>
  <c r="I12" i="4"/>
  <c r="J12" i="4"/>
  <c r="F12" i="4" s="1"/>
  <c r="K12" i="4"/>
  <c r="G12" i="4" s="1"/>
  <c r="L12" i="4"/>
  <c r="H12" i="4" s="1"/>
  <c r="P12" i="4"/>
  <c r="S12" i="4"/>
  <c r="W12" i="4"/>
  <c r="I13" i="4"/>
  <c r="J13" i="4"/>
  <c r="F13" i="4" s="1"/>
  <c r="K13" i="4"/>
  <c r="G13" i="4" s="1"/>
  <c r="L13" i="4"/>
  <c r="H13" i="4" s="1"/>
  <c r="P13" i="4"/>
  <c r="S13" i="4"/>
  <c r="W13" i="4"/>
  <c r="I14" i="4"/>
  <c r="J14" i="4"/>
  <c r="F14" i="4" s="1"/>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I17" i="4"/>
  <c r="J17" i="4"/>
  <c r="F17" i="4" s="1"/>
  <c r="K17" i="4"/>
  <c r="G17" i="4" s="1"/>
  <c r="L17" i="4"/>
  <c r="H17" i="4" s="1"/>
  <c r="P17" i="4"/>
  <c r="S17" i="4"/>
  <c r="W17" i="4"/>
  <c r="I18" i="4"/>
  <c r="J18" i="4"/>
  <c r="F18" i="4" s="1"/>
  <c r="K18" i="4"/>
  <c r="G18" i="4" s="1"/>
  <c r="L18" i="4"/>
  <c r="H18" i="4" s="1"/>
  <c r="P18" i="4"/>
  <c r="S18" i="4"/>
  <c r="W18" i="4"/>
  <c r="I19" i="4"/>
  <c r="J19" i="4"/>
  <c r="F19" i="4" s="1"/>
  <c r="K19" i="4"/>
  <c r="G19" i="4" s="1"/>
  <c r="L19" i="4"/>
  <c r="H19" i="4" s="1"/>
  <c r="P19" i="4"/>
  <c r="S19" i="4"/>
  <c r="W19" i="4"/>
  <c r="I20" i="4"/>
  <c r="J20" i="4"/>
  <c r="F20" i="4" s="1"/>
  <c r="K20" i="4"/>
  <c r="G20" i="4" s="1"/>
  <c r="L20" i="4"/>
  <c r="H20" i="4" s="1"/>
  <c r="P20" i="4"/>
  <c r="S20" i="4"/>
  <c r="W20" i="4"/>
  <c r="I21" i="4"/>
  <c r="J21" i="4"/>
  <c r="F21" i="4" s="1"/>
  <c r="K21" i="4"/>
  <c r="G21" i="4" s="1"/>
  <c r="L21" i="4"/>
  <c r="H21" i="4" s="1"/>
  <c r="P21" i="4"/>
  <c r="S21" i="4"/>
  <c r="W21" i="4"/>
  <c r="I22" i="4"/>
  <c r="J22" i="4"/>
  <c r="F22" i="4" s="1"/>
  <c r="K22" i="4"/>
  <c r="G22" i="4" s="1"/>
  <c r="L22" i="4"/>
  <c r="H22" i="4" s="1"/>
  <c r="P22" i="4"/>
  <c r="S22" i="4"/>
  <c r="W22" i="4"/>
  <c r="I23" i="4"/>
  <c r="J23" i="4"/>
  <c r="F23" i="4" s="1"/>
  <c r="K23" i="4"/>
  <c r="G23" i="4" s="1"/>
  <c r="L23" i="4"/>
  <c r="H23" i="4" s="1"/>
  <c r="P23" i="4"/>
  <c r="S23" i="4"/>
  <c r="W23" i="4"/>
  <c r="I24" i="4"/>
  <c r="J24" i="4"/>
  <c r="F24" i="4" s="1"/>
  <c r="K24" i="4"/>
  <c r="G24" i="4" s="1"/>
  <c r="L24" i="4"/>
  <c r="H24" i="4" s="1"/>
  <c r="P24" i="4"/>
  <c r="S24" i="4"/>
  <c r="W24" i="4"/>
  <c r="I25" i="4"/>
  <c r="J25" i="4"/>
  <c r="F25" i="4" s="1"/>
  <c r="K25" i="4"/>
  <c r="G25" i="4" s="1"/>
  <c r="L25" i="4"/>
  <c r="H25" i="4" s="1"/>
  <c r="P25" i="4"/>
  <c r="S25" i="4"/>
  <c r="W25" i="4"/>
  <c r="I26" i="4"/>
  <c r="J26" i="4"/>
  <c r="F26" i="4" s="1"/>
  <c r="K26" i="4"/>
  <c r="G26" i="4" s="1"/>
  <c r="L26" i="4"/>
  <c r="H26" i="4" s="1"/>
  <c r="P26" i="4"/>
  <c r="S26" i="4"/>
  <c r="W26" i="4"/>
  <c r="I27" i="4"/>
  <c r="J27" i="4"/>
  <c r="F27" i="4" s="1"/>
  <c r="K27" i="4"/>
  <c r="G27" i="4" s="1"/>
  <c r="L27" i="4"/>
  <c r="H27" i="4" s="1"/>
  <c r="P27" i="4"/>
  <c r="S27" i="4"/>
  <c r="W27" i="4"/>
  <c r="I28" i="4"/>
  <c r="J28" i="4"/>
  <c r="F28" i="4" s="1"/>
  <c r="K28" i="4"/>
  <c r="G28" i="4" s="1"/>
  <c r="L28" i="4"/>
  <c r="H28" i="4" s="1"/>
  <c r="P28" i="4"/>
  <c r="S28" i="4"/>
  <c r="W28" i="4"/>
  <c r="I29" i="4"/>
  <c r="J29" i="4"/>
  <c r="F29" i="4" s="1"/>
  <c r="K29" i="4"/>
  <c r="G29" i="4" s="1"/>
  <c r="L29" i="4"/>
  <c r="H29" i="4" s="1"/>
  <c r="P29" i="4"/>
  <c r="S29" i="4"/>
  <c r="W29" i="4"/>
  <c r="I30" i="4"/>
  <c r="J30" i="4"/>
  <c r="F30" i="4" s="1"/>
  <c r="K30" i="4"/>
  <c r="G30" i="4" s="1"/>
  <c r="L30" i="4"/>
  <c r="H30" i="4" s="1"/>
  <c r="P30" i="4"/>
  <c r="S30" i="4"/>
  <c r="W30" i="4"/>
  <c r="I31" i="4"/>
  <c r="J31" i="4"/>
  <c r="F31" i="4" s="1"/>
  <c r="K31" i="4"/>
  <c r="G31" i="4" s="1"/>
  <c r="L31" i="4"/>
  <c r="H31" i="4" s="1"/>
  <c r="P31" i="4"/>
  <c r="S31" i="4"/>
  <c r="W31" i="4"/>
  <c r="I32" i="4"/>
  <c r="J32" i="4"/>
  <c r="F32" i="4" s="1"/>
  <c r="K32" i="4"/>
  <c r="G32" i="4" s="1"/>
  <c r="L32" i="4"/>
  <c r="H32" i="4" s="1"/>
  <c r="P32" i="4"/>
  <c r="S32" i="4"/>
  <c r="W32" i="4"/>
  <c r="I33" i="4"/>
  <c r="J33" i="4"/>
  <c r="F33" i="4" s="1"/>
  <c r="K33" i="4"/>
  <c r="G33" i="4" s="1"/>
  <c r="L33" i="4"/>
  <c r="H33" i="4" s="1"/>
  <c r="P33" i="4"/>
  <c r="S33" i="4"/>
  <c r="W33" i="4"/>
  <c r="I34" i="4"/>
  <c r="J34" i="4"/>
  <c r="F34" i="4" s="1"/>
  <c r="K34" i="4"/>
  <c r="G34" i="4" s="1"/>
  <c r="L34" i="4"/>
  <c r="H34" i="4" s="1"/>
  <c r="P34" i="4"/>
  <c r="S34" i="4"/>
  <c r="W34" i="4"/>
  <c r="I35" i="4"/>
  <c r="J35" i="4"/>
  <c r="F35" i="4" s="1"/>
  <c r="K35" i="4"/>
  <c r="G35" i="4" s="1"/>
  <c r="L35" i="4"/>
  <c r="H35" i="4" s="1"/>
  <c r="P35" i="4"/>
  <c r="S35" i="4"/>
  <c r="W35" i="4"/>
  <c r="I36" i="4"/>
  <c r="J36" i="4"/>
  <c r="F36" i="4" s="1"/>
  <c r="K36" i="4"/>
  <c r="G36" i="4" s="1"/>
  <c r="L36" i="4"/>
  <c r="H36" i="4" s="1"/>
  <c r="P36" i="4"/>
  <c r="S36" i="4"/>
  <c r="W36" i="4"/>
  <c r="I37" i="4"/>
  <c r="J37" i="4"/>
  <c r="F37" i="4" s="1"/>
  <c r="K37" i="4"/>
  <c r="G37" i="4" s="1"/>
  <c r="L37" i="4"/>
  <c r="H37" i="4" s="1"/>
  <c r="P37" i="4"/>
  <c r="S37" i="4"/>
  <c r="W37" i="4"/>
  <c r="I38" i="4"/>
  <c r="J38" i="4"/>
  <c r="F38" i="4" s="1"/>
  <c r="K38" i="4"/>
  <c r="G38" i="4" s="1"/>
  <c r="L38" i="4"/>
  <c r="H38" i="4" s="1"/>
  <c r="P38" i="4"/>
  <c r="S38" i="4"/>
  <c r="W38" i="4"/>
  <c r="I39" i="4"/>
  <c r="J39" i="4"/>
  <c r="F39" i="4" s="1"/>
  <c r="K39" i="4"/>
  <c r="G39" i="4" s="1"/>
  <c r="L39" i="4"/>
  <c r="H39" i="4" s="1"/>
  <c r="P39" i="4"/>
  <c r="S39" i="4"/>
  <c r="W39" i="4"/>
  <c r="I40" i="4"/>
  <c r="J40" i="4"/>
  <c r="F40" i="4" s="1"/>
  <c r="K40" i="4"/>
  <c r="G40" i="4" s="1"/>
  <c r="L40" i="4"/>
  <c r="H40" i="4" s="1"/>
  <c r="P40" i="4"/>
  <c r="S40" i="4"/>
  <c r="W40" i="4"/>
  <c r="I41" i="4"/>
  <c r="J41" i="4"/>
  <c r="F41" i="4" s="1"/>
  <c r="K41" i="4"/>
  <c r="G41" i="4" s="1"/>
  <c r="L41" i="4"/>
  <c r="H41" i="4" s="1"/>
  <c r="P41" i="4"/>
  <c r="S41" i="4"/>
  <c r="W41" i="4"/>
  <c r="I42" i="4"/>
  <c r="J42" i="4"/>
  <c r="F42" i="4" s="1"/>
  <c r="K42" i="4"/>
  <c r="G42" i="4" s="1"/>
  <c r="L42" i="4"/>
  <c r="H42" i="4" s="1"/>
  <c r="P42" i="4"/>
  <c r="S42" i="4"/>
  <c r="W42" i="4"/>
  <c r="I43" i="4"/>
  <c r="J43" i="4"/>
  <c r="F43" i="4" s="1"/>
  <c r="K43" i="4"/>
  <c r="G43" i="4" s="1"/>
  <c r="L43" i="4"/>
  <c r="H43" i="4" s="1"/>
  <c r="P43" i="4"/>
  <c r="S43" i="4"/>
  <c r="W43" i="4"/>
  <c r="I44" i="4"/>
  <c r="J44" i="4"/>
  <c r="F44" i="4" s="1"/>
  <c r="K44" i="4"/>
  <c r="G44" i="4" s="1"/>
  <c r="L44" i="4"/>
  <c r="H44" i="4" s="1"/>
  <c r="P44" i="4"/>
  <c r="S44" i="4"/>
  <c r="W44" i="4"/>
  <c r="I45" i="4"/>
  <c r="J45" i="4"/>
  <c r="F45" i="4" s="1"/>
  <c r="K45" i="4"/>
  <c r="G45" i="4" s="1"/>
  <c r="L45" i="4"/>
  <c r="H45" i="4" s="1"/>
  <c r="P45" i="4"/>
  <c r="S45" i="4"/>
  <c r="W45" i="4"/>
  <c r="I46" i="4"/>
  <c r="J46" i="4"/>
  <c r="F46" i="4" s="1"/>
  <c r="K46" i="4"/>
  <c r="G46" i="4" s="1"/>
  <c r="L46" i="4"/>
  <c r="H46" i="4" s="1"/>
  <c r="P46" i="4"/>
  <c r="S46" i="4"/>
  <c r="W46" i="4"/>
  <c r="I47" i="4"/>
  <c r="J47" i="4"/>
  <c r="F47" i="4" s="1"/>
  <c r="K47" i="4"/>
  <c r="G47" i="4" s="1"/>
  <c r="L47" i="4"/>
  <c r="H47" i="4" s="1"/>
  <c r="P47" i="4"/>
  <c r="S47" i="4"/>
  <c r="W47" i="4"/>
  <c r="I48" i="4"/>
  <c r="J48" i="4"/>
  <c r="F48" i="4" s="1"/>
  <c r="K48" i="4"/>
  <c r="G48" i="4" s="1"/>
  <c r="L48" i="4"/>
  <c r="H48" i="4" s="1"/>
  <c r="P48" i="4"/>
  <c r="S48" i="4"/>
  <c r="W48" i="4"/>
  <c r="I49" i="4"/>
  <c r="J49" i="4"/>
  <c r="F49" i="4" s="1"/>
  <c r="K49" i="4"/>
  <c r="G49" i="4" s="1"/>
  <c r="L49" i="4"/>
  <c r="H49" i="4" s="1"/>
  <c r="P49" i="4"/>
  <c r="S49" i="4"/>
  <c r="W49" i="4"/>
  <c r="I50" i="4"/>
  <c r="J50" i="4"/>
  <c r="F50" i="4" s="1"/>
  <c r="K50" i="4"/>
  <c r="G50" i="4" s="1"/>
  <c r="L50" i="4"/>
  <c r="H50" i="4" s="1"/>
  <c r="P50" i="4"/>
  <c r="S50" i="4"/>
  <c r="W50" i="4"/>
  <c r="I51" i="4"/>
  <c r="J51" i="4"/>
  <c r="F51" i="4" s="1"/>
  <c r="K51" i="4"/>
  <c r="G51" i="4" s="1"/>
  <c r="L51" i="4"/>
  <c r="H51" i="4" s="1"/>
  <c r="P51" i="4"/>
  <c r="S51" i="4"/>
  <c r="W51" i="4"/>
  <c r="I52" i="4"/>
  <c r="J52" i="4"/>
  <c r="F52" i="4" s="1"/>
  <c r="K52" i="4"/>
  <c r="G52" i="4" s="1"/>
  <c r="L52" i="4"/>
  <c r="H52" i="4" s="1"/>
  <c r="P52" i="4"/>
  <c r="S52" i="4"/>
  <c r="W52" i="4"/>
  <c r="I53" i="4"/>
  <c r="J53" i="4"/>
  <c r="F53" i="4" s="1"/>
  <c r="K53" i="4"/>
  <c r="G53" i="4" s="1"/>
  <c r="L53" i="4"/>
  <c r="H53" i="4" s="1"/>
  <c r="P53" i="4"/>
  <c r="S53" i="4"/>
  <c r="W53" i="4"/>
  <c r="I54" i="4"/>
  <c r="J54" i="4"/>
  <c r="F54" i="4" s="1"/>
  <c r="K54" i="4"/>
  <c r="G54" i="4" s="1"/>
  <c r="L54" i="4"/>
  <c r="H54" i="4" s="1"/>
  <c r="P54" i="4"/>
  <c r="S54" i="4"/>
  <c r="W54" i="4"/>
  <c r="I55" i="4"/>
  <c r="J55" i="4"/>
  <c r="F55" i="4" s="1"/>
  <c r="K55" i="4"/>
  <c r="G55" i="4" s="1"/>
  <c r="L55" i="4"/>
  <c r="H55" i="4" s="1"/>
  <c r="P55" i="4"/>
  <c r="S55" i="4"/>
  <c r="W55" i="4"/>
  <c r="I56" i="4"/>
  <c r="J56" i="4"/>
  <c r="F56" i="4" s="1"/>
  <c r="K56" i="4"/>
  <c r="G56" i="4" s="1"/>
  <c r="L56" i="4"/>
  <c r="H56" i="4" s="1"/>
  <c r="P56" i="4"/>
  <c r="S56" i="4"/>
  <c r="W56" i="4"/>
  <c r="I57" i="4"/>
  <c r="J57" i="4"/>
  <c r="F57" i="4" s="1"/>
  <c r="K57" i="4"/>
  <c r="G57" i="4" s="1"/>
  <c r="L57" i="4"/>
  <c r="H57" i="4" s="1"/>
  <c r="P57" i="4"/>
  <c r="S57" i="4"/>
  <c r="W57" i="4"/>
  <c r="I58" i="4"/>
  <c r="J58" i="4"/>
  <c r="F58" i="4" s="1"/>
  <c r="K58" i="4"/>
  <c r="G58" i="4" s="1"/>
  <c r="L58" i="4"/>
  <c r="H58" i="4" s="1"/>
  <c r="P58" i="4"/>
  <c r="S58" i="4"/>
  <c r="W58" i="4"/>
  <c r="I59" i="4"/>
  <c r="J59" i="4"/>
  <c r="F59" i="4" s="1"/>
  <c r="K59" i="4"/>
  <c r="G59" i="4" s="1"/>
  <c r="L59" i="4"/>
  <c r="H59" i="4" s="1"/>
  <c r="P59" i="4"/>
  <c r="S59" i="4"/>
  <c r="W59" i="4"/>
  <c r="I60" i="4"/>
  <c r="J60" i="4"/>
  <c r="F60" i="4" s="1"/>
  <c r="K60" i="4"/>
  <c r="G60" i="4" s="1"/>
  <c r="L60" i="4"/>
  <c r="H60" i="4" s="1"/>
  <c r="P60" i="4"/>
  <c r="S60" i="4"/>
  <c r="W60" i="4"/>
  <c r="I61" i="4"/>
  <c r="J61" i="4"/>
  <c r="F61" i="4" s="1"/>
  <c r="K61" i="4"/>
  <c r="G61" i="4" s="1"/>
  <c r="L61" i="4"/>
  <c r="H61" i="4" s="1"/>
  <c r="P61" i="4"/>
  <c r="S61" i="4"/>
  <c r="W61" i="4"/>
  <c r="I62" i="4"/>
  <c r="J62" i="4"/>
  <c r="F62" i="4" s="1"/>
  <c r="K62" i="4"/>
  <c r="G62" i="4" s="1"/>
  <c r="L62" i="4"/>
  <c r="H62" i="4" s="1"/>
  <c r="P62" i="4"/>
  <c r="S62" i="4"/>
  <c r="W62" i="4"/>
  <c r="I63" i="4"/>
  <c r="J63" i="4"/>
  <c r="F63" i="4" s="1"/>
  <c r="K63" i="4"/>
  <c r="G63" i="4" s="1"/>
  <c r="L63" i="4"/>
  <c r="H63" i="4" s="1"/>
  <c r="P63" i="4"/>
  <c r="S63" i="4"/>
  <c r="W63" i="4"/>
  <c r="I64" i="4"/>
  <c r="J64" i="4"/>
  <c r="F64" i="4" s="1"/>
  <c r="K64" i="4"/>
  <c r="G64" i="4" s="1"/>
  <c r="L64" i="4"/>
  <c r="H64" i="4" s="1"/>
  <c r="P64" i="4"/>
  <c r="S64" i="4"/>
  <c r="W64" i="4"/>
  <c r="I65" i="4"/>
  <c r="J65" i="4"/>
  <c r="F65" i="4" s="1"/>
  <c r="K65" i="4"/>
  <c r="G65" i="4" s="1"/>
  <c r="L65" i="4"/>
  <c r="H65" i="4" s="1"/>
  <c r="P65" i="4"/>
  <c r="S65" i="4"/>
  <c r="W65" i="4"/>
  <c r="I66" i="4"/>
  <c r="J66" i="4"/>
  <c r="F66" i="4" s="1"/>
  <c r="K66" i="4"/>
  <c r="G66" i="4" s="1"/>
  <c r="L66" i="4"/>
  <c r="H66" i="4" s="1"/>
  <c r="P66" i="4"/>
  <c r="S66" i="4"/>
  <c r="W66" i="4"/>
  <c r="I67" i="4"/>
  <c r="J67" i="4"/>
  <c r="F67" i="4" s="1"/>
  <c r="K67" i="4"/>
  <c r="G67" i="4" s="1"/>
  <c r="L67" i="4"/>
  <c r="H67" i="4" s="1"/>
  <c r="P67" i="4"/>
  <c r="S67" i="4"/>
  <c r="W67" i="4"/>
  <c r="I68" i="4"/>
  <c r="J68" i="4"/>
  <c r="F68" i="4" s="1"/>
  <c r="K68" i="4"/>
  <c r="G68" i="4" s="1"/>
  <c r="L68" i="4"/>
  <c r="H68" i="4" s="1"/>
  <c r="P68" i="4"/>
  <c r="S68" i="4"/>
  <c r="W68" i="4"/>
  <c r="I69" i="4"/>
  <c r="J69" i="4"/>
  <c r="F69" i="4" s="1"/>
  <c r="K69" i="4"/>
  <c r="G69" i="4" s="1"/>
  <c r="L69" i="4"/>
  <c r="H69" i="4" s="1"/>
  <c r="P69" i="4"/>
  <c r="S69" i="4"/>
  <c r="W69" i="4"/>
  <c r="I70" i="4"/>
  <c r="J70" i="4"/>
  <c r="F70" i="4" s="1"/>
  <c r="K70" i="4"/>
  <c r="G70" i="4" s="1"/>
  <c r="L70" i="4"/>
  <c r="H70" i="4" s="1"/>
  <c r="P70" i="4"/>
  <c r="S70" i="4"/>
  <c r="W70" i="4"/>
  <c r="I71" i="4"/>
  <c r="J71" i="4"/>
  <c r="F71" i="4" s="1"/>
  <c r="K71" i="4"/>
  <c r="G71" i="4" s="1"/>
  <c r="L71" i="4"/>
  <c r="H71" i="4" s="1"/>
  <c r="P71" i="4"/>
  <c r="S71" i="4"/>
  <c r="W71" i="4"/>
  <c r="I72" i="4"/>
  <c r="J72" i="4"/>
  <c r="F72" i="4" s="1"/>
  <c r="K72" i="4"/>
  <c r="G72" i="4" s="1"/>
  <c r="L72" i="4"/>
  <c r="H72" i="4" s="1"/>
  <c r="P72" i="4"/>
  <c r="S72" i="4"/>
  <c r="W72" i="4"/>
  <c r="I73" i="4"/>
  <c r="J73" i="4"/>
  <c r="F73" i="4" s="1"/>
  <c r="K73" i="4"/>
  <c r="G73" i="4" s="1"/>
  <c r="L73" i="4"/>
  <c r="H73" i="4" s="1"/>
  <c r="P73" i="4"/>
  <c r="S73" i="4"/>
  <c r="W73" i="4"/>
  <c r="I74" i="4"/>
  <c r="J74" i="4"/>
  <c r="F74" i="4" s="1"/>
  <c r="K74" i="4"/>
  <c r="G74" i="4" s="1"/>
  <c r="L74" i="4"/>
  <c r="H74" i="4" s="1"/>
  <c r="P74" i="4"/>
  <c r="S74" i="4"/>
  <c r="W74" i="4"/>
  <c r="I75" i="4"/>
  <c r="J75" i="4"/>
  <c r="F75" i="4" s="1"/>
  <c r="K75" i="4"/>
  <c r="G75" i="4" s="1"/>
  <c r="L75" i="4"/>
  <c r="H75" i="4" s="1"/>
  <c r="P75" i="4"/>
  <c r="S75" i="4"/>
  <c r="W75" i="4"/>
  <c r="I76" i="4"/>
  <c r="J76" i="4"/>
  <c r="F76" i="4" s="1"/>
  <c r="K76" i="4"/>
  <c r="G76" i="4" s="1"/>
  <c r="L76" i="4"/>
  <c r="H76" i="4" s="1"/>
  <c r="P76" i="4"/>
  <c r="S76" i="4"/>
  <c r="W76" i="4"/>
  <c r="I77" i="4"/>
  <c r="J77" i="4"/>
  <c r="F77" i="4" s="1"/>
  <c r="K77" i="4"/>
  <c r="G77" i="4" s="1"/>
  <c r="L77" i="4"/>
  <c r="H77" i="4" s="1"/>
  <c r="P77" i="4"/>
  <c r="S77" i="4"/>
  <c r="W77" i="4"/>
  <c r="I78" i="4"/>
  <c r="J78" i="4"/>
  <c r="F78" i="4" s="1"/>
  <c r="K78" i="4"/>
  <c r="G78" i="4" s="1"/>
  <c r="L78" i="4"/>
  <c r="H78" i="4" s="1"/>
  <c r="P78" i="4"/>
  <c r="S78" i="4"/>
  <c r="W78" i="4"/>
  <c r="I79" i="4"/>
  <c r="J79" i="4"/>
  <c r="F79" i="4" s="1"/>
  <c r="K79" i="4"/>
  <c r="G79" i="4" s="1"/>
  <c r="L79" i="4"/>
  <c r="H79" i="4" s="1"/>
  <c r="P79" i="4"/>
  <c r="S79" i="4"/>
  <c r="W79" i="4"/>
  <c r="I80" i="4"/>
  <c r="J80" i="4"/>
  <c r="F80" i="4" s="1"/>
  <c r="K80" i="4"/>
  <c r="G80" i="4" s="1"/>
  <c r="L80" i="4"/>
  <c r="H80" i="4" s="1"/>
  <c r="P80" i="4"/>
  <c r="S80" i="4"/>
  <c r="W80" i="4"/>
  <c r="C9" i="6"/>
  <c r="C8" i="6"/>
  <c r="C7" i="6"/>
  <c r="C3" i="6"/>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<sst xmlns="http://schemas.openxmlformats.org/spreadsheetml/2006/main" count="1359" uniqueCount="357">
  <si>
    <t>BOUNDARY COUNTY NURSING HOME</t>
  </si>
  <si>
    <t>ST LUKE'S ELMORE LONG TERM CARE</t>
  </si>
  <si>
    <t>WEISER CARE OF CASCADIA</t>
  </si>
  <si>
    <t>GATEWAY TRANSITIONAL CARE CENTER</t>
  </si>
  <si>
    <t>CALDWELL CARE OF CASCADIA</t>
  </si>
  <si>
    <t>PAYETTE HEALTHCARE OF CASCADIA</t>
  </si>
  <si>
    <t>MONTE VISTA HILLS HEALTHCARE CENTER</t>
  </si>
  <si>
    <t>ORCHARDS OF CASCADIA, THE</t>
  </si>
  <si>
    <t>RIVER'S EDGE REHABILITATION &amp; LIVING CENTER</t>
  </si>
  <si>
    <t>LEWISTON TRANSITIONAL CARE OF CASCADIA</t>
  </si>
  <si>
    <t>LIFE CARE CENTER OF BOISE</t>
  </si>
  <si>
    <t>LACROSSE HEALTH &amp; REHABILITATION CENTER</t>
  </si>
  <si>
    <t>CLEARWATER HEALTH &amp; REHABILITATION OF CASCADIA</t>
  </si>
  <si>
    <t>CANYON WEST OF CASCADIA</t>
  </si>
  <si>
    <t>COEUR D'ALENE HEALTH &amp; REHABILITATION OF CASCADIA</t>
  </si>
  <si>
    <t>IVY COURT</t>
  </si>
  <si>
    <t>VALLEY VISTA CARE CENTER OF SANDPOINT</t>
  </si>
  <si>
    <t>LINCOLN COUNTY CARE CENTER</t>
  </si>
  <si>
    <t>GOOD SAMARITAN SOCIETY - SILVER WOOD VILLAGE</t>
  </si>
  <si>
    <t>FRANKLIN COUNTY TRANSITIONAL CARE</t>
  </si>
  <si>
    <t>ONEIDA COUNTY HOSPITAL &amp; LONG TERM CARE FACILITY</t>
  </si>
  <si>
    <t>COUNTRYSIDE CARE &amp; REHABILITATION</t>
  </si>
  <si>
    <t>MOUNTAIN VALLEY OF CASCADIA</t>
  </si>
  <si>
    <t>POWER COUNTY NURSING HOME</t>
  </si>
  <si>
    <t>GOOD SAMARITAN SOCIETY - MOSCOW VILLAGE</t>
  </si>
  <si>
    <t>PARKE VIEW REHABILITATION &amp; CARE CENTER</t>
  </si>
  <si>
    <t>COVE OF CASCADIA, THE</t>
  </si>
  <si>
    <t>BEAR LAKE MEMORIAL SKILLED NURSING FACILITY</t>
  </si>
  <si>
    <t>VALLEY VISTA CARE CENTER OF ST MARIES</t>
  </si>
  <si>
    <t>MEADOW VIEW NURSING AND REHABILITATION</t>
  </si>
  <si>
    <t>SKYLINE TRANSITIONAL CARE CENTER</t>
  </si>
  <si>
    <t>ARBOR VALLEY OF CASCADIA</t>
  </si>
  <si>
    <t>GRANGEVILLE HEALTH &amp; REHABILITATION CENTER</t>
  </si>
  <si>
    <t>MINI-CASSIA CARE CENTER</t>
  </si>
  <si>
    <t>MCCALL REHABILITATION AND CARE CENTER</t>
  </si>
  <si>
    <t>OAK CREEK REHABILITATION CENTER OF KIMBERLY</t>
  </si>
  <si>
    <t>OWYHEE HEALTH &amp; REHABILITATION CENTER</t>
  </si>
  <si>
    <t>DESERT VIEW CARE CENTER OF BUHL</t>
  </si>
  <si>
    <t>SHAW MOUNTAIN OF CASCADIA</t>
  </si>
  <si>
    <t>LIFE CARE CENTER OF IDAHO FALLS</t>
  </si>
  <si>
    <t>GOOD SAMARITAN SOCIETY - IDAHO FALLS VILLAGE</t>
  </si>
  <si>
    <t>ASPEN PARK OF CASCADIA</t>
  </si>
  <si>
    <t>WELLSPRING HEALTH &amp; REHABILITATION OF CASCADIA</t>
  </si>
  <si>
    <t>CHERRY RIDGE OF CASCADIA</t>
  </si>
  <si>
    <t>ASHTON MEMORIAL  LIVING CENTER</t>
  </si>
  <si>
    <t>VALLEY VIEW NURSING &amp; REHABILITATION</t>
  </si>
  <si>
    <t>SUNNY RIDGE</t>
  </si>
  <si>
    <t>PRESTIGE CARE &amp; REHABILITATION - THE ORCHARDS</t>
  </si>
  <si>
    <t>TWIN FALLS TRANSITIONAL CARE OF CASCADIA</t>
  </si>
  <si>
    <t>TEMPLE VIEW TRANSITIONAL CARE CENTER</t>
  </si>
  <si>
    <t>KARCHER POST-ACUTE &amp; REHABILITATION CENTER</t>
  </si>
  <si>
    <t>SYRINGA CHALET NURSING FACILITY</t>
  </si>
  <si>
    <t>BRIDGEVIEW ESTATES</t>
  </si>
  <si>
    <t>ST LUKE'S REHAB - ELKS SUB ACUTE REHAB UNIT</t>
  </si>
  <si>
    <t>ROYAL PLAZA HEALTH &amp; REHABILITATION</t>
  </si>
  <si>
    <t>LIFE CARE CENTER OF COEUR D'ALENE</t>
  </si>
  <si>
    <t>LIFE CARE CENTER OF TREASURE VALLEY</t>
  </si>
  <si>
    <t>CREEKSIDE TRANSITIONAL CARE AND REHABILITATION</t>
  </si>
  <si>
    <t>LIFE CARE CENTER OF SANDPOINT</t>
  </si>
  <si>
    <t>LIFE CARE CENTER OF LEWISTON</t>
  </si>
  <si>
    <t>DISCOVERY REHABILITATION AND LIVING</t>
  </si>
  <si>
    <t>ASPEN TRANSITIONAL REHABILITATION</t>
  </si>
  <si>
    <t>IDAHO STATE VETERANS HOME - BOISE</t>
  </si>
  <si>
    <t>IDAHO STATE VETERANS HOME - POCATELLO</t>
  </si>
  <si>
    <t>IDAHO STATE VETERANS HOME - LEWISTON</t>
  </si>
  <si>
    <t>BENNETT HILLS REHABILITATION AND CARE CENTER</t>
  </si>
  <si>
    <t>LIFE CARE CENTER OF POST FALLS</t>
  </si>
  <si>
    <t>QUINN MEADOWS REHABILITATION AND CARE CENTER</t>
  </si>
  <si>
    <t>PROMONTORY POINT REHABILITATION</t>
  </si>
  <si>
    <t>TETON POST ACUTE CARE &amp; REHABILITATION</t>
  </si>
  <si>
    <t>SUNTERRA SPRINGS RIVERVIEW</t>
  </si>
  <si>
    <t>MADISON CARRIAGE COVE SHORT STAY REHABILITATION</t>
  </si>
  <si>
    <t>TERRACES OF BOISE, THE</t>
  </si>
  <si>
    <t>ADVANCED HEALTH CARE OF COEUR D'ALENE LLC</t>
  </si>
  <si>
    <t>SERENITY HEALTHCARE</t>
  </si>
  <si>
    <t>CASCADIA OF NAMPA</t>
  </si>
  <si>
    <t>ADVANCED HEALTH CARE OF LEWISTON</t>
  </si>
  <si>
    <t>CASCADIA OF BOISE</t>
  </si>
  <si>
    <t>MERIDIAN MEADOWS TRANSITIONAL CARE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</si>
  <si>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</si>
  <si>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</si>
  <si>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</si>
  <si>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</si>
  <si>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</si>
  <si>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</si>
  <si>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</si>
  <si>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</si>
  <si>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</si>
  <si>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</si>
  <si>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</si>
  <si>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</si>
  <si>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</si>
  <si>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</si>
  <si>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</si>
  <si>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</si>
  <si>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</si>
  <si>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</si>
  <si>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</si>
  <si>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</si>
  <si>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</si>
  <si>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</si>
  <si>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</si>
  <si>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</si>
  <si>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</si>
  <si>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</si>
  <si>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</si>
  <si>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</si>
  <si>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</si>
  <si>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</si>
  <si>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</si>
  <si>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</si>
  <si>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</si>
  <si>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</si>
  <si>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</si>
  <si>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</si>
  <si>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</si>
  <si>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</si>
  <si>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</si>
  <si>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</si>
  <si>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</si>
  <si>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</si>
  <si>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</si>
  <si>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</si>
  <si>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</si>
  <si>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</si>
  <si>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</si>
  <si>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</si>
  <si>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</si>
  <si>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</si>
  <si>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</si>
  <si>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</si>
  <si>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Elmore</t>
  </si>
  <si>
    <t>Madison</t>
  </si>
  <si>
    <t>Washington</t>
  </si>
  <si>
    <t>Lincoln</t>
  </si>
  <si>
    <t>Fremont</t>
  </si>
  <si>
    <t>Boundary</t>
  </si>
  <si>
    <t>Bannock</t>
  </si>
  <si>
    <t>Canyon</t>
  </si>
  <si>
    <t>Payette</t>
  </si>
  <si>
    <t>Gem</t>
  </si>
  <si>
    <t>Nez Perce</t>
  </si>
  <si>
    <t>Ada</t>
  </si>
  <si>
    <t>Kootenai</t>
  </si>
  <si>
    <t>Clearwater</t>
  </si>
  <si>
    <t>Bonner</t>
  </si>
  <si>
    <t>Shoshone</t>
  </si>
  <si>
    <t>Oneida</t>
  </si>
  <si>
    <t>Minidoka</t>
  </si>
  <si>
    <t>Power</t>
  </si>
  <si>
    <t>Latah</t>
  </si>
  <si>
    <t>Cassia</t>
  </si>
  <si>
    <t>Blaine</t>
  </si>
  <si>
    <t>Bear Lake</t>
  </si>
  <si>
    <t>Benewah</t>
  </si>
  <si>
    <t>Idaho</t>
  </si>
  <si>
    <t>Valley</t>
  </si>
  <si>
    <t>Twin Falls</t>
  </si>
  <si>
    <t>Owyhee</t>
  </si>
  <si>
    <t>Bonneville</t>
  </si>
  <si>
    <t>Bingham</t>
  </si>
  <si>
    <t>Lemhi</t>
  </si>
  <si>
    <t>Gooding</t>
  </si>
  <si>
    <t>MOUNTAIN HOME</t>
  </si>
  <si>
    <t>BELLEVUE</t>
  </si>
  <si>
    <t>BONNERS FERRY</t>
  </si>
  <si>
    <t>WEISER</t>
  </si>
  <si>
    <t>POCATELLO</t>
  </si>
  <si>
    <t>CALDWELL</t>
  </si>
  <si>
    <t>PAYETTE</t>
  </si>
  <si>
    <t>NAMPA</t>
  </si>
  <si>
    <t>EMMETT</t>
  </si>
  <si>
    <t>LEWISTON</t>
  </si>
  <si>
    <t>BOISE</t>
  </si>
  <si>
    <t>COEUR D'ALENE</t>
  </si>
  <si>
    <t>OROFINO</t>
  </si>
  <si>
    <t>SANDPOINT</t>
  </si>
  <si>
    <t>SHOSHONE</t>
  </si>
  <si>
    <t>SILVERTON</t>
  </si>
  <si>
    <t>PRESTON</t>
  </si>
  <si>
    <t>MALAD</t>
  </si>
  <si>
    <t>RUPERT</t>
  </si>
  <si>
    <t>KELLOGG</t>
  </si>
  <si>
    <t>AMERICAN FALLS</t>
  </si>
  <si>
    <t>MOSCOW</t>
  </si>
  <si>
    <t>BURLEY</t>
  </si>
  <si>
    <t>MONTPELIER</t>
  </si>
  <si>
    <t>ST MARIES</t>
  </si>
  <si>
    <t>GRANGEVILLE</t>
  </si>
  <si>
    <t>MCCALL</t>
  </si>
  <si>
    <t>KIMBERLY</t>
  </si>
  <si>
    <t>HOMEDALE</t>
  </si>
  <si>
    <t>BUHL</t>
  </si>
  <si>
    <t>IDAHO FALLS</t>
  </si>
  <si>
    <t>ASHTON</t>
  </si>
  <si>
    <t>TWIN FALLS</t>
  </si>
  <si>
    <t>REXBURG</t>
  </si>
  <si>
    <t>BLACKFOOT</t>
  </si>
  <si>
    <t>COEUR D ALENE</t>
  </si>
  <si>
    <t>MERIDIAN</t>
  </si>
  <si>
    <t>SALMON</t>
  </si>
  <si>
    <t>GOODING</t>
  </si>
  <si>
    <t>POST FALLS</t>
  </si>
  <si>
    <t>AMMON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</si>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</sst>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80" totalsRowShown="0" headerRowDxfId="131">
  <autoFilter ref="A1:AG80" xr:uid="{F6C3CB19-CE12-4B14-8BE9-BE2DA56924F3}"/>
  <sortState xmlns:xlrd2="http://schemas.microsoft.com/office/spreadsheetml/2017/richdata2" ref="A2:AG80">
    <sortCondition ref="A1:A80"/>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80" totalsRowShown="0" headerRowDxfId="102">
  <autoFilter ref="A1:AN80" xr:uid="{F6C3CB19-CE12-4B14-8BE9-BE2DA56924F3}"/>
  <sortState xmlns:xlrd2="http://schemas.microsoft.com/office/spreadsheetml/2017/richdata2" ref="A2:AN80">
    <sortCondition ref="A1:A80"/>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80" totalsRowShown="0" headerRowDxfId="67">
  <autoFilter ref="A1:AI80"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71"/>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204</v>
      </c>
      <c r="B1" s="2" t="s">
        <v>206</v>
      </c>
      <c r="C1" s="2" t="s">
        <v>207</v>
      </c>
      <c r="D1" s="2" t="s">
        <v>208</v>
      </c>
      <c r="E1" s="2" t="s">
        <v>209</v>
      </c>
      <c r="F1" s="2" t="s">
        <v>210</v>
      </c>
      <c r="G1" s="2" t="s">
        <v>211</v>
      </c>
      <c r="H1" s="2" t="s">
        <v>212</v>
      </c>
      <c r="I1" s="2" t="s">
        <v>213</v>
      </c>
      <c r="J1" s="2" t="s">
        <v>214</v>
      </c>
      <c r="K1" s="2" t="s">
        <v>215</v>
      </c>
      <c r="L1" s="2" t="s">
        <v>216</v>
      </c>
      <c r="M1" s="2" t="s">
        <v>217</v>
      </c>
      <c r="N1" s="2" t="s">
        <v>218</v>
      </c>
      <c r="O1" s="2" t="s">
        <v>219</v>
      </c>
      <c r="P1" s="2" t="s">
        <v>220</v>
      </c>
      <c r="Q1" s="2" t="s">
        <v>221</v>
      </c>
      <c r="R1" s="2" t="s">
        <v>222</v>
      </c>
      <c r="S1" s="2" t="s">
        <v>223</v>
      </c>
      <c r="T1" s="2" t="s">
        <v>224</v>
      </c>
      <c r="U1" s="2" t="s">
        <v>225</v>
      </c>
      <c r="V1" s="2" t="s">
        <v>226</v>
      </c>
      <c r="W1" s="2" t="s">
        <v>227</v>
      </c>
      <c r="X1" s="2" t="s">
        <v>228</v>
      </c>
      <c r="Y1" s="2" t="s">
        <v>229</v>
      </c>
      <c r="Z1" s="2" t="s">
        <v>230</v>
      </c>
      <c r="AA1" s="2" t="s">
        <v>231</v>
      </c>
      <c r="AB1" s="2" t="s">
        <v>232</v>
      </c>
      <c r="AC1" s="2" t="s">
        <v>233</v>
      </c>
      <c r="AD1" s="2" t="s">
        <v>234</v>
      </c>
      <c r="AE1" s="2" t="s">
        <v>235</v>
      </c>
      <c r="AF1" s="2" t="s">
        <v>236</v>
      </c>
      <c r="AG1" s="3" t="s">
        <v>237</v>
      </c>
    </row>
    <row r="2" spans="1:34" x14ac:dyDescent="0.25">
      <c r="A2" t="s">
        <v>91</v>
      </c>
      <c r="B2" t="s">
        <v>73</v>
      </c>
      <c r="C2" t="s">
        <v>174</v>
      </c>
      <c r="D2" t="s">
        <v>143</v>
      </c>
      <c r="E2" s="4">
        <v>31.782608695652176</v>
      </c>
      <c r="F2" s="4">
        <f>Nurse[[#This Row],[Total Nurse Staff Hours]]/Nurse[[#This Row],[MDS Census]]</f>
        <v>5.5841621067031451</v>
      </c>
      <c r="G2" s="4">
        <f>Nurse[[#This Row],[Total Direct Care Staff Hours]]/Nurse[[#This Row],[MDS Census]]</f>
        <v>4.8587038303693566</v>
      </c>
      <c r="H2" s="4">
        <f>Nurse[[#This Row],[Total RN Hours (w/ Admin, DON)]]/Nurse[[#This Row],[MDS Census]]</f>
        <v>1.0626333789329681</v>
      </c>
      <c r="I2" s="4">
        <f>Nurse[[#This Row],[RN Hours (excl. Admin, DON)]]/Nurse[[#This Row],[MDS Census]]</f>
        <v>0.76532147742818024</v>
      </c>
      <c r="J2" s="4">
        <f>SUM(Nurse[[#This Row],[RN Hours (excl. Admin, DON)]],Nurse[[#This Row],[RN Admin Hours]],Nurse[[#This Row],[RN DON Hours]],Nurse[[#This Row],[LPN Hours (excl. Admin)]],Nurse[[#This Row],[LPN Admin Hours]],Nurse[[#This Row],[CNA Hours]],Nurse[[#This Row],[NA TR Hours]],Nurse[[#This Row],[Med Aide/Tech Hours]])</f>
        <v>177.47923913043476</v>
      </c>
      <c r="K2" s="4">
        <f>SUM(Nurse[[#This Row],[RN Hours (excl. Admin, DON)]],Nurse[[#This Row],[LPN Hours (excl. Admin)]],Nurse[[#This Row],[CNA Hours]],Nurse[[#This Row],[NA TR Hours]],Nurse[[#This Row],[Med Aide/Tech Hours]])</f>
        <v>154.42228260869564</v>
      </c>
      <c r="L2" s="4">
        <f>SUM(Nurse[[#This Row],[RN Hours (excl. Admin, DON)]],Nurse[[#This Row],[RN Admin Hours]],Nurse[[#This Row],[RN DON Hours]])</f>
        <v>33.773260869565206</v>
      </c>
      <c r="M2" s="4">
        <v>24.323913043478253</v>
      </c>
      <c r="N2" s="4">
        <v>3.652173913043478</v>
      </c>
      <c r="O2" s="4">
        <v>5.797173913043479</v>
      </c>
      <c r="P2" s="4">
        <f>SUM(Nurse[[#This Row],[LPN Hours (excl. Admin)]],Nurse[[#This Row],[LPN Admin Hours]])</f>
        <v>42.366413043478261</v>
      </c>
      <c r="Q2" s="4">
        <v>28.758804347826086</v>
      </c>
      <c r="R2" s="4">
        <v>13.607608695652173</v>
      </c>
      <c r="S2" s="4">
        <f>SUM(Nurse[[#This Row],[CNA Hours]],Nurse[[#This Row],[NA TR Hours]],Nurse[[#This Row],[Med Aide/Tech Hours]])</f>
        <v>101.3395652173913</v>
      </c>
      <c r="T2" s="4">
        <v>84.559130434782602</v>
      </c>
      <c r="U2" s="4">
        <v>16.780434782608697</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135142</v>
      </c>
      <c r="AG2" s="1">
        <v>10</v>
      </c>
      <c r="AH2"/>
    </row>
    <row r="3" spans="1:34" x14ac:dyDescent="0.25">
      <c r="A3" t="s">
        <v>91</v>
      </c>
      <c r="B3" t="s">
        <v>76</v>
      </c>
      <c r="C3" t="s">
        <v>172</v>
      </c>
      <c r="D3" t="s">
        <v>141</v>
      </c>
      <c r="E3" s="4">
        <v>30.032608695652176</v>
      </c>
      <c r="F3" s="4">
        <f>Nurse[[#This Row],[Total Nurse Staff Hours]]/Nurse[[#This Row],[MDS Census]]</f>
        <v>5.6917879116901915</v>
      </c>
      <c r="G3" s="4">
        <f>Nurse[[#This Row],[Total Direct Care Staff Hours]]/Nurse[[#This Row],[MDS Census]]</f>
        <v>5.089981903727832</v>
      </c>
      <c r="H3" s="4">
        <f>Nurse[[#This Row],[Total RN Hours (w/ Admin, DON)]]/Nurse[[#This Row],[MDS Census]]</f>
        <v>1.1236264929424538</v>
      </c>
      <c r="I3" s="4">
        <f>Nurse[[#This Row],[RN Hours (excl. Admin, DON)]]/Nurse[[#This Row],[MDS Census]]</f>
        <v>0.72270720231632279</v>
      </c>
      <c r="J3" s="4">
        <f>SUM(Nurse[[#This Row],[RN Hours (excl. Admin, DON)]],Nurse[[#This Row],[RN Admin Hours]],Nurse[[#This Row],[RN DON Hours]],Nurse[[#This Row],[LPN Hours (excl. Admin)]],Nurse[[#This Row],[LPN Admin Hours]],Nurse[[#This Row],[CNA Hours]],Nurse[[#This Row],[NA TR Hours]],Nurse[[#This Row],[Med Aide/Tech Hours]])</f>
        <v>170.93923913043477</v>
      </c>
      <c r="K3" s="4">
        <f>SUM(Nurse[[#This Row],[RN Hours (excl. Admin, DON)]],Nurse[[#This Row],[LPN Hours (excl. Admin)]],Nurse[[#This Row],[CNA Hours]],Nurse[[#This Row],[NA TR Hours]],Nurse[[#This Row],[Med Aide/Tech Hours]])</f>
        <v>152.8654347826087</v>
      </c>
      <c r="L3" s="4">
        <f>SUM(Nurse[[#This Row],[RN Hours (excl. Admin, DON)]],Nurse[[#This Row],[RN Admin Hours]],Nurse[[#This Row],[RN DON Hours]])</f>
        <v>33.745434782608697</v>
      </c>
      <c r="M3" s="4">
        <v>21.704782608695652</v>
      </c>
      <c r="N3" s="4">
        <v>6.3015217391304352</v>
      </c>
      <c r="O3" s="4">
        <v>5.7391304347826084</v>
      </c>
      <c r="P3" s="4">
        <f>SUM(Nurse[[#This Row],[LPN Hours (excl. Admin)]],Nurse[[#This Row],[LPN Admin Hours]])</f>
        <v>31.163913043478257</v>
      </c>
      <c r="Q3" s="4">
        <v>25.130760869565211</v>
      </c>
      <c r="R3" s="4">
        <v>6.0331521739130443</v>
      </c>
      <c r="S3" s="4">
        <f>SUM(Nurse[[#This Row],[CNA Hours]],Nurse[[#This Row],[NA TR Hours]],Nurse[[#This Row],[Med Aide/Tech Hours]])</f>
        <v>106.02989130434784</v>
      </c>
      <c r="T3" s="4">
        <v>106.02989130434784</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135145</v>
      </c>
      <c r="AG3" s="1">
        <v>10</v>
      </c>
      <c r="AH3"/>
    </row>
    <row r="4" spans="1:34" x14ac:dyDescent="0.25">
      <c r="A4" t="s">
        <v>91</v>
      </c>
      <c r="B4" t="s">
        <v>31</v>
      </c>
      <c r="C4" t="s">
        <v>173</v>
      </c>
      <c r="D4" t="s">
        <v>142</v>
      </c>
      <c r="E4" s="4">
        <v>72.369565217391298</v>
      </c>
      <c r="F4" s="4">
        <f>Nurse[[#This Row],[Total Nurse Staff Hours]]/Nurse[[#This Row],[MDS Census]]</f>
        <v>4.0332517272454194</v>
      </c>
      <c r="G4" s="4">
        <f>Nurse[[#This Row],[Total Direct Care Staff Hours]]/Nurse[[#This Row],[MDS Census]]</f>
        <v>3.8662135776509463</v>
      </c>
      <c r="H4" s="4">
        <f>Nurse[[#This Row],[Total RN Hours (w/ Admin, DON)]]/Nurse[[#This Row],[MDS Census]]</f>
        <v>0.93996695704415734</v>
      </c>
      <c r="I4" s="4">
        <f>Nurse[[#This Row],[RN Hours (excl. Admin, DON)]]/Nurse[[#This Row],[MDS Census]]</f>
        <v>0.77292880744968462</v>
      </c>
      <c r="J4" s="4">
        <f>SUM(Nurse[[#This Row],[RN Hours (excl. Admin, DON)]],Nurse[[#This Row],[RN Admin Hours]],Nurse[[#This Row],[RN DON Hours]],Nurse[[#This Row],[LPN Hours (excl. Admin)]],Nurse[[#This Row],[LPN Admin Hours]],Nurse[[#This Row],[CNA Hours]],Nurse[[#This Row],[NA TR Hours]],Nurse[[#This Row],[Med Aide/Tech Hours]])</f>
        <v>291.88467391304346</v>
      </c>
      <c r="K4" s="4">
        <f>SUM(Nurse[[#This Row],[RN Hours (excl. Admin, DON)]],Nurse[[#This Row],[LPN Hours (excl. Admin)]],Nurse[[#This Row],[CNA Hours]],Nurse[[#This Row],[NA TR Hours]],Nurse[[#This Row],[Med Aide/Tech Hours]])</f>
        <v>279.79619565217388</v>
      </c>
      <c r="L4" s="4">
        <f>SUM(Nurse[[#This Row],[RN Hours (excl. Admin, DON)]],Nurse[[#This Row],[RN Admin Hours]],Nurse[[#This Row],[RN DON Hours]])</f>
        <v>68.024999999999991</v>
      </c>
      <c r="M4" s="4">
        <v>55.936521739130434</v>
      </c>
      <c r="N4" s="4">
        <v>6.6102173913043485</v>
      </c>
      <c r="O4" s="4">
        <v>5.4782608695652177</v>
      </c>
      <c r="P4" s="4">
        <f>SUM(Nurse[[#This Row],[LPN Hours (excl. Admin)]],Nurse[[#This Row],[LPN Admin Hours]])</f>
        <v>73.90652173913044</v>
      </c>
      <c r="Q4" s="4">
        <v>73.90652173913044</v>
      </c>
      <c r="R4" s="4">
        <v>0</v>
      </c>
      <c r="S4" s="4">
        <f>SUM(Nurse[[#This Row],[CNA Hours]],Nurse[[#This Row],[NA TR Hours]],Nurse[[#This Row],[Med Aide/Tech Hours]])</f>
        <v>149.953152173913</v>
      </c>
      <c r="T4" s="4">
        <v>147.39304347826084</v>
      </c>
      <c r="U4" s="4">
        <v>2.5601086956521746</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44.396739130434781</v>
      </c>
      <c r="X4" s="4">
        <v>5.6141304347826084</v>
      </c>
      <c r="Y4" s="4">
        <v>0</v>
      </c>
      <c r="Z4" s="4">
        <v>0</v>
      </c>
      <c r="AA4" s="4">
        <v>9.4619565217391308</v>
      </c>
      <c r="AB4" s="4">
        <v>0</v>
      </c>
      <c r="AC4" s="4">
        <v>29.320652173913043</v>
      </c>
      <c r="AD4" s="4">
        <v>0</v>
      </c>
      <c r="AE4" s="4">
        <v>0</v>
      </c>
      <c r="AF4" s="1">
        <v>135079</v>
      </c>
      <c r="AG4" s="1">
        <v>10</v>
      </c>
      <c r="AH4"/>
    </row>
    <row r="5" spans="1:34" x14ac:dyDescent="0.25">
      <c r="A5" t="s">
        <v>91</v>
      </c>
      <c r="B5" t="s">
        <v>44</v>
      </c>
      <c r="C5" t="s">
        <v>194</v>
      </c>
      <c r="D5" t="s">
        <v>135</v>
      </c>
      <c r="E5" s="4">
        <v>23.489130434782609</v>
      </c>
      <c r="F5" s="4">
        <f>Nurse[[#This Row],[Total Nurse Staff Hours]]/Nurse[[#This Row],[MDS Census]]</f>
        <v>4.8798380379453956</v>
      </c>
      <c r="G5" s="4">
        <f>Nurse[[#This Row],[Total Direct Care Staff Hours]]/Nurse[[#This Row],[MDS Census]]</f>
        <v>4.5737297547431748</v>
      </c>
      <c r="H5" s="4">
        <f>Nurse[[#This Row],[Total RN Hours (w/ Admin, DON)]]/Nurse[[#This Row],[MDS Census]]</f>
        <v>0.8402360018509949</v>
      </c>
      <c r="I5" s="4">
        <f>Nurse[[#This Row],[RN Hours (excl. Admin, DON)]]/Nurse[[#This Row],[MDS Census]]</f>
        <v>0.71251735307727904</v>
      </c>
      <c r="J5" s="4">
        <f>SUM(Nurse[[#This Row],[RN Hours (excl. Admin, DON)]],Nurse[[#This Row],[RN Admin Hours]],Nurse[[#This Row],[RN DON Hours]],Nurse[[#This Row],[LPN Hours (excl. Admin)]],Nurse[[#This Row],[LPN Admin Hours]],Nurse[[#This Row],[CNA Hours]],Nurse[[#This Row],[NA TR Hours]],Nurse[[#This Row],[Med Aide/Tech Hours]])</f>
        <v>114.62315217391304</v>
      </c>
      <c r="K5" s="4">
        <f>SUM(Nurse[[#This Row],[RN Hours (excl. Admin, DON)]],Nurse[[#This Row],[LPN Hours (excl. Admin)]],Nurse[[#This Row],[CNA Hours]],Nurse[[#This Row],[NA TR Hours]],Nurse[[#This Row],[Med Aide/Tech Hours]])</f>
        <v>107.4329347826087</v>
      </c>
      <c r="L5" s="4">
        <f>SUM(Nurse[[#This Row],[RN Hours (excl. Admin, DON)]],Nurse[[#This Row],[RN Admin Hours]],Nurse[[#This Row],[RN DON Hours]])</f>
        <v>19.736413043478262</v>
      </c>
      <c r="M5" s="4">
        <v>16.736413043478262</v>
      </c>
      <c r="N5" s="4">
        <v>0</v>
      </c>
      <c r="O5" s="4">
        <v>3</v>
      </c>
      <c r="P5" s="4">
        <f>SUM(Nurse[[#This Row],[LPN Hours (excl. Admin)]],Nurse[[#This Row],[LPN Admin Hours]])</f>
        <v>14.733695652173912</v>
      </c>
      <c r="Q5" s="4">
        <v>10.543478260869565</v>
      </c>
      <c r="R5" s="4">
        <v>4.1902173913043477</v>
      </c>
      <c r="S5" s="4">
        <f>SUM(Nurse[[#This Row],[CNA Hours]],Nurse[[#This Row],[NA TR Hours]],Nurse[[#This Row],[Med Aide/Tech Hours]])</f>
        <v>80.153043478260869</v>
      </c>
      <c r="T5" s="4">
        <v>51.407608695652172</v>
      </c>
      <c r="U5" s="4">
        <v>28.745434782608694</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135097</v>
      </c>
      <c r="AG5" s="1">
        <v>10</v>
      </c>
      <c r="AH5"/>
    </row>
    <row r="6" spans="1:34" x14ac:dyDescent="0.25">
      <c r="A6" t="s">
        <v>91</v>
      </c>
      <c r="B6" t="s">
        <v>41</v>
      </c>
      <c r="C6" t="s">
        <v>184</v>
      </c>
      <c r="D6" t="s">
        <v>150</v>
      </c>
      <c r="E6" s="4">
        <v>47.141304347826086</v>
      </c>
      <c r="F6" s="4">
        <f>Nurse[[#This Row],[Total Nurse Staff Hours]]/Nurse[[#This Row],[MDS Census]]</f>
        <v>3.768349089232188</v>
      </c>
      <c r="G6" s="4">
        <f>Nurse[[#This Row],[Total Direct Care Staff Hours]]/Nurse[[#This Row],[MDS Census]]</f>
        <v>3.4941964491584048</v>
      </c>
      <c r="H6" s="4">
        <f>Nurse[[#This Row],[Total RN Hours (w/ Admin, DON)]]/Nurse[[#This Row],[MDS Census]]</f>
        <v>0.75370532626239328</v>
      </c>
      <c r="I6" s="4">
        <f>Nurse[[#This Row],[RN Hours (excl. Admin, DON)]]/Nurse[[#This Row],[MDS Census]]</f>
        <v>0.48255014987318412</v>
      </c>
      <c r="J6" s="4">
        <f>SUM(Nurse[[#This Row],[RN Hours (excl. Admin, DON)]],Nurse[[#This Row],[RN Admin Hours]],Nurse[[#This Row],[RN DON Hours]],Nurse[[#This Row],[LPN Hours (excl. Admin)]],Nurse[[#This Row],[LPN Admin Hours]],Nurse[[#This Row],[CNA Hours]],Nurse[[#This Row],[NA TR Hours]],Nurse[[#This Row],[Med Aide/Tech Hours]])</f>
        <v>177.64489130434782</v>
      </c>
      <c r="K6" s="4">
        <f>SUM(Nurse[[#This Row],[RN Hours (excl. Admin, DON)]],Nurse[[#This Row],[LPN Hours (excl. Admin)]],Nurse[[#This Row],[CNA Hours]],Nurse[[#This Row],[NA TR Hours]],Nurse[[#This Row],[Med Aide/Tech Hours]])</f>
        <v>164.72097826086957</v>
      </c>
      <c r="L6" s="4">
        <f>SUM(Nurse[[#This Row],[RN Hours (excl. Admin, DON)]],Nurse[[#This Row],[RN Admin Hours]],Nurse[[#This Row],[RN DON Hours]])</f>
        <v>35.53065217391304</v>
      </c>
      <c r="M6" s="4">
        <v>22.748043478260865</v>
      </c>
      <c r="N6" s="4">
        <v>3.652173913043478</v>
      </c>
      <c r="O6" s="4">
        <v>9.1304347826086953</v>
      </c>
      <c r="P6" s="4">
        <f>SUM(Nurse[[#This Row],[LPN Hours (excl. Admin)]],Nurse[[#This Row],[LPN Admin Hours]])</f>
        <v>26.10119565217391</v>
      </c>
      <c r="Q6" s="4">
        <v>25.959891304347824</v>
      </c>
      <c r="R6" s="4">
        <v>0.14130434782608695</v>
      </c>
      <c r="S6" s="4">
        <f>SUM(Nurse[[#This Row],[CNA Hours]],Nurse[[#This Row],[NA TR Hours]],Nurse[[#This Row],[Med Aide/Tech Hours]])</f>
        <v>116.01304347826088</v>
      </c>
      <c r="T6" s="4">
        <v>76.674130434782626</v>
      </c>
      <c r="U6" s="4">
        <v>39.338913043478257</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0.56108695652173912</v>
      </c>
      <c r="X6" s="4">
        <v>0</v>
      </c>
      <c r="Y6" s="4">
        <v>0</v>
      </c>
      <c r="Z6" s="4">
        <v>0</v>
      </c>
      <c r="AA6" s="4">
        <v>0.4197826086956522</v>
      </c>
      <c r="AB6" s="4">
        <v>0.14130434782608695</v>
      </c>
      <c r="AC6" s="4">
        <v>0</v>
      </c>
      <c r="AD6" s="4">
        <v>0</v>
      </c>
      <c r="AE6" s="4">
        <v>0</v>
      </c>
      <c r="AF6" s="1">
        <v>135093</v>
      </c>
      <c r="AG6" s="1">
        <v>10</v>
      </c>
      <c r="AH6"/>
    </row>
    <row r="7" spans="1:34" x14ac:dyDescent="0.25">
      <c r="A7" t="s">
        <v>91</v>
      </c>
      <c r="B7" t="s">
        <v>61</v>
      </c>
      <c r="C7" t="s">
        <v>199</v>
      </c>
      <c r="D7" t="s">
        <v>142</v>
      </c>
      <c r="E7" s="4">
        <v>19.728260869565219</v>
      </c>
      <c r="F7" s="4">
        <f>Nurse[[#This Row],[Total Nurse Staff Hours]]/Nurse[[#This Row],[MDS Census]]</f>
        <v>6.9474325068870506</v>
      </c>
      <c r="G7" s="4">
        <f>Nurse[[#This Row],[Total Direct Care Staff Hours]]/Nurse[[#This Row],[MDS Census]]</f>
        <v>5.6549146005509625</v>
      </c>
      <c r="H7" s="4">
        <f>Nurse[[#This Row],[Total RN Hours (w/ Admin, DON)]]/Nurse[[#This Row],[MDS Census]]</f>
        <v>1.0394159779614323</v>
      </c>
      <c r="I7" s="4">
        <f>Nurse[[#This Row],[RN Hours (excl. Admin, DON)]]/Nurse[[#This Row],[MDS Census]]</f>
        <v>0.48818732782369118</v>
      </c>
      <c r="J7" s="4">
        <f>SUM(Nurse[[#This Row],[RN Hours (excl. Admin, DON)]],Nurse[[#This Row],[RN Admin Hours]],Nurse[[#This Row],[RN DON Hours]],Nurse[[#This Row],[LPN Hours (excl. Admin)]],Nurse[[#This Row],[LPN Admin Hours]],Nurse[[#This Row],[CNA Hours]],Nurse[[#This Row],[NA TR Hours]],Nurse[[#This Row],[Med Aide/Tech Hours]])</f>
        <v>137.0607608695652</v>
      </c>
      <c r="K7" s="4">
        <f>SUM(Nurse[[#This Row],[RN Hours (excl. Admin, DON)]],Nurse[[#This Row],[LPN Hours (excl. Admin)]],Nurse[[#This Row],[CNA Hours]],Nurse[[#This Row],[NA TR Hours]],Nurse[[#This Row],[Med Aide/Tech Hours]])</f>
        <v>111.56163043478259</v>
      </c>
      <c r="L7" s="4">
        <f>SUM(Nurse[[#This Row],[RN Hours (excl. Admin, DON)]],Nurse[[#This Row],[RN Admin Hours]],Nurse[[#This Row],[RN DON Hours]])</f>
        <v>20.505869565217388</v>
      </c>
      <c r="M7" s="4">
        <v>9.6310869565217345</v>
      </c>
      <c r="N7" s="4">
        <v>5.1356521739130443</v>
      </c>
      <c r="O7" s="4">
        <v>5.7391304347826084</v>
      </c>
      <c r="P7" s="4">
        <f>SUM(Nurse[[#This Row],[LPN Hours (excl. Admin)]],Nurse[[#This Row],[LPN Admin Hours]])</f>
        <v>37.624891304347834</v>
      </c>
      <c r="Q7" s="4">
        <v>23.000543478260877</v>
      </c>
      <c r="R7" s="4">
        <v>14.624347826086957</v>
      </c>
      <c r="S7" s="4">
        <f>SUM(Nurse[[#This Row],[CNA Hours]],Nurse[[#This Row],[NA TR Hours]],Nurse[[#This Row],[Med Aide/Tech Hours]])</f>
        <v>78.929999999999993</v>
      </c>
      <c r="T7" s="4">
        <v>49.574565217391303</v>
      </c>
      <c r="U7" s="4">
        <v>29.35543478260869</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7" s="4">
        <v>0</v>
      </c>
      <c r="Y7" s="4">
        <v>0</v>
      </c>
      <c r="Z7" s="4">
        <v>0</v>
      </c>
      <c r="AA7" s="4">
        <v>0</v>
      </c>
      <c r="AB7" s="4">
        <v>0</v>
      </c>
      <c r="AC7" s="4">
        <v>8.6956521739130432E-2</v>
      </c>
      <c r="AD7" s="4">
        <v>0</v>
      </c>
      <c r="AE7" s="4">
        <v>0</v>
      </c>
      <c r="AF7" s="1">
        <v>135130</v>
      </c>
      <c r="AG7" s="1">
        <v>10</v>
      </c>
      <c r="AH7"/>
    </row>
    <row r="8" spans="1:34" x14ac:dyDescent="0.25">
      <c r="A8" t="s">
        <v>91</v>
      </c>
      <c r="B8" t="s">
        <v>27</v>
      </c>
      <c r="C8" t="s">
        <v>186</v>
      </c>
      <c r="D8" t="s">
        <v>153</v>
      </c>
      <c r="E8" s="4">
        <v>24.945652173913043</v>
      </c>
      <c r="F8" s="4">
        <f>Nurse[[#This Row],[Total Nurse Staff Hours]]/Nurse[[#This Row],[MDS Census]]</f>
        <v>4.3457516339869278</v>
      </c>
      <c r="G8" s="4">
        <f>Nurse[[#This Row],[Total Direct Care Staff Hours]]/Nurse[[#This Row],[MDS Census]]</f>
        <v>4.1651416122004354</v>
      </c>
      <c r="H8" s="4">
        <f>Nurse[[#This Row],[Total RN Hours (w/ Admin, DON)]]/Nurse[[#This Row],[MDS Census]]</f>
        <v>1.0002178649237472</v>
      </c>
      <c r="I8" s="4">
        <f>Nurse[[#This Row],[RN Hours (excl. Admin, DON)]]/Nurse[[#This Row],[MDS Census]]</f>
        <v>0.81960784313725488</v>
      </c>
      <c r="J8" s="4">
        <f>SUM(Nurse[[#This Row],[RN Hours (excl. Admin, DON)]],Nurse[[#This Row],[RN Admin Hours]],Nurse[[#This Row],[RN DON Hours]],Nurse[[#This Row],[LPN Hours (excl. Admin)]],Nurse[[#This Row],[LPN Admin Hours]],Nurse[[#This Row],[CNA Hours]],Nurse[[#This Row],[NA TR Hours]],Nurse[[#This Row],[Med Aide/Tech Hours]])</f>
        <v>108.40760869565217</v>
      </c>
      <c r="K8" s="4">
        <f>SUM(Nurse[[#This Row],[RN Hours (excl. Admin, DON)]],Nurse[[#This Row],[LPN Hours (excl. Admin)]],Nurse[[#This Row],[CNA Hours]],Nurse[[#This Row],[NA TR Hours]],Nurse[[#This Row],[Med Aide/Tech Hours]])</f>
        <v>103.90217391304347</v>
      </c>
      <c r="L8" s="4">
        <f>SUM(Nurse[[#This Row],[RN Hours (excl. Admin, DON)]],Nurse[[#This Row],[RN Admin Hours]],Nurse[[#This Row],[RN DON Hours]])</f>
        <v>24.951086956521738</v>
      </c>
      <c r="M8" s="4">
        <v>20.445652173913043</v>
      </c>
      <c r="N8" s="4">
        <v>0.42119565217391303</v>
      </c>
      <c r="O8" s="4">
        <v>4.0842391304347823</v>
      </c>
      <c r="P8" s="4">
        <f>SUM(Nurse[[#This Row],[LPN Hours (excl. Admin)]],Nurse[[#This Row],[LPN Admin Hours]])</f>
        <v>14.184782608695652</v>
      </c>
      <c r="Q8" s="4">
        <v>14.184782608695652</v>
      </c>
      <c r="R8" s="4">
        <v>0</v>
      </c>
      <c r="S8" s="4">
        <f>SUM(Nurse[[#This Row],[CNA Hours]],Nurse[[#This Row],[NA TR Hours]],Nurse[[#This Row],[Med Aide/Tech Hours]])</f>
        <v>69.271739130434781</v>
      </c>
      <c r="T8" s="4">
        <v>69.271739130434781</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135070</v>
      </c>
      <c r="AG8" s="1">
        <v>10</v>
      </c>
      <c r="AH8"/>
    </row>
    <row r="9" spans="1:34" x14ac:dyDescent="0.25">
      <c r="A9" t="s">
        <v>91</v>
      </c>
      <c r="B9" t="s">
        <v>65</v>
      </c>
      <c r="C9" t="s">
        <v>201</v>
      </c>
      <c r="D9" t="s">
        <v>162</v>
      </c>
      <c r="E9" s="4">
        <v>34.380434782608695</v>
      </c>
      <c r="F9" s="4">
        <f>Nurse[[#This Row],[Total Nurse Staff Hours]]/Nurse[[#This Row],[MDS Census]]</f>
        <v>3.8965096427442298</v>
      </c>
      <c r="G9" s="4">
        <f>Nurse[[#This Row],[Total Direct Care Staff Hours]]/Nurse[[#This Row],[MDS Census]]</f>
        <v>3.4273348087258926</v>
      </c>
      <c r="H9" s="4">
        <f>Nurse[[#This Row],[Total RN Hours (w/ Admin, DON)]]/Nurse[[#This Row],[MDS Census]]</f>
        <v>0.46247865950047418</v>
      </c>
      <c r="I9" s="4">
        <f>Nurse[[#This Row],[RN Hours (excl. Admin, DON)]]/Nurse[[#This Row],[MDS Census]]</f>
        <v>0.15644008852355357</v>
      </c>
      <c r="J9" s="4">
        <f>SUM(Nurse[[#This Row],[RN Hours (excl. Admin, DON)]],Nurse[[#This Row],[RN Admin Hours]],Nurse[[#This Row],[RN DON Hours]],Nurse[[#This Row],[LPN Hours (excl. Admin)]],Nurse[[#This Row],[LPN Admin Hours]],Nurse[[#This Row],[CNA Hours]],Nurse[[#This Row],[NA TR Hours]],Nurse[[#This Row],[Med Aide/Tech Hours]])</f>
        <v>133.9636956521739</v>
      </c>
      <c r="K9" s="4">
        <f>SUM(Nurse[[#This Row],[RN Hours (excl. Admin, DON)]],Nurse[[#This Row],[LPN Hours (excl. Admin)]],Nurse[[#This Row],[CNA Hours]],Nurse[[#This Row],[NA TR Hours]],Nurse[[#This Row],[Med Aide/Tech Hours]])</f>
        <v>117.83326086956519</v>
      </c>
      <c r="L9" s="4">
        <f>SUM(Nurse[[#This Row],[RN Hours (excl. Admin, DON)]],Nurse[[#This Row],[RN Admin Hours]],Nurse[[#This Row],[RN DON Hours]])</f>
        <v>15.900217391304345</v>
      </c>
      <c r="M9" s="4">
        <v>5.3784782608695645</v>
      </c>
      <c r="N9" s="4">
        <v>5.1304347826086953</v>
      </c>
      <c r="O9" s="4">
        <v>5.3913043478260869</v>
      </c>
      <c r="P9" s="4">
        <f>SUM(Nurse[[#This Row],[LPN Hours (excl. Admin)]],Nurse[[#This Row],[LPN Admin Hours]])</f>
        <v>39.338043478260879</v>
      </c>
      <c r="Q9" s="4">
        <v>33.729347826086965</v>
      </c>
      <c r="R9" s="4">
        <v>5.6086956521739131</v>
      </c>
      <c r="S9" s="4">
        <f>SUM(Nurse[[#This Row],[CNA Hours]],Nurse[[#This Row],[NA TR Hours]],Nurse[[#This Row],[Med Aide/Tech Hours]])</f>
        <v>78.725434782608673</v>
      </c>
      <c r="T9" s="4">
        <v>37.131739130434767</v>
      </c>
      <c r="U9" s="4">
        <v>41.593695652173906</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135134</v>
      </c>
      <c r="AG9" s="1">
        <v>10</v>
      </c>
      <c r="AH9"/>
    </row>
    <row r="10" spans="1:34" x14ac:dyDescent="0.25">
      <c r="A10" t="s">
        <v>91</v>
      </c>
      <c r="B10" t="s">
        <v>0</v>
      </c>
      <c r="C10" t="s">
        <v>165</v>
      </c>
      <c r="D10" t="s">
        <v>136</v>
      </c>
      <c r="E10" s="4">
        <v>20.956521739130434</v>
      </c>
      <c r="F10" s="4">
        <f>Nurse[[#This Row],[Total Nurse Staff Hours]]/Nurse[[#This Row],[MDS Census]]</f>
        <v>6.2693205394190885</v>
      </c>
      <c r="G10" s="4">
        <f>Nurse[[#This Row],[Total Direct Care Staff Hours]]/Nurse[[#This Row],[MDS Census]]</f>
        <v>5.79408713692946</v>
      </c>
      <c r="H10" s="4">
        <f>Nurse[[#This Row],[Total RN Hours (w/ Admin, DON)]]/Nurse[[#This Row],[MDS Census]]</f>
        <v>1.0062240663900417</v>
      </c>
      <c r="I10" s="4">
        <f>Nurse[[#This Row],[RN Hours (excl. Admin, DON)]]/Nurse[[#This Row],[MDS Census]]</f>
        <v>0.53099066390041494</v>
      </c>
      <c r="J10" s="4">
        <f>SUM(Nurse[[#This Row],[RN Hours (excl. Admin, DON)]],Nurse[[#This Row],[RN Admin Hours]],Nurse[[#This Row],[RN DON Hours]],Nurse[[#This Row],[LPN Hours (excl. Admin)]],Nurse[[#This Row],[LPN Admin Hours]],Nurse[[#This Row],[CNA Hours]],Nurse[[#This Row],[NA TR Hours]],Nurse[[#This Row],[Med Aide/Tech Hours]])</f>
        <v>131.38315217391306</v>
      </c>
      <c r="K10" s="4">
        <f>SUM(Nurse[[#This Row],[RN Hours (excl. Admin, DON)]],Nurse[[#This Row],[LPN Hours (excl. Admin)]],Nurse[[#This Row],[CNA Hours]],Nurse[[#This Row],[NA TR Hours]],Nurse[[#This Row],[Med Aide/Tech Hours]])</f>
        <v>121.42391304347825</v>
      </c>
      <c r="L10" s="4">
        <f>SUM(Nurse[[#This Row],[RN Hours (excl. Admin, DON)]],Nurse[[#This Row],[RN Admin Hours]],Nurse[[#This Row],[RN DON Hours]])</f>
        <v>21.086956521739133</v>
      </c>
      <c r="M10" s="4">
        <v>11.127717391304348</v>
      </c>
      <c r="N10" s="4">
        <v>4.7418478260869561</v>
      </c>
      <c r="O10" s="4">
        <v>5.2173913043478262</v>
      </c>
      <c r="P10" s="4">
        <f>SUM(Nurse[[#This Row],[LPN Hours (excl. Admin)]],Nurse[[#This Row],[LPN Admin Hours]])</f>
        <v>26.899456521739129</v>
      </c>
      <c r="Q10" s="4">
        <v>26.899456521739129</v>
      </c>
      <c r="R10" s="4">
        <v>0</v>
      </c>
      <c r="S10" s="4">
        <f>SUM(Nurse[[#This Row],[CNA Hours]],Nurse[[#This Row],[NA TR Hours]],Nurse[[#This Row],[Med Aide/Tech Hours]])</f>
        <v>83.396739130434781</v>
      </c>
      <c r="T10" s="4">
        <v>83.396739130434781</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135004</v>
      </c>
      <c r="AG10" s="1">
        <v>10</v>
      </c>
      <c r="AH10"/>
    </row>
    <row r="11" spans="1:34" x14ac:dyDescent="0.25">
      <c r="A11" t="s">
        <v>91</v>
      </c>
      <c r="B11" t="s">
        <v>52</v>
      </c>
      <c r="C11" t="s">
        <v>195</v>
      </c>
      <c r="D11" t="s">
        <v>157</v>
      </c>
      <c r="E11" s="4">
        <v>37.967391304347828</v>
      </c>
      <c r="F11" s="4">
        <f>Nurse[[#This Row],[Total Nurse Staff Hours]]/Nurse[[#This Row],[MDS Census]]</f>
        <v>3.9644689378757518</v>
      </c>
      <c r="G11" s="4">
        <f>Nurse[[#This Row],[Total Direct Care Staff Hours]]/Nurse[[#This Row],[MDS Census]]</f>
        <v>3.5773604351560264</v>
      </c>
      <c r="H11" s="4">
        <f>Nurse[[#This Row],[Total RN Hours (w/ Admin, DON)]]/Nurse[[#This Row],[MDS Census]]</f>
        <v>0.45419410249069575</v>
      </c>
      <c r="I11" s="4">
        <f>Nurse[[#This Row],[RN Hours (excl. Admin, DON)]]/Nurse[[#This Row],[MDS Census]]</f>
        <v>0.30332092756942469</v>
      </c>
      <c r="J11" s="4">
        <f>SUM(Nurse[[#This Row],[RN Hours (excl. Admin, DON)]],Nurse[[#This Row],[RN Admin Hours]],Nurse[[#This Row],[RN DON Hours]],Nurse[[#This Row],[LPN Hours (excl. Admin)]],Nurse[[#This Row],[LPN Admin Hours]],Nurse[[#This Row],[CNA Hours]],Nurse[[#This Row],[NA TR Hours]],Nurse[[#This Row],[Med Aide/Tech Hours]])</f>
        <v>150.52054347826089</v>
      </c>
      <c r="K11" s="4">
        <f>SUM(Nurse[[#This Row],[RN Hours (excl. Admin, DON)]],Nurse[[#This Row],[LPN Hours (excl. Admin)]],Nurse[[#This Row],[CNA Hours]],Nurse[[#This Row],[NA TR Hours]],Nurse[[#This Row],[Med Aide/Tech Hours]])</f>
        <v>135.82304347826087</v>
      </c>
      <c r="L11" s="4">
        <f>SUM(Nurse[[#This Row],[RN Hours (excl. Admin, DON)]],Nurse[[#This Row],[RN Admin Hours]],Nurse[[#This Row],[RN DON Hours]])</f>
        <v>17.244565217391308</v>
      </c>
      <c r="M11" s="4">
        <v>11.516304347826091</v>
      </c>
      <c r="N11" s="4">
        <v>0</v>
      </c>
      <c r="O11" s="4">
        <v>5.7282608695652177</v>
      </c>
      <c r="P11" s="4">
        <f>SUM(Nurse[[#This Row],[LPN Hours (excl. Admin)]],Nurse[[#This Row],[LPN Admin Hours]])</f>
        <v>49.115869565217409</v>
      </c>
      <c r="Q11" s="4">
        <v>40.146630434782622</v>
      </c>
      <c r="R11" s="4">
        <v>8.9692391304347847</v>
      </c>
      <c r="S11" s="4">
        <f>SUM(Nurse[[#This Row],[CNA Hours]],Nurse[[#This Row],[NA TR Hours]],Nurse[[#This Row],[Med Aide/Tech Hours]])</f>
        <v>84.16010869565217</v>
      </c>
      <c r="T11" s="4">
        <v>76.470760869565211</v>
      </c>
      <c r="U11" s="4">
        <v>7.6893478260869559</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135113</v>
      </c>
      <c r="AG11" s="1">
        <v>10</v>
      </c>
      <c r="AH11"/>
    </row>
    <row r="12" spans="1:34" x14ac:dyDescent="0.25">
      <c r="A12" t="s">
        <v>91</v>
      </c>
      <c r="B12" t="s">
        <v>4</v>
      </c>
      <c r="C12" t="s">
        <v>168</v>
      </c>
      <c r="D12" t="s">
        <v>138</v>
      </c>
      <c r="E12" s="4">
        <v>54.608695652173914</v>
      </c>
      <c r="F12" s="4">
        <f>Nurse[[#This Row],[Total Nurse Staff Hours]]/Nurse[[#This Row],[MDS Census]]</f>
        <v>4.1963654458598727</v>
      </c>
      <c r="G12" s="4">
        <f>Nurse[[#This Row],[Total Direct Care Staff Hours]]/Nurse[[#This Row],[MDS Census]]</f>
        <v>4.0909355095541402</v>
      </c>
      <c r="H12" s="4">
        <f>Nurse[[#This Row],[Total RN Hours (w/ Admin, DON)]]/Nurse[[#This Row],[MDS Census]]</f>
        <v>0.52007961783439494</v>
      </c>
      <c r="I12" s="4">
        <f>Nurse[[#This Row],[RN Hours (excl. Admin, DON)]]/Nurse[[#This Row],[MDS Census]]</f>
        <v>0.41464968152866244</v>
      </c>
      <c r="J12" s="4">
        <f>SUM(Nurse[[#This Row],[RN Hours (excl. Admin, DON)]],Nurse[[#This Row],[RN Admin Hours]],Nurse[[#This Row],[RN DON Hours]],Nurse[[#This Row],[LPN Hours (excl. Admin)]],Nurse[[#This Row],[LPN Admin Hours]],Nurse[[#This Row],[CNA Hours]],Nurse[[#This Row],[NA TR Hours]],Nurse[[#This Row],[Med Aide/Tech Hours]])</f>
        <v>229.15804347826088</v>
      </c>
      <c r="K12" s="4">
        <f>SUM(Nurse[[#This Row],[RN Hours (excl. Admin, DON)]],Nurse[[#This Row],[LPN Hours (excl. Admin)]],Nurse[[#This Row],[CNA Hours]],Nurse[[#This Row],[NA TR Hours]],Nurse[[#This Row],[Med Aide/Tech Hours]])</f>
        <v>223.40065217391304</v>
      </c>
      <c r="L12" s="4">
        <f>SUM(Nurse[[#This Row],[RN Hours (excl. Admin, DON)]],Nurse[[#This Row],[RN Admin Hours]],Nurse[[#This Row],[RN DON Hours]])</f>
        <v>28.400869565217391</v>
      </c>
      <c r="M12" s="4">
        <v>22.643478260869568</v>
      </c>
      <c r="N12" s="4">
        <v>8.6956521739130432E-2</v>
      </c>
      <c r="O12" s="4">
        <v>5.6704347826086963</v>
      </c>
      <c r="P12" s="4">
        <f>SUM(Nurse[[#This Row],[LPN Hours (excl. Admin)]],Nurse[[#This Row],[LPN Admin Hours]])</f>
        <v>50.560869565217374</v>
      </c>
      <c r="Q12" s="4">
        <v>50.560869565217374</v>
      </c>
      <c r="R12" s="4">
        <v>0</v>
      </c>
      <c r="S12" s="4">
        <f>SUM(Nurse[[#This Row],[CNA Hours]],Nurse[[#This Row],[NA TR Hours]],Nurse[[#This Row],[Med Aide/Tech Hours]])</f>
        <v>150.19630434782613</v>
      </c>
      <c r="T12" s="4">
        <v>124.46402173913047</v>
      </c>
      <c r="U12" s="4">
        <v>25.732282608695655</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43.922282608695653</v>
      </c>
      <c r="X12" s="4">
        <v>0.58967391304347827</v>
      </c>
      <c r="Y12" s="4">
        <v>0</v>
      </c>
      <c r="Z12" s="4">
        <v>0</v>
      </c>
      <c r="AA12" s="4">
        <v>11.850326086956519</v>
      </c>
      <c r="AB12" s="4">
        <v>0</v>
      </c>
      <c r="AC12" s="4">
        <v>31.482282608695655</v>
      </c>
      <c r="AD12" s="4">
        <v>0</v>
      </c>
      <c r="AE12" s="4">
        <v>0</v>
      </c>
      <c r="AF12" s="1">
        <v>135014</v>
      </c>
      <c r="AG12" s="1">
        <v>10</v>
      </c>
      <c r="AH12"/>
    </row>
    <row r="13" spans="1:34" x14ac:dyDescent="0.25">
      <c r="A13" t="s">
        <v>91</v>
      </c>
      <c r="B13" t="s">
        <v>13</v>
      </c>
      <c r="C13" t="s">
        <v>168</v>
      </c>
      <c r="D13" t="s">
        <v>138</v>
      </c>
      <c r="E13" s="4">
        <v>69.271739130434781</v>
      </c>
      <c r="F13" s="4">
        <f>Nurse[[#This Row],[Total Nurse Staff Hours]]/Nurse[[#This Row],[MDS Census]]</f>
        <v>3.427964851718186</v>
      </c>
      <c r="G13" s="4">
        <f>Nurse[[#This Row],[Total Direct Care Staff Hours]]/Nurse[[#This Row],[MDS Census]]</f>
        <v>3.2607672995449555</v>
      </c>
      <c r="H13" s="4">
        <f>Nurse[[#This Row],[Total RN Hours (w/ Admin, DON)]]/Nurse[[#This Row],[MDS Census]]</f>
        <v>0.41241958261415335</v>
      </c>
      <c r="I13" s="4">
        <f>Nurse[[#This Row],[RN Hours (excl. Admin, DON)]]/Nurse[[#This Row],[MDS Census]]</f>
        <v>0.24522203044092256</v>
      </c>
      <c r="J13" s="4">
        <f>SUM(Nurse[[#This Row],[RN Hours (excl. Admin, DON)]],Nurse[[#This Row],[RN Admin Hours]],Nurse[[#This Row],[RN DON Hours]],Nurse[[#This Row],[LPN Hours (excl. Admin)]],Nurse[[#This Row],[LPN Admin Hours]],Nurse[[#This Row],[CNA Hours]],Nurse[[#This Row],[NA TR Hours]],Nurse[[#This Row],[Med Aide/Tech Hours]])</f>
        <v>237.46108695652174</v>
      </c>
      <c r="K13" s="4">
        <f>SUM(Nurse[[#This Row],[RN Hours (excl. Admin, DON)]],Nurse[[#This Row],[LPN Hours (excl. Admin)]],Nurse[[#This Row],[CNA Hours]],Nurse[[#This Row],[NA TR Hours]],Nurse[[#This Row],[Med Aide/Tech Hours]])</f>
        <v>225.87902173913045</v>
      </c>
      <c r="L13" s="4">
        <f>SUM(Nurse[[#This Row],[RN Hours (excl. Admin, DON)]],Nurse[[#This Row],[RN Admin Hours]],Nurse[[#This Row],[RN DON Hours]])</f>
        <v>28.569021739130427</v>
      </c>
      <c r="M13" s="4">
        <v>16.986956521739124</v>
      </c>
      <c r="N13" s="4">
        <v>6.190760869565219</v>
      </c>
      <c r="O13" s="4">
        <v>5.3913043478260869</v>
      </c>
      <c r="P13" s="4">
        <f>SUM(Nurse[[#This Row],[LPN Hours (excl. Admin)]],Nurse[[#This Row],[LPN Admin Hours]])</f>
        <v>68.685652173913041</v>
      </c>
      <c r="Q13" s="4">
        <v>68.685652173913041</v>
      </c>
      <c r="R13" s="4">
        <v>0</v>
      </c>
      <c r="S13" s="4">
        <f>SUM(Nurse[[#This Row],[CNA Hours]],Nurse[[#This Row],[NA TR Hours]],Nurse[[#This Row],[Med Aide/Tech Hours]])</f>
        <v>140.20641304347828</v>
      </c>
      <c r="T13" s="4">
        <v>89.419021739130443</v>
      </c>
      <c r="U13" s="4">
        <v>50.787391304347828</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56.743695652173933</v>
      </c>
      <c r="X13" s="4">
        <v>1.3149999999999999</v>
      </c>
      <c r="Y13" s="4">
        <v>0</v>
      </c>
      <c r="Z13" s="4">
        <v>0</v>
      </c>
      <c r="AA13" s="4">
        <v>13.696956521739137</v>
      </c>
      <c r="AB13" s="4">
        <v>0</v>
      </c>
      <c r="AC13" s="4">
        <v>41.731739130434796</v>
      </c>
      <c r="AD13" s="4">
        <v>0</v>
      </c>
      <c r="AE13" s="4">
        <v>0</v>
      </c>
      <c r="AF13" s="1">
        <v>135051</v>
      </c>
      <c r="AG13" s="1">
        <v>10</v>
      </c>
      <c r="AH13"/>
    </row>
    <row r="14" spans="1:34" x14ac:dyDescent="0.25">
      <c r="A14" t="s">
        <v>91</v>
      </c>
      <c r="B14" t="s">
        <v>77</v>
      </c>
      <c r="C14" t="s">
        <v>173</v>
      </c>
      <c r="D14" t="s">
        <v>142</v>
      </c>
      <c r="E14" s="4">
        <v>46.793478260869563</v>
      </c>
      <c r="F14" s="4">
        <f>Nurse[[#This Row],[Total Nurse Staff Hours]]/Nurse[[#This Row],[MDS Census]]</f>
        <v>4.5093890824622536</v>
      </c>
      <c r="G14" s="4">
        <f>Nurse[[#This Row],[Total Direct Care Staff Hours]]/Nurse[[#This Row],[MDS Census]]</f>
        <v>4.2612125435540067</v>
      </c>
      <c r="H14" s="4">
        <f>Nurse[[#This Row],[Total RN Hours (w/ Admin, DON)]]/Nurse[[#This Row],[MDS Census]]</f>
        <v>0.94157026713124259</v>
      </c>
      <c r="I14" s="4">
        <f>Nurse[[#This Row],[RN Hours (excl. Admin, DON)]]/Nurse[[#This Row],[MDS Census]]</f>
        <v>0.69339372822299639</v>
      </c>
      <c r="J14" s="4">
        <f>SUM(Nurse[[#This Row],[RN Hours (excl. Admin, DON)]],Nurse[[#This Row],[RN Admin Hours]],Nurse[[#This Row],[RN DON Hours]],Nurse[[#This Row],[LPN Hours (excl. Admin)]],Nurse[[#This Row],[LPN Admin Hours]],Nurse[[#This Row],[CNA Hours]],Nurse[[#This Row],[NA TR Hours]],Nurse[[#This Row],[Med Aide/Tech Hours]])</f>
        <v>211.01</v>
      </c>
      <c r="K14" s="4">
        <f>SUM(Nurse[[#This Row],[RN Hours (excl. Admin, DON)]],Nurse[[#This Row],[LPN Hours (excl. Admin)]],Nurse[[#This Row],[CNA Hours]],Nurse[[#This Row],[NA TR Hours]],Nurse[[#This Row],[Med Aide/Tech Hours]])</f>
        <v>199.39695652173913</v>
      </c>
      <c r="L14" s="4">
        <f>SUM(Nurse[[#This Row],[RN Hours (excl. Admin, DON)]],Nurse[[#This Row],[RN Admin Hours]],Nurse[[#This Row],[RN DON Hours]])</f>
        <v>44.059347826086949</v>
      </c>
      <c r="M14" s="4">
        <v>32.446304347826079</v>
      </c>
      <c r="N14" s="4">
        <v>6.1347826086956534</v>
      </c>
      <c r="O14" s="4">
        <v>5.4782608695652177</v>
      </c>
      <c r="P14" s="4">
        <f>SUM(Nurse[[#This Row],[LPN Hours (excl. Admin)]],Nurse[[#This Row],[LPN Admin Hours]])</f>
        <v>60.741304347826052</v>
      </c>
      <c r="Q14" s="4">
        <v>60.741304347826052</v>
      </c>
      <c r="R14" s="4">
        <v>0</v>
      </c>
      <c r="S14" s="4">
        <f>SUM(Nurse[[#This Row],[CNA Hours]],Nurse[[#This Row],[NA TR Hours]],Nurse[[#This Row],[Med Aide/Tech Hours]])</f>
        <v>106.20934782608698</v>
      </c>
      <c r="T14" s="4">
        <v>87.919347826086977</v>
      </c>
      <c r="U14" s="4">
        <v>18.29000000000001</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0.64130434782608692</v>
      </c>
      <c r="X14" s="4">
        <v>9.2391304347826081E-2</v>
      </c>
      <c r="Y14" s="4">
        <v>0</v>
      </c>
      <c r="Z14" s="4">
        <v>0</v>
      </c>
      <c r="AA14" s="4">
        <v>0.125</v>
      </c>
      <c r="AB14" s="4">
        <v>0</v>
      </c>
      <c r="AC14" s="4">
        <v>0.42391304347826086</v>
      </c>
      <c r="AD14" s="4">
        <v>0</v>
      </c>
      <c r="AE14" s="4">
        <v>0</v>
      </c>
      <c r="AF14" s="1">
        <v>135146</v>
      </c>
      <c r="AG14" s="1">
        <v>10</v>
      </c>
      <c r="AH14"/>
    </row>
    <row r="15" spans="1:34" x14ac:dyDescent="0.25">
      <c r="A15" t="s">
        <v>91</v>
      </c>
      <c r="B15" t="s">
        <v>75</v>
      </c>
      <c r="C15" t="s">
        <v>170</v>
      </c>
      <c r="D15" t="s">
        <v>142</v>
      </c>
      <c r="E15" s="4">
        <v>72.152173913043484</v>
      </c>
      <c r="F15" s="4">
        <f>Nurse[[#This Row],[Total Nurse Staff Hours]]/Nurse[[#This Row],[MDS Census]]</f>
        <v>3.3332012654413981</v>
      </c>
      <c r="G15" s="4">
        <f>Nurse[[#This Row],[Total Direct Care Staff Hours]]/Nurse[[#This Row],[MDS Census]]</f>
        <v>3.1656221753540223</v>
      </c>
      <c r="H15" s="4">
        <f>Nurse[[#This Row],[Total RN Hours (w/ Admin, DON)]]/Nurse[[#This Row],[MDS Census]]</f>
        <v>0.86926483880686967</v>
      </c>
      <c r="I15" s="4">
        <f>Nurse[[#This Row],[RN Hours (excl. Admin, DON)]]/Nurse[[#This Row],[MDS Census]]</f>
        <v>0.70168574871949385</v>
      </c>
      <c r="J15" s="4">
        <f>SUM(Nurse[[#This Row],[RN Hours (excl. Admin, DON)]],Nurse[[#This Row],[RN Admin Hours]],Nurse[[#This Row],[RN DON Hours]],Nurse[[#This Row],[LPN Hours (excl. Admin)]],Nurse[[#This Row],[LPN Admin Hours]],Nurse[[#This Row],[CNA Hours]],Nurse[[#This Row],[NA TR Hours]],Nurse[[#This Row],[Med Aide/Tech Hours]])</f>
        <v>240.49771739130438</v>
      </c>
      <c r="K15" s="4">
        <f>SUM(Nurse[[#This Row],[RN Hours (excl. Admin, DON)]],Nurse[[#This Row],[LPN Hours (excl. Admin)]],Nurse[[#This Row],[CNA Hours]],Nurse[[#This Row],[NA TR Hours]],Nurse[[#This Row],[Med Aide/Tech Hours]])</f>
        <v>228.40652173913045</v>
      </c>
      <c r="L15" s="4">
        <f>SUM(Nurse[[#This Row],[RN Hours (excl. Admin, DON)]],Nurse[[#This Row],[RN Admin Hours]],Nurse[[#This Row],[RN DON Hours]])</f>
        <v>62.719347826086967</v>
      </c>
      <c r="M15" s="4">
        <v>50.628152173913051</v>
      </c>
      <c r="N15" s="4">
        <v>6.004239130434784</v>
      </c>
      <c r="O15" s="4">
        <v>6.0869565217391308</v>
      </c>
      <c r="P15" s="4">
        <f>SUM(Nurse[[#This Row],[LPN Hours (excl. Admin)]],Nurse[[#This Row],[LPN Admin Hours]])</f>
        <v>51.117065217391279</v>
      </c>
      <c r="Q15" s="4">
        <v>51.117065217391279</v>
      </c>
      <c r="R15" s="4">
        <v>0</v>
      </c>
      <c r="S15" s="4">
        <f>SUM(Nurse[[#This Row],[CNA Hours]],Nurse[[#This Row],[NA TR Hours]],Nurse[[#This Row],[Med Aide/Tech Hours]])</f>
        <v>126.66130434782613</v>
      </c>
      <c r="T15" s="4">
        <v>110.48869565217396</v>
      </c>
      <c r="U15" s="4">
        <v>16.172608695652169</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32.597173913043484</v>
      </c>
      <c r="X15" s="4">
        <v>4.148586956521739</v>
      </c>
      <c r="Y15" s="4">
        <v>0</v>
      </c>
      <c r="Z15" s="4">
        <v>0</v>
      </c>
      <c r="AA15" s="4">
        <v>1.6573913043478263</v>
      </c>
      <c r="AB15" s="4">
        <v>0</v>
      </c>
      <c r="AC15" s="4">
        <v>26.791195652173919</v>
      </c>
      <c r="AD15" s="4">
        <v>0</v>
      </c>
      <c r="AE15" s="4">
        <v>0</v>
      </c>
      <c r="AF15" s="1">
        <v>135144</v>
      </c>
      <c r="AG15" s="1">
        <v>10</v>
      </c>
      <c r="AH15"/>
    </row>
    <row r="16" spans="1:34" x14ac:dyDescent="0.25">
      <c r="A16" t="s">
        <v>91</v>
      </c>
      <c r="B16" t="s">
        <v>43</v>
      </c>
      <c r="C16" t="s">
        <v>171</v>
      </c>
      <c r="D16" t="s">
        <v>140</v>
      </c>
      <c r="E16" s="4">
        <v>29.576086956521738</v>
      </c>
      <c r="F16" s="4">
        <f>Nurse[[#This Row],[Total Nurse Staff Hours]]/Nurse[[#This Row],[MDS Census]]</f>
        <v>3.6809665564130833</v>
      </c>
      <c r="G16" s="4">
        <f>Nurse[[#This Row],[Total Direct Care Staff Hours]]/Nurse[[#This Row],[MDS Census]]</f>
        <v>3.4839801543550166</v>
      </c>
      <c r="H16" s="4">
        <f>Nurse[[#This Row],[Total RN Hours (w/ Admin, DON)]]/Nurse[[#This Row],[MDS Census]]</f>
        <v>0.54834619625137815</v>
      </c>
      <c r="I16" s="4">
        <f>Nurse[[#This Row],[RN Hours (excl. Admin, DON)]]/Nurse[[#This Row],[MDS Census]]</f>
        <v>0.35135979419331126</v>
      </c>
      <c r="J16" s="4">
        <f>SUM(Nurse[[#This Row],[RN Hours (excl. Admin, DON)]],Nurse[[#This Row],[RN Admin Hours]],Nurse[[#This Row],[RN DON Hours]],Nurse[[#This Row],[LPN Hours (excl. Admin)]],Nurse[[#This Row],[LPN Admin Hours]],Nurse[[#This Row],[CNA Hours]],Nurse[[#This Row],[NA TR Hours]],Nurse[[#This Row],[Med Aide/Tech Hours]])</f>
        <v>108.86858695652174</v>
      </c>
      <c r="K16" s="4">
        <f>SUM(Nurse[[#This Row],[RN Hours (excl. Admin, DON)]],Nurse[[#This Row],[LPN Hours (excl. Admin)]],Nurse[[#This Row],[CNA Hours]],Nurse[[#This Row],[NA TR Hours]],Nurse[[#This Row],[Med Aide/Tech Hours]])</f>
        <v>103.0425</v>
      </c>
      <c r="L16" s="4">
        <f>SUM(Nurse[[#This Row],[RN Hours (excl. Admin, DON)]],Nurse[[#This Row],[RN Admin Hours]],Nurse[[#This Row],[RN DON Hours]])</f>
        <v>16.217934782608694</v>
      </c>
      <c r="M16" s="4">
        <v>10.391847826086956</v>
      </c>
      <c r="N16" s="4">
        <v>0.2608695652173913</v>
      </c>
      <c r="O16" s="4">
        <v>5.5652173913043477</v>
      </c>
      <c r="P16" s="4">
        <f>SUM(Nurse[[#This Row],[LPN Hours (excl. Admin)]],Nurse[[#This Row],[LPN Admin Hours]])</f>
        <v>31.490543478260864</v>
      </c>
      <c r="Q16" s="4">
        <v>31.490543478260864</v>
      </c>
      <c r="R16" s="4">
        <v>0</v>
      </c>
      <c r="S16" s="4">
        <f>SUM(Nurse[[#This Row],[CNA Hours]],Nurse[[#This Row],[NA TR Hours]],Nurse[[#This Row],[Med Aide/Tech Hours]])</f>
        <v>61.160108695652184</v>
      </c>
      <c r="T16" s="4">
        <v>31.336086956521743</v>
      </c>
      <c r="U16" s="4">
        <v>29.824021739130441</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2.3103260869565219</v>
      </c>
      <c r="X16" s="4">
        <v>0</v>
      </c>
      <c r="Y16" s="4">
        <v>0</v>
      </c>
      <c r="Z16" s="4">
        <v>0</v>
      </c>
      <c r="AA16" s="4">
        <v>2.3103260869565219</v>
      </c>
      <c r="AB16" s="4">
        <v>0</v>
      </c>
      <c r="AC16" s="4">
        <v>0</v>
      </c>
      <c r="AD16" s="4">
        <v>0</v>
      </c>
      <c r="AE16" s="4">
        <v>0</v>
      </c>
      <c r="AF16" s="1">
        <v>135095</v>
      </c>
      <c r="AG16" s="1">
        <v>10</v>
      </c>
      <c r="AH16"/>
    </row>
    <row r="17" spans="1:34" x14ac:dyDescent="0.25">
      <c r="A17" t="s">
        <v>91</v>
      </c>
      <c r="B17" t="s">
        <v>12</v>
      </c>
      <c r="C17" t="s">
        <v>175</v>
      </c>
      <c r="D17" t="s">
        <v>144</v>
      </c>
      <c r="E17" s="4">
        <v>39.771739130434781</v>
      </c>
      <c r="F17" s="4">
        <f>Nurse[[#This Row],[Total Nurse Staff Hours]]/Nurse[[#This Row],[MDS Census]]</f>
        <v>3.3691281770975676</v>
      </c>
      <c r="G17" s="4">
        <f>Nurse[[#This Row],[Total Direct Care Staff Hours]]/Nurse[[#This Row],[MDS Census]]</f>
        <v>3.1995463241322764</v>
      </c>
      <c r="H17" s="4">
        <f>Nurse[[#This Row],[Total RN Hours (w/ Admin, DON)]]/Nurse[[#This Row],[MDS Census]]</f>
        <v>0.64517627767149488</v>
      </c>
      <c r="I17" s="4">
        <f>Nurse[[#This Row],[RN Hours (excl. Admin, DON)]]/Nurse[[#This Row],[MDS Census]]</f>
        <v>0.47901065864990428</v>
      </c>
      <c r="J17" s="4">
        <f>SUM(Nurse[[#This Row],[RN Hours (excl. Admin, DON)]],Nurse[[#This Row],[RN Admin Hours]],Nurse[[#This Row],[RN DON Hours]],Nurse[[#This Row],[LPN Hours (excl. Admin)]],Nurse[[#This Row],[LPN Admin Hours]],Nurse[[#This Row],[CNA Hours]],Nurse[[#This Row],[NA TR Hours]],Nurse[[#This Row],[Med Aide/Tech Hours]])</f>
        <v>133.99608695652174</v>
      </c>
      <c r="K17" s="4">
        <f>SUM(Nurse[[#This Row],[RN Hours (excl. Admin, DON)]],Nurse[[#This Row],[LPN Hours (excl. Admin)]],Nurse[[#This Row],[CNA Hours]],Nurse[[#This Row],[NA TR Hours]],Nurse[[#This Row],[Med Aide/Tech Hours]])</f>
        <v>127.25152173913042</v>
      </c>
      <c r="L17" s="4">
        <f>SUM(Nurse[[#This Row],[RN Hours (excl. Admin, DON)]],Nurse[[#This Row],[RN Admin Hours]],Nurse[[#This Row],[RN DON Hours]])</f>
        <v>25.65978260869565</v>
      </c>
      <c r="M17" s="4">
        <v>19.051086956521736</v>
      </c>
      <c r="N17" s="4">
        <v>1.1304347826086956</v>
      </c>
      <c r="O17" s="4">
        <v>5.4782608695652177</v>
      </c>
      <c r="P17" s="4">
        <f>SUM(Nurse[[#This Row],[LPN Hours (excl. Admin)]],Nurse[[#This Row],[LPN Admin Hours]])</f>
        <v>30.095543478260868</v>
      </c>
      <c r="Q17" s="4">
        <v>29.959673913043478</v>
      </c>
      <c r="R17" s="4">
        <v>0.1358695652173913</v>
      </c>
      <c r="S17" s="4">
        <f>SUM(Nurse[[#This Row],[CNA Hours]],Nurse[[#This Row],[NA TR Hours]],Nurse[[#This Row],[Med Aide/Tech Hours]])</f>
        <v>78.240760869565221</v>
      </c>
      <c r="T17" s="4">
        <v>57.516847826086952</v>
      </c>
      <c r="U17" s="4">
        <v>20.723913043478266</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3.8432608695652171</v>
      </c>
      <c r="X17" s="4">
        <v>0</v>
      </c>
      <c r="Y17" s="4">
        <v>0</v>
      </c>
      <c r="Z17" s="4">
        <v>0</v>
      </c>
      <c r="AA17" s="4">
        <v>3.7073913043478259</v>
      </c>
      <c r="AB17" s="4">
        <v>0.1358695652173913</v>
      </c>
      <c r="AC17" s="4">
        <v>0</v>
      </c>
      <c r="AD17" s="4">
        <v>0</v>
      </c>
      <c r="AE17" s="4">
        <v>0</v>
      </c>
      <c r="AF17" s="1">
        <v>135048</v>
      </c>
      <c r="AG17" s="1">
        <v>10</v>
      </c>
      <c r="AH17"/>
    </row>
    <row r="18" spans="1:34" x14ac:dyDescent="0.25">
      <c r="A18" t="s">
        <v>91</v>
      </c>
      <c r="B18" t="s">
        <v>14</v>
      </c>
      <c r="C18" t="s">
        <v>174</v>
      </c>
      <c r="D18" t="s">
        <v>143</v>
      </c>
      <c r="E18" s="4">
        <v>63.836956521739133</v>
      </c>
      <c r="F18" s="4">
        <f>Nurse[[#This Row],[Total Nurse Staff Hours]]/Nurse[[#This Row],[MDS Census]]</f>
        <v>3.3551132300357578</v>
      </c>
      <c r="G18" s="4">
        <f>Nurse[[#This Row],[Total Direct Care Staff Hours]]/Nurse[[#This Row],[MDS Census]]</f>
        <v>3.1204767580452932</v>
      </c>
      <c r="H18" s="4">
        <f>Nurse[[#This Row],[Total RN Hours (w/ Admin, DON)]]/Nurse[[#This Row],[MDS Census]]</f>
        <v>0.56641580112378664</v>
      </c>
      <c r="I18" s="4">
        <f>Nurse[[#This Row],[RN Hours (excl. Admin, DON)]]/Nurse[[#This Row],[MDS Census]]</f>
        <v>0.33365230716839761</v>
      </c>
      <c r="J18" s="4">
        <f>SUM(Nurse[[#This Row],[RN Hours (excl. Admin, DON)]],Nurse[[#This Row],[RN Admin Hours]],Nurse[[#This Row],[RN DON Hours]],Nurse[[#This Row],[LPN Hours (excl. Admin)]],Nurse[[#This Row],[LPN Admin Hours]],Nurse[[#This Row],[CNA Hours]],Nurse[[#This Row],[NA TR Hours]],Nurse[[#This Row],[Med Aide/Tech Hours]])</f>
        <v>214.18021739130441</v>
      </c>
      <c r="K18" s="4">
        <f>SUM(Nurse[[#This Row],[RN Hours (excl. Admin, DON)]],Nurse[[#This Row],[LPN Hours (excl. Admin)]],Nurse[[#This Row],[CNA Hours]],Nurse[[#This Row],[NA TR Hours]],Nurse[[#This Row],[Med Aide/Tech Hours]])</f>
        <v>199.20173913043487</v>
      </c>
      <c r="L18" s="4">
        <f>SUM(Nurse[[#This Row],[RN Hours (excl. Admin, DON)]],Nurse[[#This Row],[RN Admin Hours]],Nurse[[#This Row],[RN DON Hours]])</f>
        <v>36.158260869565204</v>
      </c>
      <c r="M18" s="4">
        <v>21.299347826086947</v>
      </c>
      <c r="N18" s="4">
        <v>9.3806521739130417</v>
      </c>
      <c r="O18" s="4">
        <v>5.4782608695652177</v>
      </c>
      <c r="P18" s="4">
        <f>SUM(Nurse[[#This Row],[LPN Hours (excl. Admin)]],Nurse[[#This Row],[LPN Admin Hours]])</f>
        <v>69.608260869565228</v>
      </c>
      <c r="Q18" s="4">
        <v>69.488695652173931</v>
      </c>
      <c r="R18" s="4">
        <v>0.11956521739130435</v>
      </c>
      <c r="S18" s="4">
        <f>SUM(Nurse[[#This Row],[CNA Hours]],Nurse[[#This Row],[NA TR Hours]],Nurse[[#This Row],[Med Aide/Tech Hours]])</f>
        <v>108.41369565217397</v>
      </c>
      <c r="T18" s="4">
        <v>83.504891304347879</v>
      </c>
      <c r="U18" s="4">
        <v>24.908804347826095</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4.9390217391304345</v>
      </c>
      <c r="X18" s="4">
        <v>1.8315217391304348</v>
      </c>
      <c r="Y18" s="4">
        <v>0</v>
      </c>
      <c r="Z18" s="4">
        <v>0</v>
      </c>
      <c r="AA18" s="4">
        <v>0.96934782608695658</v>
      </c>
      <c r="AB18" s="4">
        <v>0.11956521739130435</v>
      </c>
      <c r="AC18" s="4">
        <v>2.0185869565217387</v>
      </c>
      <c r="AD18" s="4">
        <v>0</v>
      </c>
      <c r="AE18" s="4">
        <v>0</v>
      </c>
      <c r="AF18" s="1">
        <v>135052</v>
      </c>
      <c r="AG18" s="1">
        <v>10</v>
      </c>
      <c r="AH18"/>
    </row>
    <row r="19" spans="1:34" x14ac:dyDescent="0.25">
      <c r="A19" t="s">
        <v>91</v>
      </c>
      <c r="B19" t="s">
        <v>21</v>
      </c>
      <c r="C19" t="s">
        <v>181</v>
      </c>
      <c r="D19" t="s">
        <v>148</v>
      </c>
      <c r="E19" s="4">
        <v>25.086956521739129</v>
      </c>
      <c r="F19" s="4">
        <f>Nurse[[#This Row],[Total Nurse Staff Hours]]/Nurse[[#This Row],[MDS Census]]</f>
        <v>5.9930589254766042</v>
      </c>
      <c r="G19" s="4">
        <f>Nurse[[#This Row],[Total Direct Care Staff Hours]]/Nurse[[#This Row],[MDS Census]]</f>
        <v>5.3916334488734838</v>
      </c>
      <c r="H19" s="4">
        <f>Nurse[[#This Row],[Total RN Hours (w/ Admin, DON)]]/Nurse[[#This Row],[MDS Census]]</f>
        <v>1.082283362218371</v>
      </c>
      <c r="I19" s="4">
        <f>Nurse[[#This Row],[RN Hours (excl. Admin, DON)]]/Nurse[[#This Row],[MDS Census]]</f>
        <v>0.64213604852686312</v>
      </c>
      <c r="J19" s="4">
        <f>SUM(Nurse[[#This Row],[RN Hours (excl. Admin, DON)]],Nurse[[#This Row],[RN Admin Hours]],Nurse[[#This Row],[RN DON Hours]],Nurse[[#This Row],[LPN Hours (excl. Admin)]],Nurse[[#This Row],[LPN Admin Hours]],Nurse[[#This Row],[CNA Hours]],Nurse[[#This Row],[NA TR Hours]],Nurse[[#This Row],[Med Aide/Tech Hours]])</f>
        <v>150.34760869565218</v>
      </c>
      <c r="K19" s="4">
        <f>SUM(Nurse[[#This Row],[RN Hours (excl. Admin, DON)]],Nurse[[#This Row],[LPN Hours (excl. Admin)]],Nurse[[#This Row],[CNA Hours]],Nurse[[#This Row],[NA TR Hours]],Nurse[[#This Row],[Med Aide/Tech Hours]])</f>
        <v>135.25967391304349</v>
      </c>
      <c r="L19" s="4">
        <f>SUM(Nurse[[#This Row],[RN Hours (excl. Admin, DON)]],Nurse[[#This Row],[RN Admin Hours]],Nurse[[#This Row],[RN DON Hours]])</f>
        <v>27.151195652173914</v>
      </c>
      <c r="M19" s="4">
        <v>16.109239130434784</v>
      </c>
      <c r="N19" s="4">
        <v>5.9463043478260884</v>
      </c>
      <c r="O19" s="4">
        <v>5.0956521739130425</v>
      </c>
      <c r="P19" s="4">
        <f>SUM(Nurse[[#This Row],[LPN Hours (excl. Admin)]],Nurse[[#This Row],[LPN Admin Hours]])</f>
        <v>27.309782608695656</v>
      </c>
      <c r="Q19" s="4">
        <v>23.263804347826092</v>
      </c>
      <c r="R19" s="4">
        <v>4.0459782608695658</v>
      </c>
      <c r="S19" s="4">
        <f>SUM(Nurse[[#This Row],[CNA Hours]],Nurse[[#This Row],[NA TR Hours]],Nurse[[#This Row],[Med Aide/Tech Hours]])</f>
        <v>95.886630434782603</v>
      </c>
      <c r="T19" s="4">
        <v>95.886630434782603</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135064</v>
      </c>
      <c r="AG19" s="1">
        <v>10</v>
      </c>
      <c r="AH19"/>
    </row>
    <row r="20" spans="1:34" x14ac:dyDescent="0.25">
      <c r="A20" t="s">
        <v>91</v>
      </c>
      <c r="B20" t="s">
        <v>26</v>
      </c>
      <c r="C20" t="s">
        <v>164</v>
      </c>
      <c r="D20" t="s">
        <v>152</v>
      </c>
      <c r="E20" s="4">
        <v>27.989130434782609</v>
      </c>
      <c r="F20" s="4">
        <f>Nurse[[#This Row],[Total Nurse Staff Hours]]/Nurse[[#This Row],[MDS Census]]</f>
        <v>5.802621359223302</v>
      </c>
      <c r="G20" s="4">
        <f>Nurse[[#This Row],[Total Direct Care Staff Hours]]/Nurse[[#This Row],[MDS Census]]</f>
        <v>5.1917087378640785</v>
      </c>
      <c r="H20" s="4">
        <f>Nurse[[#This Row],[Total RN Hours (w/ Admin, DON)]]/Nurse[[#This Row],[MDS Census]]</f>
        <v>1.5609592233009713</v>
      </c>
      <c r="I20" s="4">
        <f>Nurse[[#This Row],[RN Hours (excl. Admin, DON)]]/Nurse[[#This Row],[MDS Census]]</f>
        <v>0.95043495145631096</v>
      </c>
      <c r="J20" s="4">
        <f>SUM(Nurse[[#This Row],[RN Hours (excl. Admin, DON)]],Nurse[[#This Row],[RN Admin Hours]],Nurse[[#This Row],[RN DON Hours]],Nurse[[#This Row],[LPN Hours (excl. Admin)]],Nurse[[#This Row],[LPN Admin Hours]],Nurse[[#This Row],[CNA Hours]],Nurse[[#This Row],[NA TR Hours]],Nurse[[#This Row],[Med Aide/Tech Hours]])</f>
        <v>162.41032608695656</v>
      </c>
      <c r="K20" s="4">
        <f>SUM(Nurse[[#This Row],[RN Hours (excl. Admin, DON)]],Nurse[[#This Row],[LPN Hours (excl. Admin)]],Nurse[[#This Row],[CNA Hours]],Nurse[[#This Row],[NA TR Hours]],Nurse[[#This Row],[Med Aide/Tech Hours]])</f>
        <v>145.3114130434783</v>
      </c>
      <c r="L20" s="4">
        <f>SUM(Nurse[[#This Row],[RN Hours (excl. Admin, DON)]],Nurse[[#This Row],[RN Admin Hours]],Nurse[[#This Row],[RN DON Hours]])</f>
        <v>43.689891304347839</v>
      </c>
      <c r="M20" s="4">
        <v>26.601847826086964</v>
      </c>
      <c r="N20" s="4">
        <v>4.9267391304347834</v>
      </c>
      <c r="O20" s="4">
        <v>12.161304347826089</v>
      </c>
      <c r="P20" s="4">
        <f>SUM(Nurse[[#This Row],[LPN Hours (excl. Admin)]],Nurse[[#This Row],[LPN Admin Hours]])</f>
        <v>7.1691304347826099</v>
      </c>
      <c r="Q20" s="4">
        <v>7.1582608695652183</v>
      </c>
      <c r="R20" s="4">
        <v>1.0869565217391304E-2</v>
      </c>
      <c r="S20" s="4">
        <f>SUM(Nurse[[#This Row],[CNA Hours]],Nurse[[#This Row],[NA TR Hours]],Nurse[[#This Row],[Med Aide/Tech Hours]])</f>
        <v>111.5513043478261</v>
      </c>
      <c r="T20" s="4">
        <v>81.946413043478273</v>
      </c>
      <c r="U20" s="4">
        <v>12.254673913043485</v>
      </c>
      <c r="V20" s="4">
        <v>17.350217391304344</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1.0869565217391304E-2</v>
      </c>
      <c r="X20" s="4">
        <v>0</v>
      </c>
      <c r="Y20" s="4">
        <v>0</v>
      </c>
      <c r="Z20" s="4">
        <v>0</v>
      </c>
      <c r="AA20" s="4">
        <v>0</v>
      </c>
      <c r="AB20" s="4">
        <v>1.0869565217391304E-2</v>
      </c>
      <c r="AC20" s="4">
        <v>0</v>
      </c>
      <c r="AD20" s="4">
        <v>0</v>
      </c>
      <c r="AE20" s="4">
        <v>0</v>
      </c>
      <c r="AF20" s="1">
        <v>135069</v>
      </c>
      <c r="AG20" s="1">
        <v>10</v>
      </c>
      <c r="AH20"/>
    </row>
    <row r="21" spans="1:34" x14ac:dyDescent="0.25">
      <c r="A21" t="s">
        <v>91</v>
      </c>
      <c r="B21" t="s">
        <v>57</v>
      </c>
      <c r="C21" t="s">
        <v>199</v>
      </c>
      <c r="D21" t="s">
        <v>142</v>
      </c>
      <c r="E21" s="4">
        <v>86.5</v>
      </c>
      <c r="F21" s="4">
        <f>Nurse[[#This Row],[Total Nurse Staff Hours]]/Nurse[[#This Row],[MDS Census]]</f>
        <v>3.9794571500376978</v>
      </c>
      <c r="G21" s="4">
        <f>Nurse[[#This Row],[Total Direct Care Staff Hours]]/Nurse[[#This Row],[MDS Census]]</f>
        <v>3.3578876602161354</v>
      </c>
      <c r="H21" s="4">
        <f>Nurse[[#This Row],[Total RN Hours (w/ Admin, DON)]]/Nurse[[#This Row],[MDS Census]]</f>
        <v>0.4908959537572255</v>
      </c>
      <c r="I21" s="4">
        <f>Nurse[[#This Row],[RN Hours (excl. Admin, DON)]]/Nurse[[#This Row],[MDS Census]]</f>
        <v>0.25608569992460423</v>
      </c>
      <c r="J21" s="4">
        <f>SUM(Nurse[[#This Row],[RN Hours (excl. Admin, DON)]],Nurse[[#This Row],[RN Admin Hours]],Nurse[[#This Row],[RN DON Hours]],Nurse[[#This Row],[LPN Hours (excl. Admin)]],Nurse[[#This Row],[LPN Admin Hours]],Nurse[[#This Row],[CNA Hours]],Nurse[[#This Row],[NA TR Hours]],Nurse[[#This Row],[Med Aide/Tech Hours]])</f>
        <v>344.22304347826088</v>
      </c>
      <c r="K21" s="4">
        <f>SUM(Nurse[[#This Row],[RN Hours (excl. Admin, DON)]],Nurse[[#This Row],[LPN Hours (excl. Admin)]],Nurse[[#This Row],[CNA Hours]],Nurse[[#This Row],[NA TR Hours]],Nurse[[#This Row],[Med Aide/Tech Hours]])</f>
        <v>290.45728260869572</v>
      </c>
      <c r="L21" s="4">
        <f>SUM(Nurse[[#This Row],[RN Hours (excl. Admin, DON)]],Nurse[[#This Row],[RN Admin Hours]],Nurse[[#This Row],[RN DON Hours]])</f>
        <v>42.462500000000006</v>
      </c>
      <c r="M21" s="4">
        <v>22.151413043478268</v>
      </c>
      <c r="N21" s="4">
        <v>14.571956521739132</v>
      </c>
      <c r="O21" s="4">
        <v>5.7391304347826084</v>
      </c>
      <c r="P21" s="4">
        <f>SUM(Nurse[[#This Row],[LPN Hours (excl. Admin)]],Nurse[[#This Row],[LPN Admin Hours]])</f>
        <v>128.72880434782604</v>
      </c>
      <c r="Q21" s="4">
        <v>95.274130434782577</v>
      </c>
      <c r="R21" s="4">
        <v>33.454673913043479</v>
      </c>
      <c r="S21" s="4">
        <f>SUM(Nurse[[#This Row],[CNA Hours]],Nurse[[#This Row],[NA TR Hours]],Nurse[[#This Row],[Med Aide/Tech Hours]])</f>
        <v>173.03173913043486</v>
      </c>
      <c r="T21" s="4">
        <v>128.66184782608701</v>
      </c>
      <c r="U21" s="4">
        <v>44.369891304347838</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3.5792391304347828</v>
      </c>
      <c r="X21" s="4">
        <v>0</v>
      </c>
      <c r="Y21" s="4">
        <v>0</v>
      </c>
      <c r="Z21" s="4">
        <v>0</v>
      </c>
      <c r="AA21" s="4">
        <v>0.35869565217391303</v>
      </c>
      <c r="AB21" s="4">
        <v>0</v>
      </c>
      <c r="AC21" s="4">
        <v>3.2205434782608697</v>
      </c>
      <c r="AD21" s="4">
        <v>0</v>
      </c>
      <c r="AE21" s="4">
        <v>0</v>
      </c>
      <c r="AF21" s="1">
        <v>135125</v>
      </c>
      <c r="AG21" s="1">
        <v>10</v>
      </c>
      <c r="AH21"/>
    </row>
    <row r="22" spans="1:34" x14ac:dyDescent="0.25">
      <c r="A22" t="s">
        <v>91</v>
      </c>
      <c r="B22" t="s">
        <v>37</v>
      </c>
      <c r="C22" t="s">
        <v>192</v>
      </c>
      <c r="D22" t="s">
        <v>157</v>
      </c>
      <c r="E22" s="4">
        <v>38.891304347826086</v>
      </c>
      <c r="F22" s="4">
        <f>Nurse[[#This Row],[Total Nurse Staff Hours]]/Nurse[[#This Row],[MDS Census]]</f>
        <v>3.7012297372833975</v>
      </c>
      <c r="G22" s="4">
        <f>Nurse[[#This Row],[Total Direct Care Staff Hours]]/Nurse[[#This Row],[MDS Census]]</f>
        <v>3.3779346003353825</v>
      </c>
      <c r="H22" s="4">
        <f>Nurse[[#This Row],[Total RN Hours (w/ Admin, DON)]]/Nurse[[#This Row],[MDS Census]]</f>
        <v>0.96834823923979862</v>
      </c>
      <c r="I22" s="4">
        <f>Nurse[[#This Row],[RN Hours (excl. Admin, DON)]]/Nurse[[#This Row],[MDS Census]]</f>
        <v>0.71101173840134146</v>
      </c>
      <c r="J22" s="4">
        <f>SUM(Nurse[[#This Row],[RN Hours (excl. Admin, DON)]],Nurse[[#This Row],[RN Admin Hours]],Nurse[[#This Row],[RN DON Hours]],Nurse[[#This Row],[LPN Hours (excl. Admin)]],Nurse[[#This Row],[LPN Admin Hours]],Nurse[[#This Row],[CNA Hours]],Nurse[[#This Row],[NA TR Hours]],Nurse[[#This Row],[Med Aide/Tech Hours]])</f>
        <v>143.945652173913</v>
      </c>
      <c r="K22" s="4">
        <f>SUM(Nurse[[#This Row],[RN Hours (excl. Admin, DON)]],Nurse[[#This Row],[LPN Hours (excl. Admin)]],Nurse[[#This Row],[CNA Hours]],Nurse[[#This Row],[NA TR Hours]],Nurse[[#This Row],[Med Aide/Tech Hours]])</f>
        <v>131.37228260869563</v>
      </c>
      <c r="L22" s="4">
        <f>SUM(Nurse[[#This Row],[RN Hours (excl. Admin, DON)]],Nurse[[#This Row],[RN Admin Hours]],Nurse[[#This Row],[RN DON Hours]])</f>
        <v>37.660326086956516</v>
      </c>
      <c r="M22" s="4">
        <v>27.652173913043477</v>
      </c>
      <c r="N22" s="4">
        <v>4.2092391304347823</v>
      </c>
      <c r="O22" s="4">
        <v>5.7989130434782608</v>
      </c>
      <c r="P22" s="4">
        <f>SUM(Nurse[[#This Row],[LPN Hours (excl. Admin)]],Nurse[[#This Row],[LPN Admin Hours]])</f>
        <v>14.842391304347826</v>
      </c>
      <c r="Q22" s="4">
        <v>12.277173913043478</v>
      </c>
      <c r="R22" s="4">
        <v>2.5652173913043477</v>
      </c>
      <c r="S22" s="4">
        <f>SUM(Nurse[[#This Row],[CNA Hours]],Nurse[[#This Row],[NA TR Hours]],Nurse[[#This Row],[Med Aide/Tech Hours]])</f>
        <v>91.442934782608688</v>
      </c>
      <c r="T22" s="4">
        <v>80.807065217391298</v>
      </c>
      <c r="U22" s="4">
        <v>10.635869565217391</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135089</v>
      </c>
      <c r="AG22" s="1">
        <v>10</v>
      </c>
      <c r="AH22"/>
    </row>
    <row r="23" spans="1:34" x14ac:dyDescent="0.25">
      <c r="A23" t="s">
        <v>91</v>
      </c>
      <c r="B23" t="s">
        <v>60</v>
      </c>
      <c r="C23" t="s">
        <v>200</v>
      </c>
      <c r="D23" t="s">
        <v>161</v>
      </c>
      <c r="E23" s="4">
        <v>27.021739130434781</v>
      </c>
      <c r="F23" s="4">
        <f>Nurse[[#This Row],[Total Nurse Staff Hours]]/Nurse[[#This Row],[MDS Census]]</f>
        <v>4.0467176186645224</v>
      </c>
      <c r="G23" s="4">
        <f>Nurse[[#This Row],[Total Direct Care Staff Hours]]/Nurse[[#This Row],[MDS Census]]</f>
        <v>3.7924939662107806</v>
      </c>
      <c r="H23" s="4">
        <f>Nurse[[#This Row],[Total RN Hours (w/ Admin, DON)]]/Nurse[[#This Row],[MDS Census]]</f>
        <v>1.1362469831053899</v>
      </c>
      <c r="I23" s="4">
        <f>Nurse[[#This Row],[RN Hours (excl. Admin, DON)]]/Nurse[[#This Row],[MDS Census]]</f>
        <v>0.88202333065164895</v>
      </c>
      <c r="J23" s="4">
        <f>SUM(Nurse[[#This Row],[RN Hours (excl. Admin, DON)]],Nurse[[#This Row],[RN Admin Hours]],Nurse[[#This Row],[RN DON Hours]],Nurse[[#This Row],[LPN Hours (excl. Admin)]],Nurse[[#This Row],[LPN Admin Hours]],Nurse[[#This Row],[CNA Hours]],Nurse[[#This Row],[NA TR Hours]],Nurse[[#This Row],[Med Aide/Tech Hours]])</f>
        <v>109.34934782608697</v>
      </c>
      <c r="K23" s="4">
        <f>SUM(Nurse[[#This Row],[RN Hours (excl. Admin, DON)]],Nurse[[#This Row],[LPN Hours (excl. Admin)]],Nurse[[#This Row],[CNA Hours]],Nurse[[#This Row],[NA TR Hours]],Nurse[[#This Row],[Med Aide/Tech Hours]])</f>
        <v>102.47978260869566</v>
      </c>
      <c r="L23" s="4">
        <f>SUM(Nurse[[#This Row],[RN Hours (excl. Admin, DON)]],Nurse[[#This Row],[RN Admin Hours]],Nurse[[#This Row],[RN DON Hours]])</f>
        <v>30.703369565217379</v>
      </c>
      <c r="M23" s="4">
        <v>23.833804347826078</v>
      </c>
      <c r="N23" s="4">
        <v>1.2173913043478262</v>
      </c>
      <c r="O23" s="4">
        <v>5.6521739130434785</v>
      </c>
      <c r="P23" s="4">
        <f>SUM(Nurse[[#This Row],[LPN Hours (excl. Admin)]],Nurse[[#This Row],[LPN Admin Hours]])</f>
        <v>12.510869565217391</v>
      </c>
      <c r="Q23" s="4">
        <v>12.510869565217391</v>
      </c>
      <c r="R23" s="4">
        <v>0</v>
      </c>
      <c r="S23" s="4">
        <f>SUM(Nurse[[#This Row],[CNA Hours]],Nurse[[#This Row],[NA TR Hours]],Nurse[[#This Row],[Med Aide/Tech Hours]])</f>
        <v>66.135108695652193</v>
      </c>
      <c r="T23" s="4">
        <v>52.485434782608706</v>
      </c>
      <c r="U23" s="4">
        <v>13.649673913043481</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6.7272826086956519</v>
      </c>
      <c r="X23" s="4">
        <v>0.71739130434782605</v>
      </c>
      <c r="Y23" s="4">
        <v>0</v>
      </c>
      <c r="Z23" s="4">
        <v>0</v>
      </c>
      <c r="AA23" s="4">
        <v>0</v>
      </c>
      <c r="AB23" s="4">
        <v>0</v>
      </c>
      <c r="AC23" s="4">
        <v>6.0098913043478257</v>
      </c>
      <c r="AD23" s="4">
        <v>0</v>
      </c>
      <c r="AE23" s="4">
        <v>0</v>
      </c>
      <c r="AF23" s="1">
        <v>135129</v>
      </c>
      <c r="AG23" s="1">
        <v>10</v>
      </c>
      <c r="AH23"/>
    </row>
    <row r="24" spans="1:34" x14ac:dyDescent="0.25">
      <c r="A24" t="s">
        <v>91</v>
      </c>
      <c r="B24" t="s">
        <v>19</v>
      </c>
      <c r="C24" t="s">
        <v>179</v>
      </c>
      <c r="D24" t="s">
        <v>130</v>
      </c>
      <c r="E24" s="4">
        <v>30.619565217391305</v>
      </c>
      <c r="F24" s="4">
        <f>Nurse[[#This Row],[Total Nurse Staff Hours]]/Nurse[[#This Row],[MDS Census]]</f>
        <v>5.6421512247071366</v>
      </c>
      <c r="G24" s="4">
        <f>Nurse[[#This Row],[Total Direct Care Staff Hours]]/Nurse[[#This Row],[MDS Census]]</f>
        <v>5.2412779552715669</v>
      </c>
      <c r="H24" s="4">
        <f>Nurse[[#This Row],[Total RN Hours (w/ Admin, DON)]]/Nurse[[#This Row],[MDS Census]]</f>
        <v>1.2571210507632233</v>
      </c>
      <c r="I24" s="4">
        <f>Nurse[[#This Row],[RN Hours (excl. Admin, DON)]]/Nurse[[#This Row],[MDS Census]]</f>
        <v>0.85624778132765345</v>
      </c>
      <c r="J24" s="4">
        <f>SUM(Nurse[[#This Row],[RN Hours (excl. Admin, DON)]],Nurse[[#This Row],[RN Admin Hours]],Nurse[[#This Row],[RN DON Hours]],Nurse[[#This Row],[LPN Hours (excl. Admin)]],Nurse[[#This Row],[LPN Admin Hours]],Nurse[[#This Row],[CNA Hours]],Nurse[[#This Row],[NA TR Hours]],Nurse[[#This Row],[Med Aide/Tech Hours]])</f>
        <v>172.76021739130439</v>
      </c>
      <c r="K24" s="4">
        <f>SUM(Nurse[[#This Row],[RN Hours (excl. Admin, DON)]],Nurse[[#This Row],[LPN Hours (excl. Admin)]],Nurse[[#This Row],[CNA Hours]],Nurse[[#This Row],[NA TR Hours]],Nurse[[#This Row],[Med Aide/Tech Hours]])</f>
        <v>160.48565217391308</v>
      </c>
      <c r="L24" s="4">
        <f>SUM(Nurse[[#This Row],[RN Hours (excl. Admin, DON)]],Nurse[[#This Row],[RN Admin Hours]],Nurse[[#This Row],[RN DON Hours]])</f>
        <v>38.4925</v>
      </c>
      <c r="M24" s="4">
        <v>26.217934782608694</v>
      </c>
      <c r="N24" s="4">
        <v>7.0571739130434796</v>
      </c>
      <c r="O24" s="4">
        <v>5.2173913043478262</v>
      </c>
      <c r="P24" s="4">
        <f>SUM(Nurse[[#This Row],[LPN Hours (excl. Admin)]],Nurse[[#This Row],[LPN Admin Hours]])</f>
        <v>26.499239130434777</v>
      </c>
      <c r="Q24" s="4">
        <v>26.499239130434777</v>
      </c>
      <c r="R24" s="4">
        <v>0</v>
      </c>
      <c r="S24" s="4">
        <f>SUM(Nurse[[#This Row],[CNA Hours]],Nurse[[#This Row],[NA TR Hours]],Nurse[[#This Row],[Med Aide/Tech Hours]])</f>
        <v>107.76847826086961</v>
      </c>
      <c r="T24" s="4">
        <v>97.834347826086997</v>
      </c>
      <c r="U24" s="4">
        <v>9.9341304347826114</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135059</v>
      </c>
      <c r="AG24" s="1">
        <v>10</v>
      </c>
      <c r="AH24"/>
    </row>
    <row r="25" spans="1:34" x14ac:dyDescent="0.25">
      <c r="A25" t="s">
        <v>91</v>
      </c>
      <c r="B25" t="s">
        <v>3</v>
      </c>
      <c r="C25" t="s">
        <v>167</v>
      </c>
      <c r="D25" t="s">
        <v>137</v>
      </c>
      <c r="E25" s="4">
        <v>70.032608695652172</v>
      </c>
      <c r="F25" s="4">
        <f>Nurse[[#This Row],[Total Nurse Staff Hours]]/Nurse[[#This Row],[MDS Census]]</f>
        <v>3.8857069688033534</v>
      </c>
      <c r="G25" s="4">
        <f>Nurse[[#This Row],[Total Direct Care Staff Hours]]/Nurse[[#This Row],[MDS Census]]</f>
        <v>3.597139531274252</v>
      </c>
      <c r="H25" s="4">
        <f>Nurse[[#This Row],[Total RN Hours (w/ Admin, DON)]]/Nurse[[#This Row],[MDS Census]]</f>
        <v>0.79149464535154423</v>
      </c>
      <c r="I25" s="4">
        <f>Nurse[[#This Row],[RN Hours (excl. Admin, DON)]]/Nurse[[#This Row],[MDS Census]]</f>
        <v>0.5492534533602359</v>
      </c>
      <c r="J25" s="4">
        <f>SUM(Nurse[[#This Row],[RN Hours (excl. Admin, DON)]],Nurse[[#This Row],[RN Admin Hours]],Nurse[[#This Row],[RN DON Hours]],Nurse[[#This Row],[LPN Hours (excl. Admin)]],Nurse[[#This Row],[LPN Admin Hours]],Nurse[[#This Row],[CNA Hours]],Nurse[[#This Row],[NA TR Hours]],Nurse[[#This Row],[Med Aide/Tech Hours]])</f>
        <v>272.12619565217398</v>
      </c>
      <c r="K25" s="4">
        <f>SUM(Nurse[[#This Row],[RN Hours (excl. Admin, DON)]],Nurse[[#This Row],[LPN Hours (excl. Admin)]],Nurse[[#This Row],[CNA Hours]],Nurse[[#This Row],[NA TR Hours]],Nurse[[#This Row],[Med Aide/Tech Hours]])</f>
        <v>251.91706521739135</v>
      </c>
      <c r="L25" s="4">
        <f>SUM(Nurse[[#This Row],[RN Hours (excl. Admin, DON)]],Nurse[[#This Row],[RN Admin Hours]],Nurse[[#This Row],[RN DON Hours]])</f>
        <v>55.430434782608693</v>
      </c>
      <c r="M25" s="4">
        <v>38.465652173913043</v>
      </c>
      <c r="N25" s="4">
        <v>11.31260869565217</v>
      </c>
      <c r="O25" s="4">
        <v>5.6521739130434785</v>
      </c>
      <c r="P25" s="4">
        <f>SUM(Nurse[[#This Row],[LPN Hours (excl. Admin)]],Nurse[[#This Row],[LPN Admin Hours]])</f>
        <v>76.346739130434813</v>
      </c>
      <c r="Q25" s="4">
        <v>73.102391304347861</v>
      </c>
      <c r="R25" s="4">
        <v>3.244347826086956</v>
      </c>
      <c r="S25" s="4">
        <f>SUM(Nurse[[#This Row],[CNA Hours]],Nurse[[#This Row],[NA TR Hours]],Nurse[[#This Row],[Med Aide/Tech Hours]])</f>
        <v>140.34902173913045</v>
      </c>
      <c r="T25" s="4">
        <v>98.688478260869573</v>
      </c>
      <c r="U25" s="4">
        <v>41.660543478260884</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s="1">
        <v>135011</v>
      </c>
      <c r="AG25" s="1">
        <v>10</v>
      </c>
      <c r="AH25"/>
    </row>
    <row r="26" spans="1:34" x14ac:dyDescent="0.25">
      <c r="A26" t="s">
        <v>91</v>
      </c>
      <c r="B26" t="s">
        <v>40</v>
      </c>
      <c r="C26" t="s">
        <v>193</v>
      </c>
      <c r="D26" t="s">
        <v>159</v>
      </c>
      <c r="E26" s="4">
        <v>30.75</v>
      </c>
      <c r="F26" s="4">
        <f>Nurse[[#This Row],[Total Nurse Staff Hours]]/Nurse[[#This Row],[MDS Census]]</f>
        <v>4.442163308589608</v>
      </c>
      <c r="G26" s="4">
        <f>Nurse[[#This Row],[Total Direct Care Staff Hours]]/Nurse[[#This Row],[MDS Census]]</f>
        <v>4.1553305054789682</v>
      </c>
      <c r="H26" s="4">
        <f>Nurse[[#This Row],[Total RN Hours (w/ Admin, DON)]]/Nurse[[#This Row],[MDS Census]]</f>
        <v>1.2089501590668084</v>
      </c>
      <c r="I26" s="4">
        <f>Nurse[[#This Row],[RN Hours (excl. Admin, DON)]]/Nurse[[#This Row],[MDS Census]]</f>
        <v>0.92211735595616851</v>
      </c>
      <c r="J26" s="4">
        <f>SUM(Nurse[[#This Row],[RN Hours (excl. Admin, DON)]],Nurse[[#This Row],[RN Admin Hours]],Nurse[[#This Row],[RN DON Hours]],Nurse[[#This Row],[LPN Hours (excl. Admin)]],Nurse[[#This Row],[LPN Admin Hours]],Nurse[[#This Row],[CNA Hours]],Nurse[[#This Row],[NA TR Hours]],Nurse[[#This Row],[Med Aide/Tech Hours]])</f>
        <v>136.59652173913045</v>
      </c>
      <c r="K26" s="4">
        <f>SUM(Nurse[[#This Row],[RN Hours (excl. Admin, DON)]],Nurse[[#This Row],[LPN Hours (excl. Admin)]],Nurse[[#This Row],[CNA Hours]],Nurse[[#This Row],[NA TR Hours]],Nurse[[#This Row],[Med Aide/Tech Hours]])</f>
        <v>127.77641304347827</v>
      </c>
      <c r="L26" s="4">
        <f>SUM(Nurse[[#This Row],[RN Hours (excl. Admin, DON)]],Nurse[[#This Row],[RN Admin Hours]],Nurse[[#This Row],[RN DON Hours]])</f>
        <v>37.175217391304358</v>
      </c>
      <c r="M26" s="4">
        <v>28.355108695652181</v>
      </c>
      <c r="N26" s="4">
        <v>3.3418478260869575</v>
      </c>
      <c r="O26" s="4">
        <v>5.4782608695652177</v>
      </c>
      <c r="P26" s="4">
        <f>SUM(Nurse[[#This Row],[LPN Hours (excl. Admin)]],Nurse[[#This Row],[LPN Admin Hours]])</f>
        <v>19.32141304347827</v>
      </c>
      <c r="Q26" s="4">
        <v>19.32141304347827</v>
      </c>
      <c r="R26" s="4">
        <v>0</v>
      </c>
      <c r="S26" s="4">
        <f>SUM(Nurse[[#This Row],[CNA Hours]],Nurse[[#This Row],[NA TR Hours]],Nurse[[#This Row],[Med Aide/Tech Hours]])</f>
        <v>80.099891304347821</v>
      </c>
      <c r="T26" s="4">
        <v>80.099891304347821</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 s="4">
        <v>0</v>
      </c>
      <c r="Y26" s="4">
        <v>0</v>
      </c>
      <c r="Z26" s="4">
        <v>0</v>
      </c>
      <c r="AA26" s="4">
        <v>0</v>
      </c>
      <c r="AB26" s="4">
        <v>0</v>
      </c>
      <c r="AC26" s="4">
        <v>0</v>
      </c>
      <c r="AD26" s="4">
        <v>0</v>
      </c>
      <c r="AE26" s="4">
        <v>0</v>
      </c>
      <c r="AF26" s="1">
        <v>135092</v>
      </c>
      <c r="AG26" s="1">
        <v>10</v>
      </c>
      <c r="AH26"/>
    </row>
    <row r="27" spans="1:34" x14ac:dyDescent="0.25">
      <c r="A27" t="s">
        <v>91</v>
      </c>
      <c r="B27" t="s">
        <v>24</v>
      </c>
      <c r="C27" t="s">
        <v>184</v>
      </c>
      <c r="D27" t="s">
        <v>150</v>
      </c>
      <c r="E27" s="4">
        <v>37.043478260869563</v>
      </c>
      <c r="F27" s="4">
        <f>Nurse[[#This Row],[Total Nurse Staff Hours]]/Nurse[[#This Row],[MDS Census]]</f>
        <v>3.2782922535211263</v>
      </c>
      <c r="G27" s="4">
        <f>Nurse[[#This Row],[Total Direct Care Staff Hours]]/Nurse[[#This Row],[MDS Census]]</f>
        <v>3.1263703051643188</v>
      </c>
      <c r="H27" s="4">
        <f>Nurse[[#This Row],[Total RN Hours (w/ Admin, DON)]]/Nurse[[#This Row],[MDS Census]]</f>
        <v>1.2143515258215962</v>
      </c>
      <c r="I27" s="4">
        <f>Nurse[[#This Row],[RN Hours (excl. Admin, DON)]]/Nurse[[#This Row],[MDS Census]]</f>
        <v>1.0664642018779342</v>
      </c>
      <c r="J27" s="4">
        <f>SUM(Nurse[[#This Row],[RN Hours (excl. Admin, DON)]],Nurse[[#This Row],[RN Admin Hours]],Nurse[[#This Row],[RN DON Hours]],Nurse[[#This Row],[LPN Hours (excl. Admin)]],Nurse[[#This Row],[LPN Admin Hours]],Nurse[[#This Row],[CNA Hours]],Nurse[[#This Row],[NA TR Hours]],Nurse[[#This Row],[Med Aide/Tech Hours]])</f>
        <v>121.43934782608693</v>
      </c>
      <c r="K27" s="4">
        <f>SUM(Nurse[[#This Row],[RN Hours (excl. Admin, DON)]],Nurse[[#This Row],[LPN Hours (excl. Admin)]],Nurse[[#This Row],[CNA Hours]],Nurse[[#This Row],[NA TR Hours]],Nurse[[#This Row],[Med Aide/Tech Hours]])</f>
        <v>115.81163043478259</v>
      </c>
      <c r="L27" s="4">
        <f>SUM(Nurse[[#This Row],[RN Hours (excl. Admin, DON)]],Nurse[[#This Row],[RN Admin Hours]],Nurse[[#This Row],[RN DON Hours]])</f>
        <v>44.983804347826087</v>
      </c>
      <c r="M27" s="4">
        <v>39.505543478260869</v>
      </c>
      <c r="N27" s="4">
        <v>0</v>
      </c>
      <c r="O27" s="4">
        <v>5.4782608695652177</v>
      </c>
      <c r="P27" s="4">
        <f>SUM(Nurse[[#This Row],[LPN Hours (excl. Admin)]],Nurse[[#This Row],[LPN Admin Hours]])</f>
        <v>13.537934782608696</v>
      </c>
      <c r="Q27" s="4">
        <v>13.388478260869565</v>
      </c>
      <c r="R27" s="4">
        <v>0.14945652173913043</v>
      </c>
      <c r="S27" s="4">
        <f>SUM(Nurse[[#This Row],[CNA Hours]],Nurse[[#This Row],[NA TR Hours]],Nurse[[#This Row],[Med Aide/Tech Hours]])</f>
        <v>62.917608695652142</v>
      </c>
      <c r="T27" s="4">
        <v>62.917608695652142</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0.14945652173913043</v>
      </c>
      <c r="X27" s="4">
        <v>0</v>
      </c>
      <c r="Y27" s="4">
        <v>0</v>
      </c>
      <c r="Z27" s="4">
        <v>0</v>
      </c>
      <c r="AA27" s="4">
        <v>0</v>
      </c>
      <c r="AB27" s="4">
        <v>0.14945652173913043</v>
      </c>
      <c r="AC27" s="4">
        <v>0</v>
      </c>
      <c r="AD27" s="4">
        <v>0</v>
      </c>
      <c r="AE27" s="4">
        <v>0</v>
      </c>
      <c r="AF27" s="1">
        <v>135067</v>
      </c>
      <c r="AG27" s="1">
        <v>10</v>
      </c>
      <c r="AH27"/>
    </row>
    <row r="28" spans="1:34" x14ac:dyDescent="0.25">
      <c r="A28" t="s">
        <v>91</v>
      </c>
      <c r="B28" t="s">
        <v>18</v>
      </c>
      <c r="C28" t="s">
        <v>178</v>
      </c>
      <c r="D28" t="s">
        <v>146</v>
      </c>
      <c r="E28" s="4">
        <v>39.641304347826086</v>
      </c>
      <c r="F28" s="4">
        <f>Nurse[[#This Row],[Total Nurse Staff Hours]]/Nurse[[#This Row],[MDS Census]]</f>
        <v>3.1718014806690427</v>
      </c>
      <c r="G28" s="4">
        <f>Nurse[[#This Row],[Total Direct Care Staff Hours]]/Nurse[[#This Row],[MDS Census]]</f>
        <v>2.9427118179325475</v>
      </c>
      <c r="H28" s="4">
        <f>Nurse[[#This Row],[Total RN Hours (w/ Admin, DON)]]/Nurse[[#This Row],[MDS Census]]</f>
        <v>0.71487249794351504</v>
      </c>
      <c r="I28" s="4">
        <f>Nurse[[#This Row],[RN Hours (excl. Admin, DON)]]/Nurse[[#This Row],[MDS Census]]</f>
        <v>0.48879901288730448</v>
      </c>
      <c r="J28" s="4">
        <f>SUM(Nurse[[#This Row],[RN Hours (excl. Admin, DON)]],Nurse[[#This Row],[RN Admin Hours]],Nurse[[#This Row],[RN DON Hours]],Nurse[[#This Row],[LPN Hours (excl. Admin)]],Nurse[[#This Row],[LPN Admin Hours]],Nurse[[#This Row],[CNA Hours]],Nurse[[#This Row],[NA TR Hours]],Nurse[[#This Row],[Med Aide/Tech Hours]])</f>
        <v>125.73434782608695</v>
      </c>
      <c r="K28" s="4">
        <f>SUM(Nurse[[#This Row],[RN Hours (excl. Admin, DON)]],Nurse[[#This Row],[LPN Hours (excl. Admin)]],Nurse[[#This Row],[CNA Hours]],Nurse[[#This Row],[NA TR Hours]],Nurse[[#This Row],[Med Aide/Tech Hours]])</f>
        <v>116.6529347826087</v>
      </c>
      <c r="L28" s="4">
        <f>SUM(Nurse[[#This Row],[RN Hours (excl. Admin, DON)]],Nurse[[#This Row],[RN Admin Hours]],Nurse[[#This Row],[RN DON Hours]])</f>
        <v>28.338478260869557</v>
      </c>
      <c r="M28" s="4">
        <v>19.376630434782601</v>
      </c>
      <c r="N28" s="4">
        <v>3.4835869565217381</v>
      </c>
      <c r="O28" s="4">
        <v>5.4782608695652177</v>
      </c>
      <c r="P28" s="4">
        <f>SUM(Nurse[[#This Row],[LPN Hours (excl. Admin)]],Nurse[[#This Row],[LPN Admin Hours]])</f>
        <v>20.176630434782609</v>
      </c>
      <c r="Q28" s="4">
        <v>20.057065217391305</v>
      </c>
      <c r="R28" s="4">
        <v>0.11956521739130435</v>
      </c>
      <c r="S28" s="4">
        <f>SUM(Nurse[[#This Row],[CNA Hours]],Nurse[[#This Row],[NA TR Hours]],Nurse[[#This Row],[Med Aide/Tech Hours]])</f>
        <v>77.219239130434786</v>
      </c>
      <c r="T28" s="4">
        <v>77.219239130434786</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0.11956521739130435</v>
      </c>
      <c r="X28" s="4">
        <v>0</v>
      </c>
      <c r="Y28" s="4">
        <v>0</v>
      </c>
      <c r="Z28" s="4">
        <v>0</v>
      </c>
      <c r="AA28" s="4">
        <v>0</v>
      </c>
      <c r="AB28" s="4">
        <v>0.11956521739130435</v>
      </c>
      <c r="AC28" s="4">
        <v>0</v>
      </c>
      <c r="AD28" s="4">
        <v>0</v>
      </c>
      <c r="AE28" s="4">
        <v>0</v>
      </c>
      <c r="AF28" s="1">
        <v>135058</v>
      </c>
      <c r="AG28" s="1">
        <v>10</v>
      </c>
      <c r="AH28"/>
    </row>
    <row r="29" spans="1:34" x14ac:dyDescent="0.25">
      <c r="A29" t="s">
        <v>91</v>
      </c>
      <c r="B29" t="s">
        <v>32</v>
      </c>
      <c r="C29" t="s">
        <v>188</v>
      </c>
      <c r="D29" t="s">
        <v>155</v>
      </c>
      <c r="E29" s="4">
        <v>28.467391304347824</v>
      </c>
      <c r="F29" s="4">
        <f>Nurse[[#This Row],[Total Nurse Staff Hours]]/Nurse[[#This Row],[MDS Census]]</f>
        <v>5.0697059946544476</v>
      </c>
      <c r="G29" s="4">
        <f>Nurse[[#This Row],[Total Direct Care Staff Hours]]/Nurse[[#This Row],[MDS Census]]</f>
        <v>4.5701107292859859</v>
      </c>
      <c r="H29" s="4">
        <f>Nurse[[#This Row],[Total RN Hours (w/ Admin, DON)]]/Nurse[[#This Row],[MDS Census]]</f>
        <v>1.2330584192439862</v>
      </c>
      <c r="I29" s="4">
        <f>Nurse[[#This Row],[RN Hours (excl. Admin, DON)]]/Nurse[[#This Row],[MDS Census]]</f>
        <v>0.73346315387552496</v>
      </c>
      <c r="J29" s="4">
        <f>SUM(Nurse[[#This Row],[RN Hours (excl. Admin, DON)]],Nurse[[#This Row],[RN Admin Hours]],Nurse[[#This Row],[RN DON Hours]],Nurse[[#This Row],[LPN Hours (excl. Admin)]],Nurse[[#This Row],[LPN Admin Hours]],Nurse[[#This Row],[CNA Hours]],Nurse[[#This Row],[NA TR Hours]],Nurse[[#This Row],[Med Aide/Tech Hours]])</f>
        <v>144.32130434782607</v>
      </c>
      <c r="K29" s="4">
        <f>SUM(Nurse[[#This Row],[RN Hours (excl. Admin, DON)]],Nurse[[#This Row],[LPN Hours (excl. Admin)]],Nurse[[#This Row],[CNA Hours]],Nurse[[#This Row],[NA TR Hours]],Nurse[[#This Row],[Med Aide/Tech Hours]])</f>
        <v>130.09913043478258</v>
      </c>
      <c r="L29" s="4">
        <f>SUM(Nurse[[#This Row],[RN Hours (excl. Admin, DON)]],Nurse[[#This Row],[RN Admin Hours]],Nurse[[#This Row],[RN DON Hours]])</f>
        <v>35.101956521739126</v>
      </c>
      <c r="M29" s="4">
        <v>20.879782608695649</v>
      </c>
      <c r="N29" s="4">
        <v>8.4250000000000007</v>
      </c>
      <c r="O29" s="4">
        <v>5.797173913043479</v>
      </c>
      <c r="P29" s="4">
        <f>SUM(Nurse[[#This Row],[LPN Hours (excl. Admin)]],Nurse[[#This Row],[LPN Admin Hours]])</f>
        <v>20.375869565217389</v>
      </c>
      <c r="Q29" s="4">
        <v>20.375869565217389</v>
      </c>
      <c r="R29" s="4">
        <v>0</v>
      </c>
      <c r="S29" s="4">
        <f>SUM(Nurse[[#This Row],[CNA Hours]],Nurse[[#This Row],[NA TR Hours]],Nurse[[#This Row],[Med Aide/Tech Hours]])</f>
        <v>88.84347826086956</v>
      </c>
      <c r="T29" s="4">
        <v>88.84347826086956</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14.204782608695652</v>
      </c>
      <c r="X29" s="4">
        <v>0</v>
      </c>
      <c r="Y29" s="4">
        <v>0</v>
      </c>
      <c r="Z29" s="4">
        <v>0</v>
      </c>
      <c r="AA29" s="4">
        <v>0.25717391304347825</v>
      </c>
      <c r="AB29" s="4">
        <v>0</v>
      </c>
      <c r="AC29" s="4">
        <v>13.947608695652173</v>
      </c>
      <c r="AD29" s="4">
        <v>0</v>
      </c>
      <c r="AE29" s="4">
        <v>0</v>
      </c>
      <c r="AF29" s="1">
        <v>135080</v>
      </c>
      <c r="AG29" s="1">
        <v>10</v>
      </c>
      <c r="AH29"/>
    </row>
    <row r="30" spans="1:34" x14ac:dyDescent="0.25">
      <c r="A30" t="s">
        <v>91</v>
      </c>
      <c r="B30" t="s">
        <v>62</v>
      </c>
      <c r="C30" t="s">
        <v>173</v>
      </c>
      <c r="D30" t="s">
        <v>142</v>
      </c>
      <c r="E30" s="4">
        <v>84.315217391304344</v>
      </c>
      <c r="F30" s="4">
        <f>Nurse[[#This Row],[Total Nurse Staff Hours]]/Nurse[[#This Row],[MDS Census]]</f>
        <v>4.1714361222121967</v>
      </c>
      <c r="G30" s="4">
        <f>Nurse[[#This Row],[Total Direct Care Staff Hours]]/Nurse[[#This Row],[MDS Census]]</f>
        <v>3.7253873920330034</v>
      </c>
      <c r="H30" s="4">
        <f>Nurse[[#This Row],[Total RN Hours (w/ Admin, DON)]]/Nurse[[#This Row],[MDS Census]]</f>
        <v>0.98760216578574256</v>
      </c>
      <c r="I30" s="4">
        <f>Nurse[[#This Row],[RN Hours (excl. Admin, DON)]]/Nurse[[#This Row],[MDS Census]]</f>
        <v>0.60019079541059739</v>
      </c>
      <c r="J30" s="4">
        <f>SUM(Nurse[[#This Row],[RN Hours (excl. Admin, DON)]],Nurse[[#This Row],[RN Admin Hours]],Nurse[[#This Row],[RN DON Hours]],Nurse[[#This Row],[LPN Hours (excl. Admin)]],Nurse[[#This Row],[LPN Admin Hours]],Nurse[[#This Row],[CNA Hours]],Nurse[[#This Row],[NA TR Hours]],Nurse[[#This Row],[Med Aide/Tech Hours]])</f>
        <v>351.71554347826094</v>
      </c>
      <c r="K30" s="4">
        <f>SUM(Nurse[[#This Row],[RN Hours (excl. Admin, DON)]],Nurse[[#This Row],[LPN Hours (excl. Admin)]],Nurse[[#This Row],[CNA Hours]],Nurse[[#This Row],[NA TR Hours]],Nurse[[#This Row],[Med Aide/Tech Hours]])</f>
        <v>314.10684782608701</v>
      </c>
      <c r="L30" s="4">
        <f>SUM(Nurse[[#This Row],[RN Hours (excl. Admin, DON)]],Nurse[[#This Row],[RN Admin Hours]],Nurse[[#This Row],[RN DON Hours]])</f>
        <v>83.26989130434788</v>
      </c>
      <c r="M30" s="4">
        <v>50.605217391304393</v>
      </c>
      <c r="N30" s="4">
        <v>26.962499999999999</v>
      </c>
      <c r="O30" s="4">
        <v>5.7021739130434783</v>
      </c>
      <c r="P30" s="4">
        <f>SUM(Nurse[[#This Row],[LPN Hours (excl. Admin)]],Nurse[[#This Row],[LPN Admin Hours]])</f>
        <v>67.508695652173898</v>
      </c>
      <c r="Q30" s="4">
        <v>62.564673913043457</v>
      </c>
      <c r="R30" s="4">
        <v>4.9440217391304353</v>
      </c>
      <c r="S30" s="4">
        <f>SUM(Nurse[[#This Row],[CNA Hours]],Nurse[[#This Row],[NA TR Hours]],Nurse[[#This Row],[Med Aide/Tech Hours]])</f>
        <v>200.93695652173915</v>
      </c>
      <c r="T30" s="4">
        <v>200.93695652173915</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43.123695652173893</v>
      </c>
      <c r="X30" s="4">
        <v>13.391086956521734</v>
      </c>
      <c r="Y30" s="4">
        <v>0</v>
      </c>
      <c r="Z30" s="4">
        <v>0</v>
      </c>
      <c r="AA30" s="4">
        <v>7.7701086956521728</v>
      </c>
      <c r="AB30" s="4">
        <v>0</v>
      </c>
      <c r="AC30" s="4">
        <v>21.962499999999988</v>
      </c>
      <c r="AD30" s="4">
        <v>0</v>
      </c>
      <c r="AE30" s="4">
        <v>0</v>
      </c>
      <c r="AF30" s="1">
        <v>135131</v>
      </c>
      <c r="AG30" s="1">
        <v>10</v>
      </c>
      <c r="AH30"/>
    </row>
    <row r="31" spans="1:34" x14ac:dyDescent="0.25">
      <c r="A31" t="s">
        <v>91</v>
      </c>
      <c r="B31" t="s">
        <v>64</v>
      </c>
      <c r="C31" t="s">
        <v>172</v>
      </c>
      <c r="D31" t="s">
        <v>141</v>
      </c>
      <c r="E31" s="4">
        <v>49.271739130434781</v>
      </c>
      <c r="F31" s="4">
        <f>Nurse[[#This Row],[Total Nurse Staff Hours]]/Nurse[[#This Row],[MDS Census]]</f>
        <v>3.9005956320317665</v>
      </c>
      <c r="G31" s="4">
        <f>Nurse[[#This Row],[Total Direct Care Staff Hours]]/Nurse[[#This Row],[MDS Census]]</f>
        <v>3.5560997132142065</v>
      </c>
      <c r="H31" s="4">
        <f>Nurse[[#This Row],[Total RN Hours (w/ Admin, DON)]]/Nurse[[#This Row],[MDS Census]]</f>
        <v>1.1418707257886609</v>
      </c>
      <c r="I31" s="4">
        <f>Nurse[[#This Row],[RN Hours (excl. Admin, DON)]]/Nurse[[#This Row],[MDS Census]]</f>
        <v>0.79913964262078085</v>
      </c>
      <c r="J31" s="4">
        <f>SUM(Nurse[[#This Row],[RN Hours (excl. Admin, DON)]],Nurse[[#This Row],[RN Admin Hours]],Nurse[[#This Row],[RN DON Hours]],Nurse[[#This Row],[LPN Hours (excl. Admin)]],Nurse[[#This Row],[LPN Admin Hours]],Nurse[[#This Row],[CNA Hours]],Nurse[[#This Row],[NA TR Hours]],Nurse[[#This Row],[Med Aide/Tech Hours]])</f>
        <v>192.18913043478258</v>
      </c>
      <c r="K31" s="4">
        <f>SUM(Nurse[[#This Row],[RN Hours (excl. Admin, DON)]],Nurse[[#This Row],[LPN Hours (excl. Admin)]],Nurse[[#This Row],[CNA Hours]],Nurse[[#This Row],[NA TR Hours]],Nurse[[#This Row],[Med Aide/Tech Hours]])</f>
        <v>175.21521739130432</v>
      </c>
      <c r="L31" s="4">
        <f>SUM(Nurse[[#This Row],[RN Hours (excl. Admin, DON)]],Nurse[[#This Row],[RN Admin Hours]],Nurse[[#This Row],[RN DON Hours]])</f>
        <v>56.261956521739123</v>
      </c>
      <c r="M31" s="4">
        <v>39.374999999999993</v>
      </c>
      <c r="N31" s="4">
        <v>12.803260869565216</v>
      </c>
      <c r="O31" s="4">
        <v>4.0836956521739127</v>
      </c>
      <c r="P31" s="4">
        <f>SUM(Nurse[[#This Row],[LPN Hours (excl. Admin)]],Nurse[[#This Row],[LPN Admin Hours]])</f>
        <v>34.492391304347834</v>
      </c>
      <c r="Q31" s="4">
        <v>34.405434782608701</v>
      </c>
      <c r="R31" s="4">
        <v>8.6956521739130432E-2</v>
      </c>
      <c r="S31" s="4">
        <f>SUM(Nurse[[#This Row],[CNA Hours]],Nurse[[#This Row],[NA TR Hours]],Nurse[[#This Row],[Med Aide/Tech Hours]])</f>
        <v>101.43478260869563</v>
      </c>
      <c r="T31" s="4">
        <v>101.43478260869563</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6.9445652173913057</v>
      </c>
      <c r="X31" s="4">
        <v>0</v>
      </c>
      <c r="Y31" s="4">
        <v>0</v>
      </c>
      <c r="Z31" s="4">
        <v>0</v>
      </c>
      <c r="AA31" s="4">
        <v>4.9369565217391314</v>
      </c>
      <c r="AB31" s="4">
        <v>0</v>
      </c>
      <c r="AC31" s="4">
        <v>2.0076086956521739</v>
      </c>
      <c r="AD31" s="4">
        <v>0</v>
      </c>
      <c r="AE31" s="4">
        <v>0</v>
      </c>
      <c r="AF31" s="1">
        <v>135133</v>
      </c>
      <c r="AG31" s="1">
        <v>10</v>
      </c>
      <c r="AH31"/>
    </row>
    <row r="32" spans="1:34" x14ac:dyDescent="0.25">
      <c r="A32" t="s">
        <v>91</v>
      </c>
      <c r="B32" t="s">
        <v>63</v>
      </c>
      <c r="C32" t="s">
        <v>167</v>
      </c>
      <c r="D32" t="s">
        <v>137</v>
      </c>
      <c r="E32" s="4">
        <v>36.391304347826086</v>
      </c>
      <c r="F32" s="4">
        <f>Nurse[[#This Row],[Total Nurse Staff Hours]]/Nurse[[#This Row],[MDS Census]]</f>
        <v>5.5701821983273598</v>
      </c>
      <c r="G32" s="4">
        <f>Nurse[[#This Row],[Total Direct Care Staff Hours]]/Nurse[[#This Row],[MDS Census]]</f>
        <v>5.0061140979689371</v>
      </c>
      <c r="H32" s="4">
        <f>Nurse[[#This Row],[Total RN Hours (w/ Admin, DON)]]/Nurse[[#This Row],[MDS Census]]</f>
        <v>1.6661589008363202</v>
      </c>
      <c r="I32" s="4">
        <f>Nurse[[#This Row],[RN Hours (excl. Admin, DON)]]/Nurse[[#This Row],[MDS Census]]</f>
        <v>1.1110215053763439</v>
      </c>
      <c r="J32" s="4">
        <f>SUM(Nurse[[#This Row],[RN Hours (excl. Admin, DON)]],Nurse[[#This Row],[RN Admin Hours]],Nurse[[#This Row],[RN DON Hours]],Nurse[[#This Row],[LPN Hours (excl. Admin)]],Nurse[[#This Row],[LPN Admin Hours]],Nurse[[#This Row],[CNA Hours]],Nurse[[#This Row],[NA TR Hours]],Nurse[[#This Row],[Med Aide/Tech Hours]])</f>
        <v>202.70619565217393</v>
      </c>
      <c r="K32" s="4">
        <f>SUM(Nurse[[#This Row],[RN Hours (excl. Admin, DON)]],Nurse[[#This Row],[LPN Hours (excl. Admin)]],Nurse[[#This Row],[CNA Hours]],Nurse[[#This Row],[NA TR Hours]],Nurse[[#This Row],[Med Aide/Tech Hours]])</f>
        <v>182.17902173913046</v>
      </c>
      <c r="L32" s="4">
        <f>SUM(Nurse[[#This Row],[RN Hours (excl. Admin, DON)]],Nurse[[#This Row],[RN Admin Hours]],Nurse[[#This Row],[RN DON Hours]])</f>
        <v>60.633695652173913</v>
      </c>
      <c r="M32" s="4">
        <v>40.431521739130432</v>
      </c>
      <c r="N32" s="4">
        <v>14.629347826086954</v>
      </c>
      <c r="O32" s="4">
        <v>5.572826086956522</v>
      </c>
      <c r="P32" s="4">
        <f>SUM(Nurse[[#This Row],[LPN Hours (excl. Admin)]],Nurse[[#This Row],[LPN Admin Hours]])</f>
        <v>33.104673913043484</v>
      </c>
      <c r="Q32" s="4">
        <v>32.779673913043482</v>
      </c>
      <c r="R32" s="4">
        <v>0.32500000000000001</v>
      </c>
      <c r="S32" s="4">
        <f>SUM(Nurse[[#This Row],[CNA Hours]],Nurse[[#This Row],[NA TR Hours]],Nurse[[#This Row],[Med Aide/Tech Hours]])</f>
        <v>108.96782608695653</v>
      </c>
      <c r="T32" s="4">
        <v>108.96782608695653</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12.056195652173912</v>
      </c>
      <c r="X32" s="4">
        <v>1.1413043478260869</v>
      </c>
      <c r="Y32" s="4">
        <v>0</v>
      </c>
      <c r="Z32" s="4">
        <v>0</v>
      </c>
      <c r="AA32" s="4">
        <v>2.0590217391304346</v>
      </c>
      <c r="AB32" s="4">
        <v>0</v>
      </c>
      <c r="AC32" s="4">
        <v>8.8558695652173913</v>
      </c>
      <c r="AD32" s="4">
        <v>0</v>
      </c>
      <c r="AE32" s="4">
        <v>0</v>
      </c>
      <c r="AF32" s="1">
        <v>135132</v>
      </c>
      <c r="AG32" s="1">
        <v>10</v>
      </c>
      <c r="AH32"/>
    </row>
    <row r="33" spans="1:34" x14ac:dyDescent="0.25">
      <c r="A33" t="s">
        <v>91</v>
      </c>
      <c r="B33" t="s">
        <v>15</v>
      </c>
      <c r="C33" t="s">
        <v>174</v>
      </c>
      <c r="D33" t="s">
        <v>143</v>
      </c>
      <c r="E33" s="4">
        <v>51.347826086956523</v>
      </c>
      <c r="F33" s="4">
        <f>Nurse[[#This Row],[Total Nurse Staff Hours]]/Nurse[[#This Row],[MDS Census]]</f>
        <v>3.67793183742591</v>
      </c>
      <c r="G33" s="4">
        <f>Nurse[[#This Row],[Total Direct Care Staff Hours]]/Nurse[[#This Row],[MDS Census]]</f>
        <v>3.3398645215918714</v>
      </c>
      <c r="H33" s="4">
        <f>Nurse[[#This Row],[Total RN Hours (w/ Admin, DON)]]/Nurse[[#This Row],[MDS Census]]</f>
        <v>0.67606054191363241</v>
      </c>
      <c r="I33" s="4">
        <f>Nurse[[#This Row],[RN Hours (excl. Admin, DON)]]/Nurse[[#This Row],[MDS Census]]</f>
        <v>0.44273920406435213</v>
      </c>
      <c r="J33" s="4">
        <f>SUM(Nurse[[#This Row],[RN Hours (excl. Admin, DON)]],Nurse[[#This Row],[RN Admin Hours]],Nurse[[#This Row],[RN DON Hours]],Nurse[[#This Row],[LPN Hours (excl. Admin)]],Nurse[[#This Row],[LPN Admin Hours]],Nurse[[#This Row],[CNA Hours]],Nurse[[#This Row],[NA TR Hours]],Nurse[[#This Row],[Med Aide/Tech Hours]])</f>
        <v>188.85380434782607</v>
      </c>
      <c r="K33" s="4">
        <f>SUM(Nurse[[#This Row],[RN Hours (excl. Admin, DON)]],Nurse[[#This Row],[LPN Hours (excl. Admin)]],Nurse[[#This Row],[CNA Hours]],Nurse[[#This Row],[NA TR Hours]],Nurse[[#This Row],[Med Aide/Tech Hours]])</f>
        <v>171.49478260869566</v>
      </c>
      <c r="L33" s="4">
        <f>SUM(Nurse[[#This Row],[RN Hours (excl. Admin, DON)]],Nurse[[#This Row],[RN Admin Hours]],Nurse[[#This Row],[RN DON Hours]])</f>
        <v>34.714239130434777</v>
      </c>
      <c r="M33" s="4">
        <v>22.733695652173907</v>
      </c>
      <c r="N33" s="4">
        <v>6.1544565217391307</v>
      </c>
      <c r="O33" s="4">
        <v>5.8260869565217392</v>
      </c>
      <c r="P33" s="4">
        <f>SUM(Nurse[[#This Row],[LPN Hours (excl. Admin)]],Nurse[[#This Row],[LPN Admin Hours]])</f>
        <v>61.868586956521732</v>
      </c>
      <c r="Q33" s="4">
        <v>56.490108695652168</v>
      </c>
      <c r="R33" s="4">
        <v>5.3784782608695663</v>
      </c>
      <c r="S33" s="4">
        <f>SUM(Nurse[[#This Row],[CNA Hours]],Nurse[[#This Row],[NA TR Hours]],Nurse[[#This Row],[Med Aide/Tech Hours]])</f>
        <v>92.270978260869569</v>
      </c>
      <c r="T33" s="4">
        <v>70.850326086956514</v>
      </c>
      <c r="U33" s="4">
        <v>21.420652173913052</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4.5673913043478258</v>
      </c>
      <c r="X33" s="4">
        <v>0.52173913043478259</v>
      </c>
      <c r="Y33" s="4">
        <v>0.23369565217391305</v>
      </c>
      <c r="Z33" s="4">
        <v>8.6956521739130432E-2</v>
      </c>
      <c r="AA33" s="4">
        <v>4.836956521739131E-2</v>
      </c>
      <c r="AB33" s="4">
        <v>0.17934782608695651</v>
      </c>
      <c r="AC33" s="4">
        <v>3.4972826086956523</v>
      </c>
      <c r="AD33" s="4">
        <v>0</v>
      </c>
      <c r="AE33" s="4">
        <v>0</v>
      </c>
      <c r="AF33" s="1">
        <v>135053</v>
      </c>
      <c r="AG33" s="1">
        <v>10</v>
      </c>
      <c r="AH33"/>
    </row>
    <row r="34" spans="1:34" x14ac:dyDescent="0.25">
      <c r="A34" t="s">
        <v>91</v>
      </c>
      <c r="B34" t="s">
        <v>50</v>
      </c>
      <c r="C34" t="s">
        <v>170</v>
      </c>
      <c r="D34" t="s">
        <v>138</v>
      </c>
      <c r="E34" s="4">
        <v>58.845070422535208</v>
      </c>
      <c r="F34" s="4">
        <f>Nurse[[#This Row],[Total Nurse Staff Hours]]/Nurse[[#This Row],[MDS Census]]</f>
        <v>4.5284633796074685</v>
      </c>
      <c r="G34" s="4">
        <f>Nurse[[#This Row],[Total Direct Care Staff Hours]]/Nurse[[#This Row],[MDS Census]]</f>
        <v>4.1229439923408338</v>
      </c>
      <c r="H34" s="4">
        <f>Nurse[[#This Row],[Total RN Hours (w/ Admin, DON)]]/Nurse[[#This Row],[MDS Census]]</f>
        <v>0.64786979415988499</v>
      </c>
      <c r="I34" s="4">
        <f>Nurse[[#This Row],[RN Hours (excl. Admin, DON)]]/Nurse[[#This Row],[MDS Census]]</f>
        <v>0.25385112494016276</v>
      </c>
      <c r="J34" s="4">
        <f>SUM(Nurse[[#This Row],[RN Hours (excl. Admin, DON)]],Nurse[[#This Row],[RN Admin Hours]],Nurse[[#This Row],[RN DON Hours]],Nurse[[#This Row],[LPN Hours (excl. Admin)]],Nurse[[#This Row],[LPN Admin Hours]],Nurse[[#This Row],[CNA Hours]],Nurse[[#This Row],[NA TR Hours]],Nurse[[#This Row],[Med Aide/Tech Hours]])</f>
        <v>266.47774647887326</v>
      </c>
      <c r="K34" s="4">
        <f>SUM(Nurse[[#This Row],[RN Hours (excl. Admin, DON)]],Nurse[[#This Row],[LPN Hours (excl. Admin)]],Nurse[[#This Row],[CNA Hours]],Nurse[[#This Row],[NA TR Hours]],Nurse[[#This Row],[Med Aide/Tech Hours]])</f>
        <v>242.61492957746481</v>
      </c>
      <c r="L34" s="4">
        <f>SUM(Nurse[[#This Row],[RN Hours (excl. Admin, DON)]],Nurse[[#This Row],[RN Admin Hours]],Nurse[[#This Row],[RN DON Hours]])</f>
        <v>38.123943661971822</v>
      </c>
      <c r="M34" s="4">
        <v>14.937887323943661</v>
      </c>
      <c r="N34" s="4">
        <v>18.326901408450695</v>
      </c>
      <c r="O34" s="4">
        <v>4.859154929577465</v>
      </c>
      <c r="P34" s="4">
        <f>SUM(Nurse[[#This Row],[LPN Hours (excl. Admin)]],Nurse[[#This Row],[LPN Admin Hours]])</f>
        <v>68.929718309859183</v>
      </c>
      <c r="Q34" s="4">
        <v>68.252957746478899</v>
      </c>
      <c r="R34" s="4">
        <v>0.67676056338028168</v>
      </c>
      <c r="S34" s="4">
        <f>SUM(Nurse[[#This Row],[CNA Hours]],Nurse[[#This Row],[NA TR Hours]],Nurse[[#This Row],[Med Aide/Tech Hours]])</f>
        <v>159.42408450704227</v>
      </c>
      <c r="T34" s="4">
        <v>141.75169014084508</v>
      </c>
      <c r="U34" s="4">
        <v>17.672394366197182</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135110</v>
      </c>
      <c r="AG34" s="1">
        <v>10</v>
      </c>
      <c r="AH34"/>
    </row>
    <row r="35" spans="1:34" x14ac:dyDescent="0.25">
      <c r="A35" t="s">
        <v>91</v>
      </c>
      <c r="B35" t="s">
        <v>11</v>
      </c>
      <c r="C35" t="s">
        <v>174</v>
      </c>
      <c r="D35" t="s">
        <v>143</v>
      </c>
      <c r="E35" s="4">
        <v>50.032608695652172</v>
      </c>
      <c r="F35" s="4">
        <f>Nurse[[#This Row],[Total Nurse Staff Hours]]/Nurse[[#This Row],[MDS Census]]</f>
        <v>4.0024484032152952</v>
      </c>
      <c r="G35" s="4">
        <f>Nurse[[#This Row],[Total Direct Care Staff Hours]]/Nurse[[#This Row],[MDS Census]]</f>
        <v>3.7237084510102116</v>
      </c>
      <c r="H35" s="4">
        <f>Nurse[[#This Row],[Total RN Hours (w/ Admin, DON)]]/Nurse[[#This Row],[MDS Census]]</f>
        <v>0.78918748642189906</v>
      </c>
      <c r="I35" s="4">
        <f>Nurse[[#This Row],[RN Hours (excl. Admin, DON)]]/Nurse[[#This Row],[MDS Census]]</f>
        <v>0.51088203345644168</v>
      </c>
      <c r="J35" s="4">
        <f>SUM(Nurse[[#This Row],[RN Hours (excl. Admin, DON)]],Nurse[[#This Row],[RN Admin Hours]],Nurse[[#This Row],[RN DON Hours]],Nurse[[#This Row],[LPN Hours (excl. Admin)]],Nurse[[#This Row],[LPN Admin Hours]],Nurse[[#This Row],[CNA Hours]],Nurse[[#This Row],[NA TR Hours]],Nurse[[#This Row],[Med Aide/Tech Hours]])</f>
        <v>200.25293478260875</v>
      </c>
      <c r="K35" s="4">
        <f>SUM(Nurse[[#This Row],[RN Hours (excl. Admin, DON)]],Nurse[[#This Row],[LPN Hours (excl. Admin)]],Nurse[[#This Row],[CNA Hours]],Nurse[[#This Row],[NA TR Hours]],Nurse[[#This Row],[Med Aide/Tech Hours]])</f>
        <v>186.30684782608699</v>
      </c>
      <c r="L35" s="4">
        <f>SUM(Nurse[[#This Row],[RN Hours (excl. Admin, DON)]],Nurse[[#This Row],[RN Admin Hours]],Nurse[[#This Row],[RN DON Hours]])</f>
        <v>39.485108695652187</v>
      </c>
      <c r="M35" s="4">
        <v>25.560760869565225</v>
      </c>
      <c r="N35" s="4">
        <v>8.2740217391304327</v>
      </c>
      <c r="O35" s="4">
        <v>5.6503260869565226</v>
      </c>
      <c r="P35" s="4">
        <f>SUM(Nurse[[#This Row],[LPN Hours (excl. Admin)]],Nurse[[#This Row],[LPN Admin Hours]])</f>
        <v>63.0536956521739</v>
      </c>
      <c r="Q35" s="4">
        <v>63.031956521739119</v>
      </c>
      <c r="R35" s="4">
        <v>2.1739130434782608E-2</v>
      </c>
      <c r="S35" s="4">
        <f>SUM(Nurse[[#This Row],[CNA Hours]],Nurse[[#This Row],[NA TR Hours]],Nurse[[#This Row],[Med Aide/Tech Hours]])</f>
        <v>97.714130434782632</v>
      </c>
      <c r="T35" s="4">
        <v>88.253152173913065</v>
      </c>
      <c r="U35" s="4">
        <v>9.4609782608695667</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40.653478260869576</v>
      </c>
      <c r="X35" s="4">
        <v>4.4327173913043483</v>
      </c>
      <c r="Y35" s="4">
        <v>4.3478260869565216E-2</v>
      </c>
      <c r="Z35" s="4">
        <v>1.8777173913043479</v>
      </c>
      <c r="AA35" s="4">
        <v>15.711195652173917</v>
      </c>
      <c r="AB35" s="4">
        <v>2.1739130434782608E-2</v>
      </c>
      <c r="AC35" s="4">
        <v>18.566630434782613</v>
      </c>
      <c r="AD35" s="4">
        <v>0</v>
      </c>
      <c r="AE35" s="4">
        <v>0</v>
      </c>
      <c r="AF35" s="1">
        <v>135042</v>
      </c>
      <c r="AG35" s="1">
        <v>10</v>
      </c>
      <c r="AH35"/>
    </row>
    <row r="36" spans="1:34" x14ac:dyDescent="0.25">
      <c r="A36" t="s">
        <v>91</v>
      </c>
      <c r="B36" t="s">
        <v>9</v>
      </c>
      <c r="C36" t="s">
        <v>172</v>
      </c>
      <c r="D36" t="s">
        <v>141</v>
      </c>
      <c r="E36" s="4">
        <v>61.423913043478258</v>
      </c>
      <c r="F36" s="4">
        <f>Nurse[[#This Row],[Total Nurse Staff Hours]]/Nurse[[#This Row],[MDS Census]]</f>
        <v>3.8750380463634753</v>
      </c>
      <c r="G36" s="4">
        <f>Nurse[[#This Row],[Total Direct Care Staff Hours]]/Nurse[[#This Row],[MDS Census]]</f>
        <v>3.7556273225977699</v>
      </c>
      <c r="H36" s="4">
        <f>Nurse[[#This Row],[Total RN Hours (w/ Admin, DON)]]/Nurse[[#This Row],[MDS Census]]</f>
        <v>0.93152716333392294</v>
      </c>
      <c r="I36" s="4">
        <f>Nurse[[#This Row],[RN Hours (excl. Admin, DON)]]/Nurse[[#This Row],[MDS Census]]</f>
        <v>0.81468235710493697</v>
      </c>
      <c r="J36" s="4">
        <f>SUM(Nurse[[#This Row],[RN Hours (excl. Admin, DON)]],Nurse[[#This Row],[RN Admin Hours]],Nurse[[#This Row],[RN DON Hours]],Nurse[[#This Row],[LPN Hours (excl. Admin)]],Nurse[[#This Row],[LPN Admin Hours]],Nurse[[#This Row],[CNA Hours]],Nurse[[#This Row],[NA TR Hours]],Nurse[[#This Row],[Med Aide/Tech Hours]])</f>
        <v>238.01999999999998</v>
      </c>
      <c r="K36" s="4">
        <f>SUM(Nurse[[#This Row],[RN Hours (excl. Admin, DON)]],Nurse[[#This Row],[LPN Hours (excl. Admin)]],Nurse[[#This Row],[CNA Hours]],Nurse[[#This Row],[NA TR Hours]],Nurse[[#This Row],[Med Aide/Tech Hours]])</f>
        <v>230.68532608695648</v>
      </c>
      <c r="L36" s="4">
        <f>SUM(Nurse[[#This Row],[RN Hours (excl. Admin, DON)]],Nurse[[#This Row],[RN Admin Hours]],Nurse[[#This Row],[RN DON Hours]])</f>
        <v>57.218043478260853</v>
      </c>
      <c r="M36" s="4">
        <v>50.040978260869551</v>
      </c>
      <c r="N36" s="4">
        <v>1.1304347826086956</v>
      </c>
      <c r="O36" s="4">
        <v>6.0466304347826085</v>
      </c>
      <c r="P36" s="4">
        <f>SUM(Nurse[[#This Row],[LPN Hours (excl. Admin)]],Nurse[[#This Row],[LPN Admin Hours]])</f>
        <v>43.484130434782607</v>
      </c>
      <c r="Q36" s="4">
        <v>43.326521739130435</v>
      </c>
      <c r="R36" s="4">
        <v>0.15760869565217392</v>
      </c>
      <c r="S36" s="4">
        <f>SUM(Nurse[[#This Row],[CNA Hours]],Nurse[[#This Row],[NA TR Hours]],Nurse[[#This Row],[Med Aide/Tech Hours]])</f>
        <v>137.3178260869565</v>
      </c>
      <c r="T36" s="4">
        <v>121.00195652173912</v>
      </c>
      <c r="U36" s="4">
        <v>16.315869565217394</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14.505217391304349</v>
      </c>
      <c r="X36" s="4">
        <v>0</v>
      </c>
      <c r="Y36" s="4">
        <v>0</v>
      </c>
      <c r="Z36" s="4">
        <v>0</v>
      </c>
      <c r="AA36" s="4">
        <v>13.037826086956523</v>
      </c>
      <c r="AB36" s="4">
        <v>0.15760869565217392</v>
      </c>
      <c r="AC36" s="4">
        <v>1.3097826086956521</v>
      </c>
      <c r="AD36" s="4">
        <v>0</v>
      </c>
      <c r="AE36" s="4">
        <v>0</v>
      </c>
      <c r="AF36" s="1">
        <v>135021</v>
      </c>
      <c r="AG36" s="1">
        <v>10</v>
      </c>
      <c r="AH36"/>
    </row>
    <row r="37" spans="1:34" x14ac:dyDescent="0.25">
      <c r="A37" t="s">
        <v>91</v>
      </c>
      <c r="B37" t="s">
        <v>10</v>
      </c>
      <c r="C37" t="s">
        <v>173</v>
      </c>
      <c r="D37" t="s">
        <v>142</v>
      </c>
      <c r="E37" s="4">
        <v>54.206521739130437</v>
      </c>
      <c r="F37" s="4">
        <f>Nurse[[#This Row],[Total Nurse Staff Hours]]/Nurse[[#This Row],[MDS Census]]</f>
        <v>4.2681993182273912</v>
      </c>
      <c r="G37" s="4">
        <f>Nurse[[#This Row],[Total Direct Care Staff Hours]]/Nurse[[#This Row],[MDS Census]]</f>
        <v>3.8893884098656502</v>
      </c>
      <c r="H37" s="4">
        <f>Nurse[[#This Row],[Total RN Hours (w/ Admin, DON)]]/Nurse[[#This Row],[MDS Census]]</f>
        <v>0.82194906757569675</v>
      </c>
      <c r="I37" s="4">
        <f>Nurse[[#This Row],[RN Hours (excl. Admin, DON)]]/Nurse[[#This Row],[MDS Census]]</f>
        <v>0.70239623019851605</v>
      </c>
      <c r="J37" s="4">
        <f>SUM(Nurse[[#This Row],[RN Hours (excl. Admin, DON)]],Nurse[[#This Row],[RN Admin Hours]],Nurse[[#This Row],[RN DON Hours]],Nurse[[#This Row],[LPN Hours (excl. Admin)]],Nurse[[#This Row],[LPN Admin Hours]],Nurse[[#This Row],[CNA Hours]],Nurse[[#This Row],[NA TR Hours]],Nurse[[#This Row],[Med Aide/Tech Hours]])</f>
        <v>231.36423913043478</v>
      </c>
      <c r="K37" s="4">
        <f>SUM(Nurse[[#This Row],[RN Hours (excl. Admin, DON)]],Nurse[[#This Row],[LPN Hours (excl. Admin)]],Nurse[[#This Row],[CNA Hours]],Nurse[[#This Row],[NA TR Hours]],Nurse[[#This Row],[Med Aide/Tech Hours]])</f>
        <v>210.83021739130433</v>
      </c>
      <c r="L37" s="4">
        <f>SUM(Nurse[[#This Row],[RN Hours (excl. Admin, DON)]],Nurse[[#This Row],[RN Admin Hours]],Nurse[[#This Row],[RN DON Hours]])</f>
        <v>44.555</v>
      </c>
      <c r="M37" s="4">
        <v>38.07445652173913</v>
      </c>
      <c r="N37" s="4">
        <v>1.0022826086956524</v>
      </c>
      <c r="O37" s="4">
        <v>5.4782608695652177</v>
      </c>
      <c r="P37" s="4">
        <f>SUM(Nurse[[#This Row],[LPN Hours (excl. Admin)]],Nurse[[#This Row],[LPN Admin Hours]])</f>
        <v>47.029239130434796</v>
      </c>
      <c r="Q37" s="4">
        <v>32.975760869565228</v>
      </c>
      <c r="R37" s="4">
        <v>14.053478260869568</v>
      </c>
      <c r="S37" s="4">
        <f>SUM(Nurse[[#This Row],[CNA Hours]],Nurse[[#This Row],[NA TR Hours]],Nurse[[#This Row],[Med Aide/Tech Hours]])</f>
        <v>139.78</v>
      </c>
      <c r="T37" s="4">
        <v>117.46891304347825</v>
      </c>
      <c r="U37" s="4">
        <v>22.311086956521741</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6.25E-2</v>
      </c>
      <c r="X37" s="4">
        <v>6.25E-2</v>
      </c>
      <c r="Y37" s="4">
        <v>0</v>
      </c>
      <c r="Z37" s="4">
        <v>0</v>
      </c>
      <c r="AA37" s="4">
        <v>0</v>
      </c>
      <c r="AB37" s="4">
        <v>0</v>
      </c>
      <c r="AC37" s="4">
        <v>0</v>
      </c>
      <c r="AD37" s="4">
        <v>0</v>
      </c>
      <c r="AE37" s="4">
        <v>0</v>
      </c>
      <c r="AF37" s="1">
        <v>135038</v>
      </c>
      <c r="AG37" s="1">
        <v>10</v>
      </c>
      <c r="AH37"/>
    </row>
    <row r="38" spans="1:34" x14ac:dyDescent="0.25">
      <c r="A38" t="s">
        <v>91</v>
      </c>
      <c r="B38" t="s">
        <v>55</v>
      </c>
      <c r="C38" t="s">
        <v>198</v>
      </c>
      <c r="D38" t="s">
        <v>143</v>
      </c>
      <c r="E38" s="4">
        <v>56.793478260869563</v>
      </c>
      <c r="F38" s="4">
        <f>Nurse[[#This Row],[Total Nurse Staff Hours]]/Nurse[[#This Row],[MDS Census]]</f>
        <v>3.9882928229665073</v>
      </c>
      <c r="G38" s="4">
        <f>Nurse[[#This Row],[Total Direct Care Staff Hours]]/Nurse[[#This Row],[MDS Census]]</f>
        <v>3.6561894736842109</v>
      </c>
      <c r="H38" s="4">
        <f>Nurse[[#This Row],[Total RN Hours (w/ Admin, DON)]]/Nurse[[#This Row],[MDS Census]]</f>
        <v>0.96224497607655513</v>
      </c>
      <c r="I38" s="4">
        <f>Nurse[[#This Row],[RN Hours (excl. Admin, DON)]]/Nurse[[#This Row],[MDS Census]]</f>
        <v>0.79553875598086132</v>
      </c>
      <c r="J38" s="4">
        <f>SUM(Nurse[[#This Row],[RN Hours (excl. Admin, DON)]],Nurse[[#This Row],[RN Admin Hours]],Nurse[[#This Row],[RN DON Hours]],Nurse[[#This Row],[LPN Hours (excl. Admin)]],Nurse[[#This Row],[LPN Admin Hours]],Nurse[[#This Row],[CNA Hours]],Nurse[[#This Row],[NA TR Hours]],Nurse[[#This Row],[Med Aide/Tech Hours]])</f>
        <v>226.50902173913045</v>
      </c>
      <c r="K38" s="4">
        <f>SUM(Nurse[[#This Row],[RN Hours (excl. Admin, DON)]],Nurse[[#This Row],[LPN Hours (excl. Admin)]],Nurse[[#This Row],[CNA Hours]],Nurse[[#This Row],[NA TR Hours]],Nurse[[#This Row],[Med Aide/Tech Hours]])</f>
        <v>207.64771739130435</v>
      </c>
      <c r="L38" s="4">
        <f>SUM(Nurse[[#This Row],[RN Hours (excl. Admin, DON)]],Nurse[[#This Row],[RN Admin Hours]],Nurse[[#This Row],[RN DON Hours]])</f>
        <v>54.649239130434786</v>
      </c>
      <c r="M38" s="4">
        <v>45.181413043478265</v>
      </c>
      <c r="N38" s="4">
        <v>4.7123913043478254</v>
      </c>
      <c r="O38" s="4">
        <v>4.7554347826086953</v>
      </c>
      <c r="P38" s="4">
        <f>SUM(Nurse[[#This Row],[LPN Hours (excl. Admin)]],Nurse[[#This Row],[LPN Admin Hours]])</f>
        <v>55.287826086956507</v>
      </c>
      <c r="Q38" s="4">
        <v>45.894347826086943</v>
      </c>
      <c r="R38" s="4">
        <v>9.3934782608695642</v>
      </c>
      <c r="S38" s="4">
        <f>SUM(Nurse[[#This Row],[CNA Hours]],Nurse[[#This Row],[NA TR Hours]],Nurse[[#This Row],[Med Aide/Tech Hours]])</f>
        <v>116.57195652173917</v>
      </c>
      <c r="T38" s="4">
        <v>99.02260869565221</v>
      </c>
      <c r="U38" s="4">
        <v>17.549347826086954</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135122</v>
      </c>
      <c r="AG38" s="1">
        <v>10</v>
      </c>
      <c r="AH38"/>
    </row>
    <row r="39" spans="1:34" x14ac:dyDescent="0.25">
      <c r="A39" t="s">
        <v>91</v>
      </c>
      <c r="B39" t="s">
        <v>39</v>
      </c>
      <c r="C39" t="s">
        <v>193</v>
      </c>
      <c r="D39" t="s">
        <v>159</v>
      </c>
      <c r="E39" s="4">
        <v>67.456521739130437</v>
      </c>
      <c r="F39" s="4">
        <f>Nurse[[#This Row],[Total Nurse Staff Hours]]/Nurse[[#This Row],[MDS Census]]</f>
        <v>3.9081292297776344</v>
      </c>
      <c r="G39" s="4">
        <f>Nurse[[#This Row],[Total Direct Care Staff Hours]]/Nurse[[#This Row],[MDS Census]]</f>
        <v>3.6255978085723486</v>
      </c>
      <c r="H39" s="4">
        <f>Nurse[[#This Row],[Total RN Hours (w/ Admin, DON)]]/Nurse[[#This Row],[MDS Census]]</f>
        <v>1.1070979697067356</v>
      </c>
      <c r="I39" s="4">
        <f>Nurse[[#This Row],[RN Hours (excl. Admin, DON)]]/Nurse[[#This Row],[MDS Census]]</f>
        <v>0.8245665485014505</v>
      </c>
      <c r="J39" s="4">
        <f>SUM(Nurse[[#This Row],[RN Hours (excl. Admin, DON)]],Nurse[[#This Row],[RN Admin Hours]],Nurse[[#This Row],[RN DON Hours]],Nurse[[#This Row],[LPN Hours (excl. Admin)]],Nurse[[#This Row],[LPN Admin Hours]],Nurse[[#This Row],[CNA Hours]],Nurse[[#This Row],[NA TR Hours]],Nurse[[#This Row],[Med Aide/Tech Hours]])</f>
        <v>263.62880434782608</v>
      </c>
      <c r="K39" s="4">
        <f>SUM(Nurse[[#This Row],[RN Hours (excl. Admin, DON)]],Nurse[[#This Row],[LPN Hours (excl. Admin)]],Nurse[[#This Row],[CNA Hours]],Nurse[[#This Row],[NA TR Hours]],Nurse[[#This Row],[Med Aide/Tech Hours]])</f>
        <v>244.57021739130431</v>
      </c>
      <c r="L39" s="4">
        <f>SUM(Nurse[[#This Row],[RN Hours (excl. Admin, DON)]],Nurse[[#This Row],[RN Admin Hours]],Nurse[[#This Row],[RN DON Hours]])</f>
        <v>74.68097826086958</v>
      </c>
      <c r="M39" s="4">
        <v>55.62239130434785</v>
      </c>
      <c r="N39" s="4">
        <v>13.928152173913038</v>
      </c>
      <c r="O39" s="4">
        <v>5.1304347826086953</v>
      </c>
      <c r="P39" s="4">
        <f>SUM(Nurse[[#This Row],[LPN Hours (excl. Admin)]],Nurse[[#This Row],[LPN Admin Hours]])</f>
        <v>48.345434782608692</v>
      </c>
      <c r="Q39" s="4">
        <v>48.345434782608692</v>
      </c>
      <c r="R39" s="4">
        <v>0</v>
      </c>
      <c r="S39" s="4">
        <f>SUM(Nurse[[#This Row],[CNA Hours]],Nurse[[#This Row],[NA TR Hours]],Nurse[[#This Row],[Med Aide/Tech Hours]])</f>
        <v>140.6023913043478</v>
      </c>
      <c r="T39" s="4">
        <v>119.95641304347822</v>
      </c>
      <c r="U39" s="4">
        <v>20.645978260869569</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s="1">
        <v>135091</v>
      </c>
      <c r="AG39" s="1">
        <v>10</v>
      </c>
      <c r="AH39"/>
    </row>
    <row r="40" spans="1:34" x14ac:dyDescent="0.25">
      <c r="A40" t="s">
        <v>91</v>
      </c>
      <c r="B40" t="s">
        <v>59</v>
      </c>
      <c r="C40" t="s">
        <v>172</v>
      </c>
      <c r="D40" t="s">
        <v>141</v>
      </c>
      <c r="E40" s="4">
        <v>58.010869565217391</v>
      </c>
      <c r="F40" s="4">
        <f>Nurse[[#This Row],[Total Nurse Staff Hours]]/Nurse[[#This Row],[MDS Census]]</f>
        <v>3.5702248454187751</v>
      </c>
      <c r="G40" s="4">
        <f>Nurse[[#This Row],[Total Direct Care Staff Hours]]/Nurse[[#This Row],[MDS Census]]</f>
        <v>3.2273337080756979</v>
      </c>
      <c r="H40" s="4">
        <f>Nurse[[#This Row],[Total RN Hours (w/ Admin, DON)]]/Nurse[[#This Row],[MDS Census]]</f>
        <v>1.0911261008056963</v>
      </c>
      <c r="I40" s="4">
        <f>Nurse[[#This Row],[RN Hours (excl. Admin, DON)]]/Nurse[[#This Row],[MDS Census]]</f>
        <v>0.82249953157204425</v>
      </c>
      <c r="J40" s="4">
        <f>SUM(Nurse[[#This Row],[RN Hours (excl. Admin, DON)]],Nurse[[#This Row],[RN Admin Hours]],Nurse[[#This Row],[RN DON Hours]],Nurse[[#This Row],[LPN Hours (excl. Admin)]],Nurse[[#This Row],[LPN Admin Hours]],Nurse[[#This Row],[CNA Hours]],Nurse[[#This Row],[NA TR Hours]],Nurse[[#This Row],[Med Aide/Tech Hours]])</f>
        <v>207.11184782608697</v>
      </c>
      <c r="K40" s="4">
        <f>SUM(Nurse[[#This Row],[RN Hours (excl. Admin, DON)]],Nurse[[#This Row],[LPN Hours (excl. Admin)]],Nurse[[#This Row],[CNA Hours]],Nurse[[#This Row],[NA TR Hours]],Nurse[[#This Row],[Med Aide/Tech Hours]])</f>
        <v>187.22043478260869</v>
      </c>
      <c r="L40" s="4">
        <f>SUM(Nurse[[#This Row],[RN Hours (excl. Admin, DON)]],Nurse[[#This Row],[RN Admin Hours]],Nurse[[#This Row],[RN DON Hours]])</f>
        <v>63.297173913043487</v>
      </c>
      <c r="M40" s="4">
        <v>47.713913043478264</v>
      </c>
      <c r="N40" s="4">
        <v>9.8495652173913051</v>
      </c>
      <c r="O40" s="4">
        <v>5.7336956521739131</v>
      </c>
      <c r="P40" s="4">
        <f>SUM(Nurse[[#This Row],[LPN Hours (excl. Admin)]],Nurse[[#This Row],[LPN Admin Hours]])</f>
        <v>37.846521739130424</v>
      </c>
      <c r="Q40" s="4">
        <v>33.53836956521738</v>
      </c>
      <c r="R40" s="4">
        <v>4.3081521739130446</v>
      </c>
      <c r="S40" s="4">
        <f>SUM(Nurse[[#This Row],[CNA Hours]],Nurse[[#This Row],[NA TR Hours]],Nurse[[#This Row],[Med Aide/Tech Hours]])</f>
        <v>105.96815217391307</v>
      </c>
      <c r="T40" s="4">
        <v>70.359021739130455</v>
      </c>
      <c r="U40" s="4">
        <v>30.031739130434783</v>
      </c>
      <c r="V40" s="4">
        <v>5.5773913043478265</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0.85597826086956519</v>
      </c>
      <c r="X40" s="4">
        <v>0</v>
      </c>
      <c r="Y40" s="4">
        <v>0</v>
      </c>
      <c r="Z40" s="4">
        <v>0</v>
      </c>
      <c r="AA40" s="4">
        <v>0</v>
      </c>
      <c r="AB40" s="4">
        <v>0</v>
      </c>
      <c r="AC40" s="4">
        <v>0.85597826086956519</v>
      </c>
      <c r="AD40" s="4">
        <v>0</v>
      </c>
      <c r="AE40" s="4">
        <v>0</v>
      </c>
      <c r="AF40" s="1">
        <v>135128</v>
      </c>
      <c r="AG40" s="1">
        <v>10</v>
      </c>
      <c r="AH40"/>
    </row>
    <row r="41" spans="1:34" x14ac:dyDescent="0.25">
      <c r="A41" t="s">
        <v>91</v>
      </c>
      <c r="B41" t="s">
        <v>66</v>
      </c>
      <c r="C41" t="s">
        <v>202</v>
      </c>
      <c r="D41" t="s">
        <v>143</v>
      </c>
      <c r="E41" s="4">
        <v>54.228260869565219</v>
      </c>
      <c r="F41" s="4">
        <f>Nurse[[#This Row],[Total Nurse Staff Hours]]/Nurse[[#This Row],[MDS Census]]</f>
        <v>4.3264000801763878</v>
      </c>
      <c r="G41" s="4">
        <f>Nurse[[#This Row],[Total Direct Care Staff Hours]]/Nurse[[#This Row],[MDS Census]]</f>
        <v>3.9632030467027466</v>
      </c>
      <c r="H41" s="4">
        <f>Nurse[[#This Row],[Total RN Hours (w/ Admin, DON)]]/Nurse[[#This Row],[MDS Census]]</f>
        <v>0.51004409701342956</v>
      </c>
      <c r="I41" s="4">
        <f>Nurse[[#This Row],[RN Hours (excl. Admin, DON)]]/Nurse[[#This Row],[MDS Census]]</f>
        <v>0.24125876929244339</v>
      </c>
      <c r="J41" s="4">
        <f>SUM(Nurse[[#This Row],[RN Hours (excl. Admin, DON)]],Nurse[[#This Row],[RN Admin Hours]],Nurse[[#This Row],[RN DON Hours]],Nurse[[#This Row],[LPN Hours (excl. Admin)]],Nurse[[#This Row],[LPN Admin Hours]],Nurse[[#This Row],[CNA Hours]],Nurse[[#This Row],[NA TR Hours]],Nurse[[#This Row],[Med Aide/Tech Hours]])</f>
        <v>234.61315217391305</v>
      </c>
      <c r="K41" s="4">
        <f>SUM(Nurse[[#This Row],[RN Hours (excl. Admin, DON)]],Nurse[[#This Row],[LPN Hours (excl. Admin)]],Nurse[[#This Row],[CNA Hours]],Nurse[[#This Row],[NA TR Hours]],Nurse[[#This Row],[Med Aide/Tech Hours]])</f>
        <v>214.91760869565221</v>
      </c>
      <c r="L41" s="4">
        <f>SUM(Nurse[[#This Row],[RN Hours (excl. Admin, DON)]],Nurse[[#This Row],[RN Admin Hours]],Nurse[[#This Row],[RN DON Hours]])</f>
        <v>27.658804347826088</v>
      </c>
      <c r="M41" s="4">
        <v>13.083043478260871</v>
      </c>
      <c r="N41" s="4">
        <v>9.0974999999999984</v>
      </c>
      <c r="O41" s="4">
        <v>5.4782608695652177</v>
      </c>
      <c r="P41" s="4">
        <f>SUM(Nurse[[#This Row],[LPN Hours (excl. Admin)]],Nurse[[#This Row],[LPN Admin Hours]])</f>
        <v>74.483152173913069</v>
      </c>
      <c r="Q41" s="4">
        <v>69.363369565217411</v>
      </c>
      <c r="R41" s="4">
        <v>5.1197826086956519</v>
      </c>
      <c r="S41" s="4">
        <f>SUM(Nurse[[#This Row],[CNA Hours]],Nurse[[#This Row],[NA TR Hours]],Nurse[[#This Row],[Med Aide/Tech Hours]])</f>
        <v>132.47119565217392</v>
      </c>
      <c r="T41" s="4">
        <v>109.61413043478261</v>
      </c>
      <c r="U41" s="4">
        <v>22.857065217391298</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135135</v>
      </c>
      <c r="AG41" s="1">
        <v>10</v>
      </c>
      <c r="AH41"/>
    </row>
    <row r="42" spans="1:34" x14ac:dyDescent="0.25">
      <c r="A42" t="s">
        <v>91</v>
      </c>
      <c r="B42" t="s">
        <v>58</v>
      </c>
      <c r="C42" t="s">
        <v>176</v>
      </c>
      <c r="D42" t="s">
        <v>145</v>
      </c>
      <c r="E42" s="4">
        <v>48.173913043478258</v>
      </c>
      <c r="F42" s="4">
        <f>Nurse[[#This Row],[Total Nurse Staff Hours]]/Nurse[[#This Row],[MDS Census]]</f>
        <v>3.8863018953068598</v>
      </c>
      <c r="G42" s="4">
        <f>Nurse[[#This Row],[Total Direct Care Staff Hours]]/Nurse[[#This Row],[MDS Census]]</f>
        <v>3.5639350180505418</v>
      </c>
      <c r="H42" s="4">
        <f>Nurse[[#This Row],[Total RN Hours (w/ Admin, DON)]]/Nurse[[#This Row],[MDS Census]]</f>
        <v>0.68572427797833935</v>
      </c>
      <c r="I42" s="4">
        <f>Nurse[[#This Row],[RN Hours (excl. Admin, DON)]]/Nurse[[#This Row],[MDS Census]]</f>
        <v>0.36335740072202166</v>
      </c>
      <c r="J42" s="4">
        <f>SUM(Nurse[[#This Row],[RN Hours (excl. Admin, DON)]],Nurse[[#This Row],[RN Admin Hours]],Nurse[[#This Row],[RN DON Hours]],Nurse[[#This Row],[LPN Hours (excl. Admin)]],Nurse[[#This Row],[LPN Admin Hours]],Nurse[[#This Row],[CNA Hours]],Nurse[[#This Row],[NA TR Hours]],Nurse[[#This Row],[Med Aide/Tech Hours]])</f>
        <v>187.21836956521742</v>
      </c>
      <c r="K42" s="4">
        <f>SUM(Nurse[[#This Row],[RN Hours (excl. Admin, DON)]],Nurse[[#This Row],[LPN Hours (excl. Admin)]],Nurse[[#This Row],[CNA Hours]],Nurse[[#This Row],[NA TR Hours]],Nurse[[#This Row],[Med Aide/Tech Hours]])</f>
        <v>171.68869565217392</v>
      </c>
      <c r="L42" s="4">
        <f>SUM(Nurse[[#This Row],[RN Hours (excl. Admin, DON)]],Nurse[[#This Row],[RN Admin Hours]],Nurse[[#This Row],[RN DON Hours]])</f>
        <v>33.034021739130431</v>
      </c>
      <c r="M42" s="4">
        <v>17.504347826086956</v>
      </c>
      <c r="N42" s="4">
        <v>10.399239130434777</v>
      </c>
      <c r="O42" s="4">
        <v>5.1304347826086953</v>
      </c>
      <c r="P42" s="4">
        <f>SUM(Nurse[[#This Row],[LPN Hours (excl. Admin)]],Nurse[[#This Row],[LPN Admin Hours]])</f>
        <v>47.87967391304349</v>
      </c>
      <c r="Q42" s="4">
        <v>47.87967391304349</v>
      </c>
      <c r="R42" s="4">
        <v>0</v>
      </c>
      <c r="S42" s="4">
        <f>SUM(Nurse[[#This Row],[CNA Hours]],Nurse[[#This Row],[NA TR Hours]],Nurse[[#This Row],[Med Aide/Tech Hours]])</f>
        <v>106.30467391304349</v>
      </c>
      <c r="T42" s="4">
        <v>97.240108695652182</v>
      </c>
      <c r="U42" s="4">
        <v>9.0645652173913032</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5.810326086956521</v>
      </c>
      <c r="X42" s="4">
        <v>0</v>
      </c>
      <c r="Y42" s="4">
        <v>0</v>
      </c>
      <c r="Z42" s="4">
        <v>0</v>
      </c>
      <c r="AA42" s="4">
        <v>0</v>
      </c>
      <c r="AB42" s="4">
        <v>0</v>
      </c>
      <c r="AC42" s="4">
        <v>5.810326086956521</v>
      </c>
      <c r="AD42" s="4">
        <v>0</v>
      </c>
      <c r="AE42" s="4">
        <v>0</v>
      </c>
      <c r="AF42" s="1">
        <v>135127</v>
      </c>
      <c r="AG42" s="1">
        <v>10</v>
      </c>
      <c r="AH42"/>
    </row>
    <row r="43" spans="1:34" x14ac:dyDescent="0.25">
      <c r="A43" t="s">
        <v>91</v>
      </c>
      <c r="B43" t="s">
        <v>56</v>
      </c>
      <c r="C43" t="s">
        <v>173</v>
      </c>
      <c r="D43" t="s">
        <v>142</v>
      </c>
      <c r="E43" s="4">
        <v>74.141304347826093</v>
      </c>
      <c r="F43" s="4">
        <f>Nurse[[#This Row],[Total Nurse Staff Hours]]/Nurse[[#This Row],[MDS Census]]</f>
        <v>4.0561017446122261</v>
      </c>
      <c r="G43" s="4">
        <f>Nurse[[#This Row],[Total Direct Care Staff Hours]]/Nurse[[#This Row],[MDS Census]]</f>
        <v>3.6838542735669249</v>
      </c>
      <c r="H43" s="4">
        <f>Nurse[[#This Row],[Total RN Hours (w/ Admin, DON)]]/Nurse[[#This Row],[MDS Census]]</f>
        <v>0.97544348336021125</v>
      </c>
      <c r="I43" s="4">
        <f>Nurse[[#This Row],[RN Hours (excl. Admin, DON)]]/Nurse[[#This Row],[MDS Census]]</f>
        <v>0.60319601231491005</v>
      </c>
      <c r="J43" s="4">
        <f>SUM(Nurse[[#This Row],[RN Hours (excl. Admin, DON)]],Nurse[[#This Row],[RN Admin Hours]],Nurse[[#This Row],[RN DON Hours]],Nurse[[#This Row],[LPN Hours (excl. Admin)]],Nurse[[#This Row],[LPN Admin Hours]],Nurse[[#This Row],[CNA Hours]],Nurse[[#This Row],[NA TR Hours]],Nurse[[#This Row],[Med Aide/Tech Hours]])</f>
        <v>300.72467391304343</v>
      </c>
      <c r="K43" s="4">
        <f>SUM(Nurse[[#This Row],[RN Hours (excl. Admin, DON)]],Nurse[[#This Row],[LPN Hours (excl. Admin)]],Nurse[[#This Row],[CNA Hours]],Nurse[[#This Row],[NA TR Hours]],Nurse[[#This Row],[Med Aide/Tech Hours]])</f>
        <v>273.12576086956517</v>
      </c>
      <c r="L43" s="4">
        <f>SUM(Nurse[[#This Row],[RN Hours (excl. Admin, DON)]],Nurse[[#This Row],[RN Admin Hours]],Nurse[[#This Row],[RN DON Hours]])</f>
        <v>72.320652173913061</v>
      </c>
      <c r="M43" s="4">
        <v>44.721739130434806</v>
      </c>
      <c r="N43" s="4">
        <v>22.487499999999994</v>
      </c>
      <c r="O43" s="4">
        <v>5.1114130434782608</v>
      </c>
      <c r="P43" s="4">
        <f>SUM(Nurse[[#This Row],[LPN Hours (excl. Admin)]],Nurse[[#This Row],[LPN Admin Hours]])</f>
        <v>60.940326086956524</v>
      </c>
      <c r="Q43" s="4">
        <v>60.940326086956524</v>
      </c>
      <c r="R43" s="4">
        <v>0</v>
      </c>
      <c r="S43" s="4">
        <f>SUM(Nurse[[#This Row],[CNA Hours]],Nurse[[#This Row],[NA TR Hours]],Nurse[[#This Row],[Med Aide/Tech Hours]])</f>
        <v>167.46369565217387</v>
      </c>
      <c r="T43" s="4">
        <v>136.06467391304344</v>
      </c>
      <c r="U43" s="4">
        <v>31.399021739130429</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11.671521739130439</v>
      </c>
      <c r="X43" s="4">
        <v>0</v>
      </c>
      <c r="Y43" s="4">
        <v>0</v>
      </c>
      <c r="Z43" s="4">
        <v>0</v>
      </c>
      <c r="AA43" s="4">
        <v>1.2954347826086958</v>
      </c>
      <c r="AB43" s="4">
        <v>0</v>
      </c>
      <c r="AC43" s="4">
        <v>10.376086956521743</v>
      </c>
      <c r="AD43" s="4">
        <v>0</v>
      </c>
      <c r="AE43" s="4">
        <v>0</v>
      </c>
      <c r="AF43" s="1">
        <v>135123</v>
      </c>
      <c r="AG43" s="1">
        <v>10</v>
      </c>
      <c r="AH43"/>
    </row>
    <row r="44" spans="1:34" x14ac:dyDescent="0.25">
      <c r="A44" t="s">
        <v>91</v>
      </c>
      <c r="B44" t="s">
        <v>17</v>
      </c>
      <c r="C44" t="s">
        <v>177</v>
      </c>
      <c r="D44" t="s">
        <v>134</v>
      </c>
      <c r="E44" s="4">
        <v>31.5</v>
      </c>
      <c r="F44" s="4">
        <f>Nurse[[#This Row],[Total Nurse Staff Hours]]/Nurse[[#This Row],[MDS Census]]</f>
        <v>2.9324810213940649</v>
      </c>
      <c r="G44" s="4">
        <f>Nurse[[#This Row],[Total Direct Care Staff Hours]]/Nurse[[#This Row],[MDS Census]]</f>
        <v>2.581262939958592</v>
      </c>
      <c r="H44" s="4">
        <f>Nurse[[#This Row],[Total RN Hours (w/ Admin, DON)]]/Nurse[[#This Row],[MDS Census]]</f>
        <v>0.69516218081435477</v>
      </c>
      <c r="I44" s="4">
        <f>Nurse[[#This Row],[RN Hours (excl. Admin, DON)]]/Nurse[[#This Row],[MDS Census]]</f>
        <v>0.5105244996549344</v>
      </c>
      <c r="J44" s="4">
        <f>SUM(Nurse[[#This Row],[RN Hours (excl. Admin, DON)]],Nurse[[#This Row],[RN Admin Hours]],Nurse[[#This Row],[RN DON Hours]],Nurse[[#This Row],[LPN Hours (excl. Admin)]],Nurse[[#This Row],[LPN Admin Hours]],Nurse[[#This Row],[CNA Hours]],Nurse[[#This Row],[NA TR Hours]],Nurse[[#This Row],[Med Aide/Tech Hours]])</f>
        <v>92.373152173913041</v>
      </c>
      <c r="K44" s="4">
        <f>SUM(Nurse[[#This Row],[RN Hours (excl. Admin, DON)]],Nurse[[#This Row],[LPN Hours (excl. Admin)]],Nurse[[#This Row],[CNA Hours]],Nurse[[#This Row],[NA TR Hours]],Nurse[[#This Row],[Med Aide/Tech Hours]])</f>
        <v>81.309782608695642</v>
      </c>
      <c r="L44" s="4">
        <f>SUM(Nurse[[#This Row],[RN Hours (excl. Admin, DON)]],Nurse[[#This Row],[RN Admin Hours]],Nurse[[#This Row],[RN DON Hours]])</f>
        <v>21.897608695652174</v>
      </c>
      <c r="M44" s="4">
        <v>16.081521739130434</v>
      </c>
      <c r="N44" s="4">
        <v>0</v>
      </c>
      <c r="O44" s="4">
        <v>5.8160869565217386</v>
      </c>
      <c r="P44" s="4">
        <f>SUM(Nurse[[#This Row],[LPN Hours (excl. Admin)]],Nurse[[#This Row],[LPN Admin Hours]])</f>
        <v>20.679347826086957</v>
      </c>
      <c r="Q44" s="4">
        <v>15.432065217391305</v>
      </c>
      <c r="R44" s="4">
        <v>5.2472826086956523</v>
      </c>
      <c r="S44" s="4">
        <f>SUM(Nurse[[#This Row],[CNA Hours]],Nurse[[#This Row],[NA TR Hours]],Nurse[[#This Row],[Med Aide/Tech Hours]])</f>
        <v>49.796195652173907</v>
      </c>
      <c r="T44" s="4">
        <v>38.293478260869563</v>
      </c>
      <c r="U44" s="4">
        <v>11.502717391304348</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 s="4">
        <v>0</v>
      </c>
      <c r="Y44" s="4">
        <v>0</v>
      </c>
      <c r="Z44" s="4">
        <v>0</v>
      </c>
      <c r="AA44" s="4">
        <v>0</v>
      </c>
      <c r="AB44" s="4">
        <v>0</v>
      </c>
      <c r="AC44" s="4">
        <v>0</v>
      </c>
      <c r="AD44" s="4">
        <v>0</v>
      </c>
      <c r="AE44" s="4">
        <v>0</v>
      </c>
      <c r="AF44" s="1">
        <v>135056</v>
      </c>
      <c r="AG44" s="1">
        <v>10</v>
      </c>
      <c r="AH44"/>
    </row>
    <row r="45" spans="1:34" x14ac:dyDescent="0.25">
      <c r="A45" t="s">
        <v>91</v>
      </c>
      <c r="B45" t="s">
        <v>71</v>
      </c>
      <c r="C45" t="s">
        <v>196</v>
      </c>
      <c r="D45" t="s">
        <v>132</v>
      </c>
      <c r="E45" s="4">
        <v>31.347826086956523</v>
      </c>
      <c r="F45" s="4">
        <f>Nurse[[#This Row],[Total Nurse Staff Hours]]/Nurse[[#This Row],[MDS Census]]</f>
        <v>4.5039667128987508</v>
      </c>
      <c r="G45" s="4">
        <f>Nurse[[#This Row],[Total Direct Care Staff Hours]]/Nurse[[#This Row],[MDS Census]]</f>
        <v>4.3347572815533963</v>
      </c>
      <c r="H45" s="4">
        <f>Nurse[[#This Row],[Total RN Hours (w/ Admin, DON)]]/Nurse[[#This Row],[MDS Census]]</f>
        <v>1.4307142857142856</v>
      </c>
      <c r="I45" s="4">
        <f>Nurse[[#This Row],[RN Hours (excl. Admin, DON)]]/Nurse[[#This Row],[MDS Census]]</f>
        <v>1.261504854368932</v>
      </c>
      <c r="J45" s="4">
        <f>SUM(Nurse[[#This Row],[RN Hours (excl. Admin, DON)]],Nurse[[#This Row],[RN Admin Hours]],Nurse[[#This Row],[RN DON Hours]],Nurse[[#This Row],[LPN Hours (excl. Admin)]],Nurse[[#This Row],[LPN Admin Hours]],Nurse[[#This Row],[CNA Hours]],Nurse[[#This Row],[NA TR Hours]],Nurse[[#This Row],[Med Aide/Tech Hours]])</f>
        <v>141.18956521739128</v>
      </c>
      <c r="K45" s="4">
        <f>SUM(Nurse[[#This Row],[RN Hours (excl. Admin, DON)]],Nurse[[#This Row],[LPN Hours (excl. Admin)]],Nurse[[#This Row],[CNA Hours]],Nurse[[#This Row],[NA TR Hours]],Nurse[[#This Row],[Med Aide/Tech Hours]])</f>
        <v>135.88521739130431</v>
      </c>
      <c r="L45" s="4">
        <f>SUM(Nurse[[#This Row],[RN Hours (excl. Admin, DON)]],Nurse[[#This Row],[RN Admin Hours]],Nurse[[#This Row],[RN DON Hours]])</f>
        <v>44.849782608695648</v>
      </c>
      <c r="M45" s="4">
        <v>39.545434782608694</v>
      </c>
      <c r="N45" s="4">
        <v>0</v>
      </c>
      <c r="O45" s="4">
        <v>5.3043478260869561</v>
      </c>
      <c r="P45" s="4">
        <f>SUM(Nurse[[#This Row],[LPN Hours (excl. Admin)]],Nurse[[#This Row],[LPN Admin Hours]])</f>
        <v>16.081739130434787</v>
      </c>
      <c r="Q45" s="4">
        <v>16.081739130434787</v>
      </c>
      <c r="R45" s="4">
        <v>0</v>
      </c>
      <c r="S45" s="4">
        <f>SUM(Nurse[[#This Row],[CNA Hours]],Nurse[[#This Row],[NA TR Hours]],Nurse[[#This Row],[Med Aide/Tech Hours]])</f>
        <v>80.258043478260845</v>
      </c>
      <c r="T45" s="4">
        <v>80.258043478260845</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 s="4">
        <v>0</v>
      </c>
      <c r="Y45" s="4">
        <v>0</v>
      </c>
      <c r="Z45" s="4">
        <v>0</v>
      </c>
      <c r="AA45" s="4">
        <v>0</v>
      </c>
      <c r="AB45" s="4">
        <v>0</v>
      </c>
      <c r="AC45" s="4">
        <v>0</v>
      </c>
      <c r="AD45" s="4">
        <v>0</v>
      </c>
      <c r="AE45" s="4">
        <v>0</v>
      </c>
      <c r="AF45" s="1">
        <v>135140</v>
      </c>
      <c r="AG45" s="1">
        <v>10</v>
      </c>
      <c r="AH45"/>
    </row>
    <row r="46" spans="1:34" x14ac:dyDescent="0.25">
      <c r="A46" t="s">
        <v>91</v>
      </c>
      <c r="B46" t="s">
        <v>34</v>
      </c>
      <c r="C46" t="s">
        <v>189</v>
      </c>
      <c r="D46" t="s">
        <v>156</v>
      </c>
      <c r="E46" s="4">
        <v>27.521739130434781</v>
      </c>
      <c r="F46" s="4">
        <f>Nurse[[#This Row],[Total Nurse Staff Hours]]/Nurse[[#This Row],[MDS Census]]</f>
        <v>3.396682464454976</v>
      </c>
      <c r="G46" s="4">
        <f>Nurse[[#This Row],[Total Direct Care Staff Hours]]/Nurse[[#This Row],[MDS Census]]</f>
        <v>2.8907898894154815</v>
      </c>
      <c r="H46" s="4">
        <f>Nurse[[#This Row],[Total RN Hours (w/ Admin, DON)]]/Nurse[[#This Row],[MDS Census]]</f>
        <v>0.90427725118483404</v>
      </c>
      <c r="I46" s="4">
        <f>Nurse[[#This Row],[RN Hours (excl. Admin, DON)]]/Nurse[[#This Row],[MDS Census]]</f>
        <v>0.61833728278041067</v>
      </c>
      <c r="J46" s="4">
        <f>SUM(Nurse[[#This Row],[RN Hours (excl. Admin, DON)]],Nurse[[#This Row],[RN Admin Hours]],Nurse[[#This Row],[RN DON Hours]],Nurse[[#This Row],[LPN Hours (excl. Admin)]],Nurse[[#This Row],[LPN Admin Hours]],Nurse[[#This Row],[CNA Hours]],Nurse[[#This Row],[NA TR Hours]],Nurse[[#This Row],[Med Aide/Tech Hours]])</f>
        <v>93.482608695652161</v>
      </c>
      <c r="K46" s="4">
        <f>SUM(Nurse[[#This Row],[RN Hours (excl. Admin, DON)]],Nurse[[#This Row],[LPN Hours (excl. Admin)]],Nurse[[#This Row],[CNA Hours]],Nurse[[#This Row],[NA TR Hours]],Nurse[[#This Row],[Med Aide/Tech Hours]])</f>
        <v>79.559565217391295</v>
      </c>
      <c r="L46" s="4">
        <f>SUM(Nurse[[#This Row],[RN Hours (excl. Admin, DON)]],Nurse[[#This Row],[RN Admin Hours]],Nurse[[#This Row],[RN DON Hours]])</f>
        <v>24.887282608695649</v>
      </c>
      <c r="M46" s="4">
        <v>17.017717391304345</v>
      </c>
      <c r="N46" s="4">
        <v>1.4347826086956521</v>
      </c>
      <c r="O46" s="4">
        <v>6.4347826086956523</v>
      </c>
      <c r="P46" s="4">
        <f>SUM(Nurse[[#This Row],[LPN Hours (excl. Admin)]],Nurse[[#This Row],[LPN Admin Hours]])</f>
        <v>25.680434782608707</v>
      </c>
      <c r="Q46" s="4">
        <v>19.626956521739142</v>
      </c>
      <c r="R46" s="4">
        <v>6.0534782608695661</v>
      </c>
      <c r="S46" s="4">
        <f>SUM(Nurse[[#This Row],[CNA Hours]],Nurse[[#This Row],[NA TR Hours]],Nurse[[#This Row],[Med Aide/Tech Hours]])</f>
        <v>42.914891304347805</v>
      </c>
      <c r="T46" s="4">
        <v>30.437717391304329</v>
      </c>
      <c r="U46" s="4">
        <v>12.477173913043474</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135082</v>
      </c>
      <c r="AG46" s="1">
        <v>10</v>
      </c>
      <c r="AH46"/>
    </row>
    <row r="47" spans="1:34" x14ac:dyDescent="0.25">
      <c r="A47" t="s">
        <v>91</v>
      </c>
      <c r="B47" t="s">
        <v>29</v>
      </c>
      <c r="C47" t="s">
        <v>170</v>
      </c>
      <c r="D47" t="s">
        <v>138</v>
      </c>
      <c r="E47" s="4">
        <v>105.02173913043478</v>
      </c>
      <c r="F47" s="4">
        <f>Nurse[[#This Row],[Total Nurse Staff Hours]]/Nurse[[#This Row],[MDS Census]]</f>
        <v>3.7972800662388737</v>
      </c>
      <c r="G47" s="4">
        <f>Nurse[[#This Row],[Total Direct Care Staff Hours]]/Nurse[[#This Row],[MDS Census]]</f>
        <v>3.5796657006830888</v>
      </c>
      <c r="H47" s="4">
        <f>Nurse[[#This Row],[Total RN Hours (w/ Admin, DON)]]/Nurse[[#This Row],[MDS Census]]</f>
        <v>0.57886255433657641</v>
      </c>
      <c r="I47" s="4">
        <f>Nurse[[#This Row],[RN Hours (excl. Admin, DON)]]/Nurse[[#This Row],[MDS Census]]</f>
        <v>0.36124818878079085</v>
      </c>
      <c r="J47" s="4">
        <f>SUM(Nurse[[#This Row],[RN Hours (excl. Admin, DON)]],Nurse[[#This Row],[RN Admin Hours]],Nurse[[#This Row],[RN DON Hours]],Nurse[[#This Row],[LPN Hours (excl. Admin)]],Nurse[[#This Row],[LPN Admin Hours]],Nurse[[#This Row],[CNA Hours]],Nurse[[#This Row],[NA TR Hours]],Nurse[[#This Row],[Med Aide/Tech Hours]])</f>
        <v>398.79695652173911</v>
      </c>
      <c r="K47" s="4">
        <f>SUM(Nurse[[#This Row],[RN Hours (excl. Admin, DON)]],Nurse[[#This Row],[LPN Hours (excl. Admin)]],Nurse[[#This Row],[CNA Hours]],Nurse[[#This Row],[NA TR Hours]],Nurse[[#This Row],[Med Aide/Tech Hours]])</f>
        <v>375.94271739130437</v>
      </c>
      <c r="L47" s="4">
        <f>SUM(Nurse[[#This Row],[RN Hours (excl. Admin, DON)]],Nurse[[#This Row],[RN Admin Hours]],Nurse[[#This Row],[RN DON Hours]])</f>
        <v>60.793152173913057</v>
      </c>
      <c r="M47" s="4">
        <v>37.938913043478273</v>
      </c>
      <c r="N47" s="4">
        <v>17.897717391304347</v>
      </c>
      <c r="O47" s="4">
        <v>4.9565217391304346</v>
      </c>
      <c r="P47" s="4">
        <f>SUM(Nurse[[#This Row],[LPN Hours (excl. Admin)]],Nurse[[#This Row],[LPN Admin Hours]])</f>
        <v>85.731521739130443</v>
      </c>
      <c r="Q47" s="4">
        <v>85.731521739130443</v>
      </c>
      <c r="R47" s="4">
        <v>0</v>
      </c>
      <c r="S47" s="4">
        <f>SUM(Nurse[[#This Row],[CNA Hours]],Nurse[[#This Row],[NA TR Hours]],Nurse[[#This Row],[Med Aide/Tech Hours]])</f>
        <v>252.27228260869566</v>
      </c>
      <c r="T47" s="4">
        <v>236.98445652173913</v>
      </c>
      <c r="U47" s="4">
        <v>15.287826086956525</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2.8260869565217392</v>
      </c>
      <c r="X47" s="4">
        <v>2.8260869565217392</v>
      </c>
      <c r="Y47" s="4">
        <v>0</v>
      </c>
      <c r="Z47" s="4">
        <v>0</v>
      </c>
      <c r="AA47" s="4">
        <v>0</v>
      </c>
      <c r="AB47" s="4">
        <v>0</v>
      </c>
      <c r="AC47" s="4">
        <v>0</v>
      </c>
      <c r="AD47" s="4">
        <v>0</v>
      </c>
      <c r="AE47" s="4">
        <v>0</v>
      </c>
      <c r="AF47" s="1">
        <v>135076</v>
      </c>
      <c r="AG47" s="1">
        <v>10</v>
      </c>
      <c r="AH47"/>
    </row>
    <row r="48" spans="1:34" x14ac:dyDescent="0.25">
      <c r="A48" t="s">
        <v>91</v>
      </c>
      <c r="B48" t="s">
        <v>78</v>
      </c>
      <c r="C48" t="s">
        <v>199</v>
      </c>
      <c r="D48" t="s">
        <v>142</v>
      </c>
      <c r="E48" s="4">
        <v>36.597826086956523</v>
      </c>
      <c r="F48" s="4">
        <f>Nurse[[#This Row],[Total Nurse Staff Hours]]/Nurse[[#This Row],[MDS Census]]</f>
        <v>3.8471606771606766</v>
      </c>
      <c r="G48" s="4">
        <f>Nurse[[#This Row],[Total Direct Care Staff Hours]]/Nurse[[#This Row],[MDS Census]]</f>
        <v>3.546777546777546</v>
      </c>
      <c r="H48" s="4">
        <f>Nurse[[#This Row],[Total RN Hours (w/ Admin, DON)]]/Nurse[[#This Row],[MDS Census]]</f>
        <v>0.51274428274428263</v>
      </c>
      <c r="I48" s="4">
        <f>Nurse[[#This Row],[RN Hours (excl. Admin, DON)]]/Nurse[[#This Row],[MDS Census]]</f>
        <v>0.2123611523611523</v>
      </c>
      <c r="J48" s="4">
        <f>SUM(Nurse[[#This Row],[RN Hours (excl. Admin, DON)]],Nurse[[#This Row],[RN Admin Hours]],Nurse[[#This Row],[RN DON Hours]],Nurse[[#This Row],[LPN Hours (excl. Admin)]],Nurse[[#This Row],[LPN Admin Hours]],Nurse[[#This Row],[CNA Hours]],Nurse[[#This Row],[NA TR Hours]],Nurse[[#This Row],[Med Aide/Tech Hours]])</f>
        <v>140.79771739130433</v>
      </c>
      <c r="K48" s="4">
        <f>SUM(Nurse[[#This Row],[RN Hours (excl. Admin, DON)]],Nurse[[#This Row],[LPN Hours (excl. Admin)]],Nurse[[#This Row],[CNA Hours]],Nurse[[#This Row],[NA TR Hours]],Nurse[[#This Row],[Med Aide/Tech Hours]])</f>
        <v>129.80434782608694</v>
      </c>
      <c r="L48" s="4">
        <f>SUM(Nurse[[#This Row],[RN Hours (excl. Admin, DON)]],Nurse[[#This Row],[RN Admin Hours]],Nurse[[#This Row],[RN DON Hours]])</f>
        <v>18.76532608695652</v>
      </c>
      <c r="M48" s="4">
        <v>7.7719565217391287</v>
      </c>
      <c r="N48" s="4">
        <v>5.0151086956521747</v>
      </c>
      <c r="O48" s="4">
        <v>5.9782608695652177</v>
      </c>
      <c r="P48" s="4">
        <f>SUM(Nurse[[#This Row],[LPN Hours (excl. Admin)]],Nurse[[#This Row],[LPN Admin Hours]])</f>
        <v>39.475217391304355</v>
      </c>
      <c r="Q48" s="4">
        <v>39.475217391304355</v>
      </c>
      <c r="R48" s="4">
        <v>0</v>
      </c>
      <c r="S48" s="4">
        <f>SUM(Nurse[[#This Row],[CNA Hours]],Nurse[[#This Row],[NA TR Hours]],Nurse[[#This Row],[Med Aide/Tech Hours]])</f>
        <v>82.557173913043471</v>
      </c>
      <c r="T48" s="4">
        <v>82.557173913043471</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 s="4">
        <v>0</v>
      </c>
      <c r="Y48" s="4">
        <v>0</v>
      </c>
      <c r="Z48" s="4">
        <v>0</v>
      </c>
      <c r="AA48" s="4">
        <v>0</v>
      </c>
      <c r="AB48" s="4">
        <v>0</v>
      </c>
      <c r="AC48" s="4">
        <v>0</v>
      </c>
      <c r="AD48" s="4">
        <v>0</v>
      </c>
      <c r="AE48" s="4">
        <v>0</v>
      </c>
      <c r="AF48" s="1">
        <v>135147</v>
      </c>
      <c r="AG48" s="1">
        <v>10</v>
      </c>
      <c r="AH48"/>
    </row>
    <row r="49" spans="1:34" x14ac:dyDescent="0.25">
      <c r="A49" t="s">
        <v>91</v>
      </c>
      <c r="B49" t="s">
        <v>33</v>
      </c>
      <c r="C49" t="s">
        <v>185</v>
      </c>
      <c r="D49" t="s">
        <v>151</v>
      </c>
      <c r="E49" s="4">
        <v>52.967391304347828</v>
      </c>
      <c r="F49" s="4">
        <f>Nurse[[#This Row],[Total Nurse Staff Hours]]/Nurse[[#This Row],[MDS Census]]</f>
        <v>3.2069259183254668</v>
      </c>
      <c r="G49" s="4">
        <f>Nurse[[#This Row],[Total Direct Care Staff Hours]]/Nurse[[#This Row],[MDS Census]]</f>
        <v>2.9068705109788633</v>
      </c>
      <c r="H49" s="4">
        <f>Nurse[[#This Row],[Total RN Hours (w/ Admin, DON)]]/Nurse[[#This Row],[MDS Census]]</f>
        <v>0.56523907243997529</v>
      </c>
      <c r="I49" s="4">
        <f>Nurse[[#This Row],[RN Hours (excl. Admin, DON)]]/Nurse[[#This Row],[MDS Census]]</f>
        <v>0.35494767083931866</v>
      </c>
      <c r="J49" s="4">
        <f>SUM(Nurse[[#This Row],[RN Hours (excl. Admin, DON)]],Nurse[[#This Row],[RN Admin Hours]],Nurse[[#This Row],[RN DON Hours]],Nurse[[#This Row],[LPN Hours (excl. Admin)]],Nurse[[#This Row],[LPN Admin Hours]],Nurse[[#This Row],[CNA Hours]],Nurse[[#This Row],[NA TR Hours]],Nurse[[#This Row],[Med Aide/Tech Hours]])</f>
        <v>169.86250000000001</v>
      </c>
      <c r="K49" s="4">
        <f>SUM(Nurse[[#This Row],[RN Hours (excl. Admin, DON)]],Nurse[[#This Row],[LPN Hours (excl. Admin)]],Nurse[[#This Row],[CNA Hours]],Nurse[[#This Row],[NA TR Hours]],Nurse[[#This Row],[Med Aide/Tech Hours]])</f>
        <v>153.96934782608696</v>
      </c>
      <c r="L49" s="4">
        <f>SUM(Nurse[[#This Row],[RN Hours (excl. Admin, DON)]],Nurse[[#This Row],[RN Admin Hours]],Nurse[[#This Row],[RN DON Hours]])</f>
        <v>29.939239130434782</v>
      </c>
      <c r="M49" s="4">
        <v>18.800652173913043</v>
      </c>
      <c r="N49" s="4">
        <v>5.7663043478260869</v>
      </c>
      <c r="O49" s="4">
        <v>5.3722826086956523</v>
      </c>
      <c r="P49" s="4">
        <f>SUM(Nurse[[#This Row],[LPN Hours (excl. Admin)]],Nurse[[#This Row],[LPN Admin Hours]])</f>
        <v>28.365978260869564</v>
      </c>
      <c r="Q49" s="4">
        <v>23.611413043478262</v>
      </c>
      <c r="R49" s="4">
        <v>4.7545652173913036</v>
      </c>
      <c r="S49" s="4">
        <f>SUM(Nurse[[#This Row],[CNA Hours]],Nurse[[#This Row],[NA TR Hours]],Nurse[[#This Row],[Med Aide/Tech Hours]])</f>
        <v>111.55728260869566</v>
      </c>
      <c r="T49" s="4">
        <v>92.179565217391314</v>
      </c>
      <c r="U49" s="4">
        <v>19.377717391304348</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135081</v>
      </c>
      <c r="AG49" s="1">
        <v>10</v>
      </c>
      <c r="AH49"/>
    </row>
    <row r="50" spans="1:34" x14ac:dyDescent="0.25">
      <c r="A50" t="s">
        <v>91</v>
      </c>
      <c r="B50" t="s">
        <v>6</v>
      </c>
      <c r="C50" t="s">
        <v>167</v>
      </c>
      <c r="D50" t="s">
        <v>137</v>
      </c>
      <c r="E50" s="4">
        <v>50.25</v>
      </c>
      <c r="F50" s="4">
        <f>Nurse[[#This Row],[Total Nurse Staff Hours]]/Nurse[[#This Row],[MDS Census]]</f>
        <v>3.9587475665152505</v>
      </c>
      <c r="G50" s="4">
        <f>Nurse[[#This Row],[Total Direct Care Staff Hours]]/Nurse[[#This Row],[MDS Census]]</f>
        <v>3.6092083062946139</v>
      </c>
      <c r="H50" s="4">
        <f>Nurse[[#This Row],[Total RN Hours (w/ Admin, DON)]]/Nurse[[#This Row],[MDS Census]]</f>
        <v>0.70003460956089114</v>
      </c>
      <c r="I50" s="4">
        <f>Nurse[[#This Row],[RN Hours (excl. Admin, DON)]]/Nurse[[#This Row],[MDS Census]]</f>
        <v>0.46470690028120271</v>
      </c>
      <c r="J50" s="4">
        <f>SUM(Nurse[[#This Row],[RN Hours (excl. Admin, DON)]],Nurse[[#This Row],[RN Admin Hours]],Nurse[[#This Row],[RN DON Hours]],Nurse[[#This Row],[LPN Hours (excl. Admin)]],Nurse[[#This Row],[LPN Admin Hours]],Nurse[[#This Row],[CNA Hours]],Nurse[[#This Row],[NA TR Hours]],Nurse[[#This Row],[Med Aide/Tech Hours]])</f>
        <v>198.92706521739134</v>
      </c>
      <c r="K50" s="4">
        <f>SUM(Nurse[[#This Row],[RN Hours (excl. Admin, DON)]],Nurse[[#This Row],[LPN Hours (excl. Admin)]],Nurse[[#This Row],[CNA Hours]],Nurse[[#This Row],[NA TR Hours]],Nurse[[#This Row],[Med Aide/Tech Hours]])</f>
        <v>181.36271739130436</v>
      </c>
      <c r="L50" s="4">
        <f>SUM(Nurse[[#This Row],[RN Hours (excl. Admin, DON)]],Nurse[[#This Row],[RN Admin Hours]],Nurse[[#This Row],[RN DON Hours]])</f>
        <v>35.176739130434783</v>
      </c>
      <c r="M50" s="4">
        <v>23.351521739130437</v>
      </c>
      <c r="N50" s="4">
        <v>6.3469565217391297</v>
      </c>
      <c r="O50" s="4">
        <v>5.4782608695652177</v>
      </c>
      <c r="P50" s="4">
        <f>SUM(Nurse[[#This Row],[LPN Hours (excl. Admin)]],Nurse[[#This Row],[LPN Admin Hours]])</f>
        <v>55.251304347826078</v>
      </c>
      <c r="Q50" s="4">
        <v>49.512173913043469</v>
      </c>
      <c r="R50" s="4">
        <v>5.7391304347826084</v>
      </c>
      <c r="S50" s="4">
        <f>SUM(Nurse[[#This Row],[CNA Hours]],Nurse[[#This Row],[NA TR Hours]],Nurse[[#This Row],[Med Aide/Tech Hours]])</f>
        <v>108.49902173913047</v>
      </c>
      <c r="T50" s="4">
        <v>99.829565217391334</v>
      </c>
      <c r="U50" s="4">
        <v>8.6694565217391304</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 s="4">
        <v>0</v>
      </c>
      <c r="Y50" s="4">
        <v>0</v>
      </c>
      <c r="Z50" s="4">
        <v>0</v>
      </c>
      <c r="AA50" s="4">
        <v>0</v>
      </c>
      <c r="AB50" s="4">
        <v>0</v>
      </c>
      <c r="AC50" s="4">
        <v>0</v>
      </c>
      <c r="AD50" s="4">
        <v>0</v>
      </c>
      <c r="AE50" s="4">
        <v>0</v>
      </c>
      <c r="AF50" s="1">
        <v>135018</v>
      </c>
      <c r="AG50" s="1">
        <v>10</v>
      </c>
      <c r="AH50"/>
    </row>
    <row r="51" spans="1:34" x14ac:dyDescent="0.25">
      <c r="A51" t="s">
        <v>91</v>
      </c>
      <c r="B51" t="s">
        <v>22</v>
      </c>
      <c r="C51" t="s">
        <v>182</v>
      </c>
      <c r="D51" t="s">
        <v>146</v>
      </c>
      <c r="E51" s="4">
        <v>60.032608695652172</v>
      </c>
      <c r="F51" s="4">
        <f>Nurse[[#This Row],[Total Nurse Staff Hours]]/Nurse[[#This Row],[MDS Census]]</f>
        <v>3.8484700344015939</v>
      </c>
      <c r="G51" s="4">
        <f>Nurse[[#This Row],[Total Direct Care Staff Hours]]/Nurse[[#This Row],[MDS Census]]</f>
        <v>3.7093934455911644</v>
      </c>
      <c r="H51" s="4">
        <f>Nurse[[#This Row],[Total RN Hours (w/ Admin, DON)]]/Nurse[[#This Row],[MDS Census]]</f>
        <v>0.92409378960709754</v>
      </c>
      <c r="I51" s="4">
        <f>Nurse[[#This Row],[RN Hours (excl. Admin, DON)]]/Nurse[[#This Row],[MDS Census]]</f>
        <v>0.78954372623574143</v>
      </c>
      <c r="J51" s="4">
        <f>SUM(Nurse[[#This Row],[RN Hours (excl. Admin, DON)]],Nurse[[#This Row],[RN Admin Hours]],Nurse[[#This Row],[RN DON Hours]],Nurse[[#This Row],[LPN Hours (excl. Admin)]],Nurse[[#This Row],[LPN Admin Hours]],Nurse[[#This Row],[CNA Hours]],Nurse[[#This Row],[NA TR Hours]],Nurse[[#This Row],[Med Aide/Tech Hours]])</f>
        <v>231.03369565217395</v>
      </c>
      <c r="K51" s="4">
        <f>SUM(Nurse[[#This Row],[RN Hours (excl. Admin, DON)]],Nurse[[#This Row],[LPN Hours (excl. Admin)]],Nurse[[#This Row],[CNA Hours]],Nurse[[#This Row],[NA TR Hours]],Nurse[[#This Row],[Med Aide/Tech Hours]])</f>
        <v>222.68456521739131</v>
      </c>
      <c r="L51" s="4">
        <f>SUM(Nurse[[#This Row],[RN Hours (excl. Admin, DON)]],Nurse[[#This Row],[RN Admin Hours]],Nurse[[#This Row],[RN DON Hours]])</f>
        <v>55.475760869565214</v>
      </c>
      <c r="M51" s="4">
        <v>47.398369565217386</v>
      </c>
      <c r="N51" s="4">
        <v>2.5991304347826087</v>
      </c>
      <c r="O51" s="4">
        <v>5.4782608695652177</v>
      </c>
      <c r="P51" s="4">
        <f>SUM(Nurse[[#This Row],[LPN Hours (excl. Admin)]],Nurse[[#This Row],[LPN Admin Hours]])</f>
        <v>22.750434782608686</v>
      </c>
      <c r="Q51" s="4">
        <v>22.478695652173904</v>
      </c>
      <c r="R51" s="4">
        <v>0.27173913043478259</v>
      </c>
      <c r="S51" s="4">
        <f>SUM(Nurse[[#This Row],[CNA Hours]],Nurse[[#This Row],[NA TR Hours]],Nurse[[#This Row],[Med Aide/Tech Hours]])</f>
        <v>152.80750000000003</v>
      </c>
      <c r="T51" s="4">
        <v>133.47260869565221</v>
      </c>
      <c r="U51" s="4">
        <v>19.334891304347831</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8.5310869565217402</v>
      </c>
      <c r="X51" s="4">
        <v>0</v>
      </c>
      <c r="Y51" s="4">
        <v>0</v>
      </c>
      <c r="Z51" s="4">
        <v>0</v>
      </c>
      <c r="AA51" s="4">
        <v>8.2593478260869571</v>
      </c>
      <c r="AB51" s="4">
        <v>0.27173913043478259</v>
      </c>
      <c r="AC51" s="4">
        <v>0</v>
      </c>
      <c r="AD51" s="4">
        <v>0</v>
      </c>
      <c r="AE51" s="4">
        <v>0</v>
      </c>
      <c r="AF51" s="1">
        <v>135065</v>
      </c>
      <c r="AG51" s="1">
        <v>10</v>
      </c>
      <c r="AH51"/>
    </row>
    <row r="52" spans="1:34" x14ac:dyDescent="0.25">
      <c r="A52" t="s">
        <v>91</v>
      </c>
      <c r="B52" t="s">
        <v>35</v>
      </c>
      <c r="C52" t="s">
        <v>190</v>
      </c>
      <c r="D52" t="s">
        <v>157</v>
      </c>
      <c r="E52" s="4">
        <v>40.445652173913047</v>
      </c>
      <c r="F52" s="4">
        <f>Nurse[[#This Row],[Total Nurse Staff Hours]]/Nurse[[#This Row],[MDS Census]]</f>
        <v>2.606261757592045</v>
      </c>
      <c r="G52" s="4">
        <f>Nurse[[#This Row],[Total Direct Care Staff Hours]]/Nurse[[#This Row],[MDS Census]]</f>
        <v>2.2523864552539643</v>
      </c>
      <c r="H52" s="4">
        <f>Nurse[[#This Row],[Total RN Hours (w/ Admin, DON)]]/Nurse[[#This Row],[MDS Census]]</f>
        <v>0.51451760279494752</v>
      </c>
      <c r="I52" s="4">
        <f>Nurse[[#This Row],[RN Hours (excl. Admin, DON)]]/Nurse[[#This Row],[MDS Census]]</f>
        <v>0.40042999193765111</v>
      </c>
      <c r="J52" s="4">
        <f>SUM(Nurse[[#This Row],[RN Hours (excl. Admin, DON)]],Nurse[[#This Row],[RN Admin Hours]],Nurse[[#This Row],[RN DON Hours]],Nurse[[#This Row],[LPN Hours (excl. Admin)]],Nurse[[#This Row],[LPN Admin Hours]],Nurse[[#This Row],[CNA Hours]],Nurse[[#This Row],[NA TR Hours]],Nurse[[#This Row],[Med Aide/Tech Hours]])</f>
        <v>105.41195652173914</v>
      </c>
      <c r="K52" s="4">
        <f>SUM(Nurse[[#This Row],[RN Hours (excl. Admin, DON)]],Nurse[[#This Row],[LPN Hours (excl. Admin)]],Nurse[[#This Row],[CNA Hours]],Nurse[[#This Row],[NA TR Hours]],Nurse[[#This Row],[Med Aide/Tech Hours]])</f>
        <v>91.099239130434796</v>
      </c>
      <c r="L52" s="4">
        <f>SUM(Nurse[[#This Row],[RN Hours (excl. Admin, DON)]],Nurse[[#This Row],[RN Admin Hours]],Nurse[[#This Row],[RN DON Hours]])</f>
        <v>20.81</v>
      </c>
      <c r="M52" s="4">
        <v>16.195652173913043</v>
      </c>
      <c r="N52" s="4">
        <v>0</v>
      </c>
      <c r="O52" s="4">
        <v>4.6143478260869566</v>
      </c>
      <c r="P52" s="4">
        <f>SUM(Nurse[[#This Row],[LPN Hours (excl. Admin)]],Nurse[[#This Row],[LPN Admin Hours]])</f>
        <v>26.584239130434781</v>
      </c>
      <c r="Q52" s="4">
        <v>16.885869565217391</v>
      </c>
      <c r="R52" s="4">
        <v>9.6983695652173907</v>
      </c>
      <c r="S52" s="4">
        <f>SUM(Nurse[[#This Row],[CNA Hours]],Nurse[[#This Row],[NA TR Hours]],Nurse[[#This Row],[Med Aide/Tech Hours]])</f>
        <v>58.017717391304345</v>
      </c>
      <c r="T52" s="4">
        <v>38.162826086956521</v>
      </c>
      <c r="U52" s="4">
        <v>19.854891304347827</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 s="4">
        <v>0</v>
      </c>
      <c r="Y52" s="4">
        <v>0</v>
      </c>
      <c r="Z52" s="4">
        <v>0</v>
      </c>
      <c r="AA52" s="4">
        <v>0</v>
      </c>
      <c r="AB52" s="4">
        <v>0</v>
      </c>
      <c r="AC52" s="4">
        <v>0</v>
      </c>
      <c r="AD52" s="4">
        <v>0</v>
      </c>
      <c r="AE52" s="4">
        <v>0</v>
      </c>
      <c r="AF52" s="1">
        <v>135084</v>
      </c>
      <c r="AG52" s="1">
        <v>10</v>
      </c>
      <c r="AH52"/>
    </row>
    <row r="53" spans="1:34" x14ac:dyDescent="0.25">
      <c r="A53" t="s">
        <v>91</v>
      </c>
      <c r="B53" t="s">
        <v>20</v>
      </c>
      <c r="C53" t="s">
        <v>180</v>
      </c>
      <c r="D53" t="s">
        <v>147</v>
      </c>
      <c r="E53" s="4">
        <v>18.728260869565219</v>
      </c>
      <c r="F53" s="4">
        <f>Nurse[[#This Row],[Total Nurse Staff Hours]]/Nurse[[#This Row],[MDS Census]]</f>
        <v>6.796401625072547</v>
      </c>
      <c r="G53" s="4">
        <f>Nurse[[#This Row],[Total Direct Care Staff Hours]]/Nurse[[#This Row],[MDS Census]]</f>
        <v>6.2307603017991875</v>
      </c>
      <c r="H53" s="4">
        <f>Nurse[[#This Row],[Total RN Hours (w/ Admin, DON)]]/Nurse[[#This Row],[MDS Census]]</f>
        <v>1.5154439930354031</v>
      </c>
      <c r="I53" s="4">
        <f>Nurse[[#This Row],[RN Hours (excl. Admin, DON)]]/Nurse[[#This Row],[MDS Census]]</f>
        <v>0.94980266976204297</v>
      </c>
      <c r="J53" s="4">
        <f>SUM(Nurse[[#This Row],[RN Hours (excl. Admin, DON)]],Nurse[[#This Row],[RN Admin Hours]],Nurse[[#This Row],[RN DON Hours]],Nurse[[#This Row],[LPN Hours (excl. Admin)]],Nurse[[#This Row],[LPN Admin Hours]],Nurse[[#This Row],[CNA Hours]],Nurse[[#This Row],[NA TR Hours]],Nurse[[#This Row],[Med Aide/Tech Hours]])</f>
        <v>127.28478260869565</v>
      </c>
      <c r="K53" s="4">
        <f>SUM(Nurse[[#This Row],[RN Hours (excl. Admin, DON)]],Nurse[[#This Row],[LPN Hours (excl. Admin)]],Nurse[[#This Row],[CNA Hours]],Nurse[[#This Row],[NA TR Hours]],Nurse[[#This Row],[Med Aide/Tech Hours]])</f>
        <v>116.69130434782609</v>
      </c>
      <c r="L53" s="4">
        <f>SUM(Nurse[[#This Row],[RN Hours (excl. Admin, DON)]],Nurse[[#This Row],[RN Admin Hours]],Nurse[[#This Row],[RN DON Hours]])</f>
        <v>28.381630434782608</v>
      </c>
      <c r="M53" s="4">
        <v>17.788152173913044</v>
      </c>
      <c r="N53" s="4">
        <v>5.3760869565217391</v>
      </c>
      <c r="O53" s="4">
        <v>5.2173913043478262</v>
      </c>
      <c r="P53" s="4">
        <f>SUM(Nurse[[#This Row],[LPN Hours (excl. Admin)]],Nurse[[#This Row],[LPN Admin Hours]])</f>
        <v>30.095217391304349</v>
      </c>
      <c r="Q53" s="4">
        <v>30.095217391304349</v>
      </c>
      <c r="R53" s="4">
        <v>0</v>
      </c>
      <c r="S53" s="4">
        <f>SUM(Nurse[[#This Row],[CNA Hours]],Nurse[[#This Row],[NA TR Hours]],Nurse[[#This Row],[Med Aide/Tech Hours]])</f>
        <v>68.807934782608697</v>
      </c>
      <c r="T53" s="4">
        <v>59.697282608695659</v>
      </c>
      <c r="U53" s="4">
        <v>9.1106521739130422</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15.538043478260869</v>
      </c>
      <c r="X53" s="4">
        <v>5.1934782608695658</v>
      </c>
      <c r="Y53" s="4">
        <v>0</v>
      </c>
      <c r="Z53" s="4">
        <v>0</v>
      </c>
      <c r="AA53" s="4">
        <v>5.6891304347826068</v>
      </c>
      <c r="AB53" s="4">
        <v>0</v>
      </c>
      <c r="AC53" s="4">
        <v>4.6554347826086957</v>
      </c>
      <c r="AD53" s="4">
        <v>0</v>
      </c>
      <c r="AE53" s="4">
        <v>0</v>
      </c>
      <c r="AF53" s="1">
        <v>135062</v>
      </c>
      <c r="AG53" s="1">
        <v>10</v>
      </c>
      <c r="AH53"/>
    </row>
    <row r="54" spans="1:34" x14ac:dyDescent="0.25">
      <c r="A54" t="s">
        <v>91</v>
      </c>
      <c r="B54" t="s">
        <v>7</v>
      </c>
      <c r="C54" t="s">
        <v>170</v>
      </c>
      <c r="D54" t="s">
        <v>138</v>
      </c>
      <c r="E54" s="4">
        <v>69.739130434782609</v>
      </c>
      <c r="F54" s="4">
        <f>Nurse[[#This Row],[Total Nurse Staff Hours]]/Nurse[[#This Row],[MDS Census]]</f>
        <v>4.1922350374064843</v>
      </c>
      <c r="G54" s="4">
        <f>Nurse[[#This Row],[Total Direct Care Staff Hours]]/Nurse[[#This Row],[MDS Census]]</f>
        <v>4.0658681421446383</v>
      </c>
      <c r="H54" s="4">
        <f>Nurse[[#This Row],[Total RN Hours (w/ Admin, DON)]]/Nurse[[#This Row],[MDS Census]]</f>
        <v>0.95156327930174567</v>
      </c>
      <c r="I54" s="4">
        <f>Nurse[[#This Row],[RN Hours (excl. Admin, DON)]]/Nurse[[#This Row],[MDS Census]]</f>
        <v>0.82527431421446384</v>
      </c>
      <c r="J54" s="4">
        <f>SUM(Nurse[[#This Row],[RN Hours (excl. Admin, DON)]],Nurse[[#This Row],[RN Admin Hours]],Nurse[[#This Row],[RN DON Hours]],Nurse[[#This Row],[LPN Hours (excl. Admin)]],Nurse[[#This Row],[LPN Admin Hours]],Nurse[[#This Row],[CNA Hours]],Nurse[[#This Row],[NA TR Hours]],Nurse[[#This Row],[Med Aide/Tech Hours]])</f>
        <v>292.36282608695655</v>
      </c>
      <c r="K54" s="4">
        <f>SUM(Nurse[[#This Row],[RN Hours (excl. Admin, DON)]],Nurse[[#This Row],[LPN Hours (excl. Admin)]],Nurse[[#This Row],[CNA Hours]],Nurse[[#This Row],[NA TR Hours]],Nurse[[#This Row],[Med Aide/Tech Hours]])</f>
        <v>283.55010869565217</v>
      </c>
      <c r="L54" s="4">
        <f>SUM(Nurse[[#This Row],[RN Hours (excl. Admin, DON)]],Nurse[[#This Row],[RN Admin Hours]],Nurse[[#This Row],[RN DON Hours]])</f>
        <v>66.361195652173919</v>
      </c>
      <c r="M54" s="4">
        <v>57.553913043478261</v>
      </c>
      <c r="N54" s="4">
        <v>3.4030434782608689</v>
      </c>
      <c r="O54" s="4">
        <v>5.4042391304347825</v>
      </c>
      <c r="P54" s="4">
        <f>SUM(Nurse[[#This Row],[LPN Hours (excl. Admin)]],Nurse[[#This Row],[LPN Admin Hours]])</f>
        <v>40.317934782608688</v>
      </c>
      <c r="Q54" s="4">
        <v>40.312499999999993</v>
      </c>
      <c r="R54" s="4">
        <v>5.434782608695652E-3</v>
      </c>
      <c r="S54" s="4">
        <f>SUM(Nurse[[#This Row],[CNA Hours]],Nurse[[#This Row],[NA TR Hours]],Nurse[[#This Row],[Med Aide/Tech Hours]])</f>
        <v>185.68369565217392</v>
      </c>
      <c r="T54" s="4">
        <v>168.81076086956523</v>
      </c>
      <c r="U54" s="4">
        <v>16.872934782608692</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4.1585869565217388</v>
      </c>
      <c r="X54" s="4">
        <v>0.41565217391304349</v>
      </c>
      <c r="Y54" s="4">
        <v>0</v>
      </c>
      <c r="Z54" s="4">
        <v>0</v>
      </c>
      <c r="AA54" s="4">
        <v>0.5307608695652174</v>
      </c>
      <c r="AB54" s="4">
        <v>5.434782608695652E-3</v>
      </c>
      <c r="AC54" s="4">
        <v>3.2067391304347823</v>
      </c>
      <c r="AD54" s="4">
        <v>0</v>
      </c>
      <c r="AE54" s="4">
        <v>0</v>
      </c>
      <c r="AF54" s="1">
        <v>135019</v>
      </c>
      <c r="AG54" s="1">
        <v>10</v>
      </c>
      <c r="AH54"/>
    </row>
    <row r="55" spans="1:34" x14ac:dyDescent="0.25">
      <c r="A55" t="s">
        <v>91</v>
      </c>
      <c r="B55" t="s">
        <v>36</v>
      </c>
      <c r="C55" t="s">
        <v>191</v>
      </c>
      <c r="D55" t="s">
        <v>158</v>
      </c>
      <c r="E55" s="4">
        <v>55.510869565217391</v>
      </c>
      <c r="F55" s="4">
        <f>Nurse[[#This Row],[Total Nurse Staff Hours]]/Nurse[[#This Row],[MDS Census]]</f>
        <v>3.8039886430389664</v>
      </c>
      <c r="G55" s="4">
        <f>Nurse[[#This Row],[Total Direct Care Staff Hours]]/Nurse[[#This Row],[MDS Census]]</f>
        <v>3.4683904444879583</v>
      </c>
      <c r="H55" s="4">
        <f>Nurse[[#This Row],[Total RN Hours (w/ Admin, DON)]]/Nurse[[#This Row],[MDS Census]]</f>
        <v>0.98509888388486389</v>
      </c>
      <c r="I55" s="4">
        <f>Nurse[[#This Row],[RN Hours (excl. Admin, DON)]]/Nurse[[#This Row],[MDS Census]]</f>
        <v>0.74985705893871157</v>
      </c>
      <c r="J55" s="4">
        <f>SUM(Nurse[[#This Row],[RN Hours (excl. Admin, DON)]],Nurse[[#This Row],[RN Admin Hours]],Nurse[[#This Row],[RN DON Hours]],Nurse[[#This Row],[LPN Hours (excl. Admin)]],Nurse[[#This Row],[LPN Admin Hours]],Nurse[[#This Row],[CNA Hours]],Nurse[[#This Row],[NA TR Hours]],Nurse[[#This Row],[Med Aide/Tech Hours]])</f>
        <v>211.16271739130437</v>
      </c>
      <c r="K55" s="4">
        <f>SUM(Nurse[[#This Row],[RN Hours (excl. Admin, DON)]],Nurse[[#This Row],[LPN Hours (excl. Admin)]],Nurse[[#This Row],[CNA Hours]],Nurse[[#This Row],[NA TR Hours]],Nurse[[#This Row],[Med Aide/Tech Hours]])</f>
        <v>192.53336956521741</v>
      </c>
      <c r="L55" s="4">
        <f>SUM(Nurse[[#This Row],[RN Hours (excl. Admin, DON)]],Nurse[[#This Row],[RN Admin Hours]],Nurse[[#This Row],[RN DON Hours]])</f>
        <v>54.68369565217391</v>
      </c>
      <c r="M55" s="4">
        <v>41.625217391304346</v>
      </c>
      <c r="N55" s="4">
        <v>7.8410869565217389</v>
      </c>
      <c r="O55" s="4">
        <v>5.2173913043478262</v>
      </c>
      <c r="P55" s="4">
        <f>SUM(Nurse[[#This Row],[LPN Hours (excl. Admin)]],Nurse[[#This Row],[LPN Admin Hours]])</f>
        <v>21.605978260869566</v>
      </c>
      <c r="Q55" s="4">
        <v>16.035108695652173</v>
      </c>
      <c r="R55" s="4">
        <v>5.5708695652173938</v>
      </c>
      <c r="S55" s="4">
        <f>SUM(Nurse[[#This Row],[CNA Hours]],Nurse[[#This Row],[NA TR Hours]],Nurse[[#This Row],[Med Aide/Tech Hours]])</f>
        <v>134.87304347826091</v>
      </c>
      <c r="T55" s="4">
        <v>101.63271739130438</v>
      </c>
      <c r="U55" s="4">
        <v>33.240326086956522</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135087</v>
      </c>
      <c r="AG55" s="1">
        <v>10</v>
      </c>
      <c r="AH55"/>
    </row>
    <row r="56" spans="1:34" x14ac:dyDescent="0.25">
      <c r="A56" t="s">
        <v>91</v>
      </c>
      <c r="B56" t="s">
        <v>25</v>
      </c>
      <c r="C56" t="s">
        <v>185</v>
      </c>
      <c r="D56" t="s">
        <v>151</v>
      </c>
      <c r="E56" s="4">
        <v>59.619565217391305</v>
      </c>
      <c r="F56" s="4">
        <f>Nurse[[#This Row],[Total Nurse Staff Hours]]/Nurse[[#This Row],[MDS Census]]</f>
        <v>4.0879726526891531</v>
      </c>
      <c r="G56" s="4">
        <f>Nurse[[#This Row],[Total Direct Care Staff Hours]]/Nurse[[#This Row],[MDS Census]]</f>
        <v>3.9077174111212405</v>
      </c>
      <c r="H56" s="4">
        <f>Nurse[[#This Row],[Total RN Hours (w/ Admin, DON)]]/Nurse[[#This Row],[MDS Census]]</f>
        <v>0.83871103008204229</v>
      </c>
      <c r="I56" s="4">
        <f>Nurse[[#This Row],[RN Hours (excl. Admin, DON)]]/Nurse[[#This Row],[MDS Census]]</f>
        <v>0.65845578851412978</v>
      </c>
      <c r="J56" s="4">
        <f>SUM(Nurse[[#This Row],[RN Hours (excl. Admin, DON)]],Nurse[[#This Row],[RN Admin Hours]],Nurse[[#This Row],[RN DON Hours]],Nurse[[#This Row],[LPN Hours (excl. Admin)]],Nurse[[#This Row],[LPN Admin Hours]],Nurse[[#This Row],[CNA Hours]],Nurse[[#This Row],[NA TR Hours]],Nurse[[#This Row],[Med Aide/Tech Hours]])</f>
        <v>243.72315217391312</v>
      </c>
      <c r="K56" s="4">
        <f>SUM(Nurse[[#This Row],[RN Hours (excl. Admin, DON)]],Nurse[[#This Row],[LPN Hours (excl. Admin)]],Nurse[[#This Row],[CNA Hours]],Nurse[[#This Row],[NA TR Hours]],Nurse[[#This Row],[Med Aide/Tech Hours]])</f>
        <v>232.97641304347832</v>
      </c>
      <c r="L56" s="4">
        <f>SUM(Nurse[[#This Row],[RN Hours (excl. Admin, DON)]],Nurse[[#This Row],[RN Admin Hours]],Nurse[[#This Row],[RN DON Hours]])</f>
        <v>50.003586956521758</v>
      </c>
      <c r="M56" s="4">
        <v>39.256847826086975</v>
      </c>
      <c r="N56" s="4">
        <v>5.5293478260869575</v>
      </c>
      <c r="O56" s="4">
        <v>5.2173913043478262</v>
      </c>
      <c r="P56" s="4">
        <f>SUM(Nurse[[#This Row],[LPN Hours (excl. Admin)]],Nurse[[#This Row],[LPN Admin Hours]])</f>
        <v>48.46141304347826</v>
      </c>
      <c r="Q56" s="4">
        <v>48.46141304347826</v>
      </c>
      <c r="R56" s="4">
        <v>0</v>
      </c>
      <c r="S56" s="4">
        <f>SUM(Nurse[[#This Row],[CNA Hours]],Nurse[[#This Row],[NA TR Hours]],Nurse[[#This Row],[Med Aide/Tech Hours]])</f>
        <v>145.25815217391309</v>
      </c>
      <c r="T56" s="4">
        <v>119.12510869565222</v>
      </c>
      <c r="U56" s="4">
        <v>26.133043478260866</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 s="4">
        <v>0</v>
      </c>
      <c r="Y56" s="4">
        <v>0</v>
      </c>
      <c r="Z56" s="4">
        <v>0</v>
      </c>
      <c r="AA56" s="4">
        <v>0</v>
      </c>
      <c r="AB56" s="4">
        <v>0</v>
      </c>
      <c r="AC56" s="4">
        <v>0</v>
      </c>
      <c r="AD56" s="4">
        <v>0</v>
      </c>
      <c r="AE56" s="4">
        <v>0</v>
      </c>
      <c r="AF56" s="1">
        <v>135068</v>
      </c>
      <c r="AG56" s="1">
        <v>10</v>
      </c>
      <c r="AH56"/>
    </row>
    <row r="57" spans="1:34" x14ac:dyDescent="0.25">
      <c r="A57" t="s">
        <v>91</v>
      </c>
      <c r="B57" t="s">
        <v>5</v>
      </c>
      <c r="C57" t="s">
        <v>169</v>
      </c>
      <c r="D57" t="s">
        <v>139</v>
      </c>
      <c r="E57" s="4">
        <v>39.565217391304351</v>
      </c>
      <c r="F57" s="4">
        <f>Nurse[[#This Row],[Total Nurse Staff Hours]]/Nurse[[#This Row],[MDS Census]]</f>
        <v>3.4140137362637359</v>
      </c>
      <c r="G57" s="4">
        <f>Nurse[[#This Row],[Total Direct Care Staff Hours]]/Nurse[[#This Row],[MDS Census]]</f>
        <v>3.2620906593406587</v>
      </c>
      <c r="H57" s="4">
        <f>Nurse[[#This Row],[Total RN Hours (w/ Admin, DON)]]/Nurse[[#This Row],[MDS Census]]</f>
        <v>0.81334340659340665</v>
      </c>
      <c r="I57" s="4">
        <f>Nurse[[#This Row],[RN Hours (excl. Admin, DON)]]/Nurse[[#This Row],[MDS Census]]</f>
        <v>0.66609065934065936</v>
      </c>
      <c r="J57" s="4">
        <f>SUM(Nurse[[#This Row],[RN Hours (excl. Admin, DON)]],Nurse[[#This Row],[RN Admin Hours]],Nurse[[#This Row],[RN DON Hours]],Nurse[[#This Row],[LPN Hours (excl. Admin)]],Nurse[[#This Row],[LPN Admin Hours]],Nurse[[#This Row],[CNA Hours]],Nurse[[#This Row],[NA TR Hours]],Nurse[[#This Row],[Med Aide/Tech Hours]])</f>
        <v>135.07619565217391</v>
      </c>
      <c r="K57" s="4">
        <f>SUM(Nurse[[#This Row],[RN Hours (excl. Admin, DON)]],Nurse[[#This Row],[LPN Hours (excl. Admin)]],Nurse[[#This Row],[CNA Hours]],Nurse[[#This Row],[NA TR Hours]],Nurse[[#This Row],[Med Aide/Tech Hours]])</f>
        <v>129.0653260869565</v>
      </c>
      <c r="L57" s="4">
        <f>SUM(Nurse[[#This Row],[RN Hours (excl. Admin, DON)]],Nurse[[#This Row],[RN Admin Hours]],Nurse[[#This Row],[RN DON Hours]])</f>
        <v>32.18010869565218</v>
      </c>
      <c r="M57" s="4">
        <v>26.354021739130438</v>
      </c>
      <c r="N57" s="4">
        <v>0.17391304347826086</v>
      </c>
      <c r="O57" s="4">
        <v>5.6521739130434785</v>
      </c>
      <c r="P57" s="4">
        <f>SUM(Nurse[[#This Row],[LPN Hours (excl. Admin)]],Nurse[[#This Row],[LPN Admin Hours]])</f>
        <v>26.537282608695641</v>
      </c>
      <c r="Q57" s="4">
        <v>26.352499999999988</v>
      </c>
      <c r="R57" s="4">
        <v>0.18478260869565216</v>
      </c>
      <c r="S57" s="4">
        <f>SUM(Nurse[[#This Row],[CNA Hours]],Nurse[[#This Row],[NA TR Hours]],Nurse[[#This Row],[Med Aide/Tech Hours]])</f>
        <v>76.358804347826066</v>
      </c>
      <c r="T57" s="4">
        <v>70.517608695652157</v>
      </c>
      <c r="U57" s="4">
        <v>5.8411956521739139</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1.3644565217391302</v>
      </c>
      <c r="X57" s="4">
        <v>0</v>
      </c>
      <c r="Y57" s="4">
        <v>0</v>
      </c>
      <c r="Z57" s="4">
        <v>0</v>
      </c>
      <c r="AA57" s="4">
        <v>0</v>
      </c>
      <c r="AB57" s="4">
        <v>0.18478260869565216</v>
      </c>
      <c r="AC57" s="4">
        <v>1.1796739130434781</v>
      </c>
      <c r="AD57" s="4">
        <v>0</v>
      </c>
      <c r="AE57" s="4">
        <v>0</v>
      </c>
      <c r="AF57" s="1">
        <v>135015</v>
      </c>
      <c r="AG57" s="1">
        <v>10</v>
      </c>
      <c r="AH57"/>
    </row>
    <row r="58" spans="1:34" x14ac:dyDescent="0.25">
      <c r="A58" t="s">
        <v>91</v>
      </c>
      <c r="B58" t="s">
        <v>23</v>
      </c>
      <c r="C58" t="s">
        <v>183</v>
      </c>
      <c r="D58" t="s">
        <v>149</v>
      </c>
      <c r="E58" s="4">
        <v>17.369565217391305</v>
      </c>
      <c r="F58" s="4">
        <f>Nurse[[#This Row],[Total Nurse Staff Hours]]/Nurse[[#This Row],[MDS Census]]</f>
        <v>5.1292428035043791</v>
      </c>
      <c r="G58" s="4">
        <f>Nurse[[#This Row],[Total Direct Care Staff Hours]]/Nurse[[#This Row],[MDS Census]]</f>
        <v>5.1292428035043791</v>
      </c>
      <c r="H58" s="4">
        <f>Nurse[[#This Row],[Total RN Hours (w/ Admin, DON)]]/Nurse[[#This Row],[MDS Census]]</f>
        <v>0.5205131414267834</v>
      </c>
      <c r="I58" s="4">
        <f>Nurse[[#This Row],[RN Hours (excl. Admin, DON)]]/Nurse[[#This Row],[MDS Census]]</f>
        <v>0.5205131414267834</v>
      </c>
      <c r="J58" s="4">
        <f>SUM(Nurse[[#This Row],[RN Hours (excl. Admin, DON)]],Nurse[[#This Row],[RN Admin Hours]],Nurse[[#This Row],[RN DON Hours]],Nurse[[#This Row],[LPN Hours (excl. Admin)]],Nurse[[#This Row],[LPN Admin Hours]],Nurse[[#This Row],[CNA Hours]],Nurse[[#This Row],[NA TR Hours]],Nurse[[#This Row],[Med Aide/Tech Hours]])</f>
        <v>89.092717391304333</v>
      </c>
      <c r="K58" s="4">
        <f>SUM(Nurse[[#This Row],[RN Hours (excl. Admin, DON)]],Nurse[[#This Row],[LPN Hours (excl. Admin)]],Nurse[[#This Row],[CNA Hours]],Nurse[[#This Row],[NA TR Hours]],Nurse[[#This Row],[Med Aide/Tech Hours]])</f>
        <v>89.092717391304333</v>
      </c>
      <c r="L58" s="4">
        <f>SUM(Nurse[[#This Row],[RN Hours (excl. Admin, DON)]],Nurse[[#This Row],[RN Admin Hours]],Nurse[[#This Row],[RN DON Hours]])</f>
        <v>9.0410869565217382</v>
      </c>
      <c r="M58" s="4">
        <v>9.0410869565217382</v>
      </c>
      <c r="N58" s="4">
        <v>0</v>
      </c>
      <c r="O58" s="4">
        <v>0</v>
      </c>
      <c r="P58" s="4">
        <f>SUM(Nurse[[#This Row],[LPN Hours (excl. Admin)]],Nurse[[#This Row],[LPN Admin Hours]])</f>
        <v>24.899782608695663</v>
      </c>
      <c r="Q58" s="4">
        <v>24.899782608695663</v>
      </c>
      <c r="R58" s="4">
        <v>0</v>
      </c>
      <c r="S58" s="4">
        <f>SUM(Nurse[[#This Row],[CNA Hours]],Nurse[[#This Row],[NA TR Hours]],Nurse[[#This Row],[Med Aide/Tech Hours]])</f>
        <v>55.151847826086943</v>
      </c>
      <c r="T58" s="4">
        <v>47.957826086956509</v>
      </c>
      <c r="U58" s="4">
        <v>7.1940217391304335</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7.9714130434782628</v>
      </c>
      <c r="X58" s="4">
        <v>0.97010869565217395</v>
      </c>
      <c r="Y58" s="4">
        <v>0</v>
      </c>
      <c r="Z58" s="4">
        <v>0</v>
      </c>
      <c r="AA58" s="4">
        <v>0.63130434782608691</v>
      </c>
      <c r="AB58" s="4">
        <v>0</v>
      </c>
      <c r="AC58" s="4">
        <v>6.3700000000000019</v>
      </c>
      <c r="AD58" s="4">
        <v>0</v>
      </c>
      <c r="AE58" s="4">
        <v>0</v>
      </c>
      <c r="AF58" s="1">
        <v>135066</v>
      </c>
      <c r="AG58" s="1">
        <v>10</v>
      </c>
      <c r="AH58"/>
    </row>
    <row r="59" spans="1:34" x14ac:dyDescent="0.25">
      <c r="A59" t="s">
        <v>91</v>
      </c>
      <c r="B59" t="s">
        <v>47</v>
      </c>
      <c r="C59" t="s">
        <v>172</v>
      </c>
      <c r="D59" t="s">
        <v>141</v>
      </c>
      <c r="E59" s="4">
        <v>62.436619718309856</v>
      </c>
      <c r="F59" s="4">
        <f>Nurse[[#This Row],[Total Nurse Staff Hours]]/Nurse[[#This Row],[MDS Census]]</f>
        <v>3.8191450484998861</v>
      </c>
      <c r="G59" s="4">
        <f>Nurse[[#This Row],[Total Direct Care Staff Hours]]/Nurse[[#This Row],[MDS Census]]</f>
        <v>3.6794247687796067</v>
      </c>
      <c r="H59" s="4">
        <f>Nurse[[#This Row],[Total RN Hours (w/ Admin, DON)]]/Nurse[[#This Row],[MDS Census]]</f>
        <v>1.1374306338822466</v>
      </c>
      <c r="I59" s="4">
        <f>Nurse[[#This Row],[RN Hours (excl. Admin, DON)]]/Nurse[[#This Row],[MDS Census]]</f>
        <v>1.0090976765170312</v>
      </c>
      <c r="J59" s="4">
        <f>SUM(Nurse[[#This Row],[RN Hours (excl. Admin, DON)]],Nurse[[#This Row],[RN Admin Hours]],Nurse[[#This Row],[RN DON Hours]],Nurse[[#This Row],[LPN Hours (excl. Admin)]],Nurse[[#This Row],[LPN Admin Hours]],Nurse[[#This Row],[CNA Hours]],Nurse[[#This Row],[NA TR Hours]],Nurse[[#This Row],[Med Aide/Tech Hours]])</f>
        <v>238.45450704225345</v>
      </c>
      <c r="K59" s="4">
        <f>SUM(Nurse[[#This Row],[RN Hours (excl. Admin, DON)]],Nurse[[#This Row],[LPN Hours (excl. Admin)]],Nurse[[#This Row],[CNA Hours]],Nurse[[#This Row],[NA TR Hours]],Nurse[[#This Row],[Med Aide/Tech Hours]])</f>
        <v>229.73084507042248</v>
      </c>
      <c r="L59" s="4">
        <f>SUM(Nurse[[#This Row],[RN Hours (excl. Admin, DON)]],Nurse[[#This Row],[RN Admin Hours]],Nurse[[#This Row],[RN DON Hours]])</f>
        <v>71.017323943661964</v>
      </c>
      <c r="M59" s="4">
        <v>63.004647887323927</v>
      </c>
      <c r="N59" s="4">
        <v>3.1535211267605634</v>
      </c>
      <c r="O59" s="4">
        <v>4.859154929577465</v>
      </c>
      <c r="P59" s="4">
        <f>SUM(Nurse[[#This Row],[LPN Hours (excl. Admin)]],Nurse[[#This Row],[LPN Admin Hours]])</f>
        <v>9.0635211267605644</v>
      </c>
      <c r="Q59" s="4">
        <v>8.3525352112676075</v>
      </c>
      <c r="R59" s="4">
        <v>0.71098591549295775</v>
      </c>
      <c r="S59" s="4">
        <f>SUM(Nurse[[#This Row],[CNA Hours]],Nurse[[#This Row],[NA TR Hours]],Nurse[[#This Row],[Med Aide/Tech Hours]])</f>
        <v>158.37366197183096</v>
      </c>
      <c r="T59" s="4">
        <v>118.8759154929577</v>
      </c>
      <c r="U59" s="4">
        <v>39.497746478873246</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4.9191549295774646</v>
      </c>
      <c r="X59" s="4">
        <v>3.9121126760563381</v>
      </c>
      <c r="Y59" s="4">
        <v>0</v>
      </c>
      <c r="Z59" s="4">
        <v>0</v>
      </c>
      <c r="AA59" s="4">
        <v>1.0070422535211268</v>
      </c>
      <c r="AB59" s="4">
        <v>0</v>
      </c>
      <c r="AC59" s="4">
        <v>0</v>
      </c>
      <c r="AD59" s="4">
        <v>0</v>
      </c>
      <c r="AE59" s="4">
        <v>0</v>
      </c>
      <c r="AF59" s="1">
        <v>135103</v>
      </c>
      <c r="AG59" s="1">
        <v>10</v>
      </c>
      <c r="AH59"/>
    </row>
    <row r="60" spans="1:34" x14ac:dyDescent="0.25">
      <c r="A60" t="s">
        <v>91</v>
      </c>
      <c r="B60" t="s">
        <v>68</v>
      </c>
      <c r="C60" t="s">
        <v>203</v>
      </c>
      <c r="D60" t="s">
        <v>159</v>
      </c>
      <c r="E60" s="4">
        <v>19.532608695652176</v>
      </c>
      <c r="F60" s="4">
        <f>Nurse[[#This Row],[Total Nurse Staff Hours]]/Nurse[[#This Row],[MDS Census]]</f>
        <v>6.5625097384529756</v>
      </c>
      <c r="G60" s="4">
        <f>Nurse[[#This Row],[Total Direct Care Staff Hours]]/Nurse[[#This Row],[MDS Census]]</f>
        <v>5.8395047301057303</v>
      </c>
      <c r="H60" s="4">
        <f>Nurse[[#This Row],[Total RN Hours (w/ Admin, DON)]]/Nurse[[#This Row],[MDS Census]]</f>
        <v>2.4876961602671108</v>
      </c>
      <c r="I60" s="4">
        <f>Nurse[[#This Row],[RN Hours (excl. Admin, DON)]]/Nurse[[#This Row],[MDS Census]]</f>
        <v>1.8937284362826927</v>
      </c>
      <c r="J60" s="4">
        <f>SUM(Nurse[[#This Row],[RN Hours (excl. Admin, DON)]],Nurse[[#This Row],[RN Admin Hours]],Nurse[[#This Row],[RN DON Hours]],Nurse[[#This Row],[LPN Hours (excl. Admin)]],Nurse[[#This Row],[LPN Admin Hours]],Nurse[[#This Row],[CNA Hours]],Nurse[[#This Row],[NA TR Hours]],Nurse[[#This Row],[Med Aide/Tech Hours]])</f>
        <v>128.18293478260867</v>
      </c>
      <c r="K60" s="4">
        <f>SUM(Nurse[[#This Row],[RN Hours (excl. Admin, DON)]],Nurse[[#This Row],[LPN Hours (excl. Admin)]],Nurse[[#This Row],[CNA Hours]],Nurse[[#This Row],[NA TR Hours]],Nurse[[#This Row],[Med Aide/Tech Hours]])</f>
        <v>114.0607608695652</v>
      </c>
      <c r="L60" s="4">
        <f>SUM(Nurse[[#This Row],[RN Hours (excl. Admin, DON)]],Nurse[[#This Row],[RN Admin Hours]],Nurse[[#This Row],[RN DON Hours]])</f>
        <v>48.591195652173901</v>
      </c>
      <c r="M60" s="4">
        <v>36.989456521739122</v>
      </c>
      <c r="N60" s="4">
        <v>5.9464130434782616</v>
      </c>
      <c r="O60" s="4">
        <v>5.6553260869565216</v>
      </c>
      <c r="P60" s="4">
        <f>SUM(Nurse[[#This Row],[LPN Hours (excl. Admin)]],Nurse[[#This Row],[LPN Admin Hours]])</f>
        <v>25.039021739130437</v>
      </c>
      <c r="Q60" s="4">
        <v>22.518586956521741</v>
      </c>
      <c r="R60" s="4">
        <v>2.5204347826086955</v>
      </c>
      <c r="S60" s="4">
        <f>SUM(Nurse[[#This Row],[CNA Hours]],Nurse[[#This Row],[NA TR Hours]],Nurse[[#This Row],[Med Aide/Tech Hours]])</f>
        <v>54.552717391304341</v>
      </c>
      <c r="T60" s="4">
        <v>54.552717391304341</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 s="4">
        <v>0</v>
      </c>
      <c r="Y60" s="4">
        <v>0</v>
      </c>
      <c r="Z60" s="4">
        <v>0</v>
      </c>
      <c r="AA60" s="4">
        <v>0</v>
      </c>
      <c r="AB60" s="4">
        <v>0</v>
      </c>
      <c r="AC60" s="4">
        <v>0</v>
      </c>
      <c r="AD60" s="4">
        <v>0</v>
      </c>
      <c r="AE60" s="4">
        <v>0</v>
      </c>
      <c r="AF60" s="1">
        <v>135137</v>
      </c>
      <c r="AG60" s="1">
        <v>10</v>
      </c>
      <c r="AH60"/>
    </row>
    <row r="61" spans="1:34" x14ac:dyDescent="0.25">
      <c r="A61" t="s">
        <v>91</v>
      </c>
      <c r="B61" t="s">
        <v>67</v>
      </c>
      <c r="C61" t="s">
        <v>167</v>
      </c>
      <c r="D61" t="s">
        <v>137</v>
      </c>
      <c r="E61" s="4">
        <v>36.152173913043477</v>
      </c>
      <c r="F61" s="4">
        <f>Nurse[[#This Row],[Total Nurse Staff Hours]]/Nurse[[#This Row],[MDS Census]]</f>
        <v>4.3698466626578467</v>
      </c>
      <c r="G61" s="4">
        <f>Nurse[[#This Row],[Total Direct Care Staff Hours]]/Nurse[[#This Row],[MDS Census]]</f>
        <v>4.0945009019843654</v>
      </c>
      <c r="H61" s="4">
        <f>Nurse[[#This Row],[Total RN Hours (w/ Admin, DON)]]/Nurse[[#This Row],[MDS Census]]</f>
        <v>0.9787612748045702</v>
      </c>
      <c r="I61" s="4">
        <f>Nurse[[#This Row],[RN Hours (excl. Admin, DON)]]/Nurse[[#This Row],[MDS Census]]</f>
        <v>0.70341551413108849</v>
      </c>
      <c r="J61" s="4">
        <f>SUM(Nurse[[#This Row],[RN Hours (excl. Admin, DON)]],Nurse[[#This Row],[RN Admin Hours]],Nurse[[#This Row],[RN DON Hours]],Nurse[[#This Row],[LPN Hours (excl. Admin)]],Nurse[[#This Row],[LPN Admin Hours]],Nurse[[#This Row],[CNA Hours]],Nurse[[#This Row],[NA TR Hours]],Nurse[[#This Row],[Med Aide/Tech Hours]])</f>
        <v>157.97945652173911</v>
      </c>
      <c r="K61" s="4">
        <f>SUM(Nurse[[#This Row],[RN Hours (excl. Admin, DON)]],Nurse[[#This Row],[LPN Hours (excl. Admin)]],Nurse[[#This Row],[CNA Hours]],Nurse[[#This Row],[NA TR Hours]],Nurse[[#This Row],[Med Aide/Tech Hours]])</f>
        <v>148.02510869565216</v>
      </c>
      <c r="L61" s="4">
        <f>SUM(Nurse[[#This Row],[RN Hours (excl. Admin, DON)]],Nurse[[#This Row],[RN Admin Hours]],Nurse[[#This Row],[RN DON Hours]])</f>
        <v>35.384347826086959</v>
      </c>
      <c r="M61" s="4">
        <v>25.430000000000003</v>
      </c>
      <c r="N61" s="4">
        <v>4.8167391304347831</v>
      </c>
      <c r="O61" s="4">
        <v>5.1376086956521734</v>
      </c>
      <c r="P61" s="4">
        <f>SUM(Nurse[[#This Row],[LPN Hours (excl. Admin)]],Nurse[[#This Row],[LPN Admin Hours]])</f>
        <v>26.678152173913031</v>
      </c>
      <c r="Q61" s="4">
        <v>26.678152173913031</v>
      </c>
      <c r="R61" s="4">
        <v>0</v>
      </c>
      <c r="S61" s="4">
        <f>SUM(Nurse[[#This Row],[CNA Hours]],Nurse[[#This Row],[NA TR Hours]],Nurse[[#This Row],[Med Aide/Tech Hours]])</f>
        <v>95.916956521739124</v>
      </c>
      <c r="T61" s="4">
        <v>95.916956521739124</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135136</v>
      </c>
      <c r="AG61" s="1">
        <v>10</v>
      </c>
      <c r="AH61"/>
    </row>
    <row r="62" spans="1:34" x14ac:dyDescent="0.25">
      <c r="A62" t="s">
        <v>91</v>
      </c>
      <c r="B62" t="s">
        <v>8</v>
      </c>
      <c r="C62" t="s">
        <v>171</v>
      </c>
      <c r="D62" t="s">
        <v>140</v>
      </c>
      <c r="E62" s="4">
        <v>43.586956521739133</v>
      </c>
      <c r="F62" s="4">
        <f>Nurse[[#This Row],[Total Nurse Staff Hours]]/Nurse[[#This Row],[MDS Census]]</f>
        <v>3.4165635910224443</v>
      </c>
      <c r="G62" s="4">
        <f>Nurse[[#This Row],[Total Direct Care Staff Hours]]/Nurse[[#This Row],[MDS Census]]</f>
        <v>2.9687281795511224</v>
      </c>
      <c r="H62" s="4">
        <f>Nurse[[#This Row],[Total RN Hours (w/ Admin, DON)]]/Nurse[[#This Row],[MDS Census]]</f>
        <v>0.57367830423940158</v>
      </c>
      <c r="I62" s="4">
        <f>Nurse[[#This Row],[RN Hours (excl. Admin, DON)]]/Nurse[[#This Row],[MDS Census]]</f>
        <v>0.24056857855361605</v>
      </c>
      <c r="J62" s="4">
        <f>SUM(Nurse[[#This Row],[RN Hours (excl. Admin, DON)]],Nurse[[#This Row],[RN Admin Hours]],Nurse[[#This Row],[RN DON Hours]],Nurse[[#This Row],[LPN Hours (excl. Admin)]],Nurse[[#This Row],[LPN Admin Hours]],Nurse[[#This Row],[CNA Hours]],Nurse[[#This Row],[NA TR Hours]],Nurse[[#This Row],[Med Aide/Tech Hours]])</f>
        <v>148.91760869565221</v>
      </c>
      <c r="K62" s="4">
        <f>SUM(Nurse[[#This Row],[RN Hours (excl. Admin, DON)]],Nurse[[#This Row],[LPN Hours (excl. Admin)]],Nurse[[#This Row],[CNA Hours]],Nurse[[#This Row],[NA TR Hours]],Nurse[[#This Row],[Med Aide/Tech Hours]])</f>
        <v>129.39782608695654</v>
      </c>
      <c r="L62" s="4">
        <f>SUM(Nurse[[#This Row],[RN Hours (excl. Admin, DON)]],Nurse[[#This Row],[RN Admin Hours]],Nurse[[#This Row],[RN DON Hours]])</f>
        <v>25.004891304347829</v>
      </c>
      <c r="M62" s="4">
        <v>10.485652173913047</v>
      </c>
      <c r="N62" s="4">
        <v>8.7801086956521743</v>
      </c>
      <c r="O62" s="4">
        <v>5.7391304347826084</v>
      </c>
      <c r="P62" s="4">
        <f>SUM(Nurse[[#This Row],[LPN Hours (excl. Admin)]],Nurse[[#This Row],[LPN Admin Hours]])</f>
        <v>34.526739130434798</v>
      </c>
      <c r="Q62" s="4">
        <v>29.526195652173932</v>
      </c>
      <c r="R62" s="4">
        <v>5.0005434782608686</v>
      </c>
      <c r="S62" s="4">
        <f>SUM(Nurse[[#This Row],[CNA Hours]],Nurse[[#This Row],[NA TR Hours]],Nurse[[#This Row],[Med Aide/Tech Hours]])</f>
        <v>89.385978260869578</v>
      </c>
      <c r="T62" s="4">
        <v>83.754891304347836</v>
      </c>
      <c r="U62" s="4">
        <v>5.631086956521739</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 s="4">
        <v>0</v>
      </c>
      <c r="Y62" s="4">
        <v>0</v>
      </c>
      <c r="Z62" s="4">
        <v>0</v>
      </c>
      <c r="AA62" s="4">
        <v>0</v>
      </c>
      <c r="AB62" s="4">
        <v>0</v>
      </c>
      <c r="AC62" s="4">
        <v>0</v>
      </c>
      <c r="AD62" s="4">
        <v>0</v>
      </c>
      <c r="AE62" s="4">
        <v>0</v>
      </c>
      <c r="AF62" s="1">
        <v>135020</v>
      </c>
      <c r="AG62" s="1">
        <v>10</v>
      </c>
      <c r="AH62"/>
    </row>
    <row r="63" spans="1:34" x14ac:dyDescent="0.25">
      <c r="A63" t="s">
        <v>91</v>
      </c>
      <c r="B63" t="s">
        <v>54</v>
      </c>
      <c r="C63" t="s">
        <v>172</v>
      </c>
      <c r="D63" t="s">
        <v>141</v>
      </c>
      <c r="E63" s="4">
        <v>36.217391304347828</v>
      </c>
      <c r="F63" s="4">
        <f>Nurse[[#This Row],[Total Nurse Staff Hours]]/Nurse[[#This Row],[MDS Census]]</f>
        <v>4.3612635054021611</v>
      </c>
      <c r="G63" s="4">
        <f>Nurse[[#This Row],[Total Direct Care Staff Hours]]/Nurse[[#This Row],[MDS Census]]</f>
        <v>3.7780552220888355</v>
      </c>
      <c r="H63" s="4">
        <f>Nurse[[#This Row],[Total RN Hours (w/ Admin, DON)]]/Nurse[[#This Row],[MDS Census]]</f>
        <v>1.6870258103241296</v>
      </c>
      <c r="I63" s="4">
        <f>Nurse[[#This Row],[RN Hours (excl. Admin, DON)]]/Nurse[[#This Row],[MDS Census]]</f>
        <v>1.2537274909963987</v>
      </c>
      <c r="J63" s="4">
        <f>SUM(Nurse[[#This Row],[RN Hours (excl. Admin, DON)]],Nurse[[#This Row],[RN Admin Hours]],Nurse[[#This Row],[RN DON Hours]],Nurse[[#This Row],[LPN Hours (excl. Admin)]],Nurse[[#This Row],[LPN Admin Hours]],Nurse[[#This Row],[CNA Hours]],Nurse[[#This Row],[NA TR Hours]],Nurse[[#This Row],[Med Aide/Tech Hours]])</f>
        <v>157.95358695652175</v>
      </c>
      <c r="K63" s="4">
        <f>SUM(Nurse[[#This Row],[RN Hours (excl. Admin, DON)]],Nurse[[#This Row],[LPN Hours (excl. Admin)]],Nurse[[#This Row],[CNA Hours]],Nurse[[#This Row],[NA TR Hours]],Nurse[[#This Row],[Med Aide/Tech Hours]])</f>
        <v>136.83130434782609</v>
      </c>
      <c r="L63" s="4">
        <f>SUM(Nurse[[#This Row],[RN Hours (excl. Admin, DON)]],Nurse[[#This Row],[RN Admin Hours]],Nurse[[#This Row],[RN DON Hours]])</f>
        <v>61.099673913043482</v>
      </c>
      <c r="M63" s="4">
        <v>45.406739130434786</v>
      </c>
      <c r="N63" s="4">
        <v>10.605978260869565</v>
      </c>
      <c r="O63" s="4">
        <v>5.0869565217391308</v>
      </c>
      <c r="P63" s="4">
        <f>SUM(Nurse[[#This Row],[LPN Hours (excl. Admin)]],Nurse[[#This Row],[LPN Admin Hours]])</f>
        <v>23.497282608695652</v>
      </c>
      <c r="Q63" s="4">
        <v>18.067934782608695</v>
      </c>
      <c r="R63" s="4">
        <v>5.4293478260869561</v>
      </c>
      <c r="S63" s="4">
        <f>SUM(Nurse[[#This Row],[CNA Hours]],Nurse[[#This Row],[NA TR Hours]],Nurse[[#This Row],[Med Aide/Tech Hours]])</f>
        <v>73.356630434782602</v>
      </c>
      <c r="T63" s="4">
        <v>65.419130434782602</v>
      </c>
      <c r="U63" s="4">
        <v>7.9375</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31.170978260869557</v>
      </c>
      <c r="X63" s="4">
        <v>17.882282608695647</v>
      </c>
      <c r="Y63" s="4">
        <v>0</v>
      </c>
      <c r="Z63" s="4">
        <v>0</v>
      </c>
      <c r="AA63" s="4">
        <v>0</v>
      </c>
      <c r="AB63" s="4">
        <v>0</v>
      </c>
      <c r="AC63" s="4">
        <v>13.28869565217391</v>
      </c>
      <c r="AD63" s="4">
        <v>0</v>
      </c>
      <c r="AE63" s="4">
        <v>0</v>
      </c>
      <c r="AF63" s="1">
        <v>135116</v>
      </c>
      <c r="AG63" s="1">
        <v>10</v>
      </c>
      <c r="AH63"/>
    </row>
    <row r="64" spans="1:34" x14ac:dyDescent="0.25">
      <c r="A64" t="s">
        <v>91</v>
      </c>
      <c r="B64" t="s">
        <v>74</v>
      </c>
      <c r="C64" t="s">
        <v>195</v>
      </c>
      <c r="D64" t="s">
        <v>157</v>
      </c>
      <c r="E64" s="4">
        <v>51.097826086956523</v>
      </c>
      <c r="F64" s="4">
        <f>Nurse[[#This Row],[Total Nurse Staff Hours]]/Nurse[[#This Row],[MDS Census]]</f>
        <v>4.1417060199957447</v>
      </c>
      <c r="G64" s="4">
        <f>Nurse[[#This Row],[Total Direct Care Staff Hours]]/Nurse[[#This Row],[MDS Census]]</f>
        <v>3.9293512018719414</v>
      </c>
      <c r="H64" s="4">
        <f>Nurse[[#This Row],[Total RN Hours (w/ Admin, DON)]]/Nurse[[#This Row],[MDS Census]]</f>
        <v>0.86711763454584134</v>
      </c>
      <c r="I64" s="4">
        <f>Nurse[[#This Row],[RN Hours (excl. Admin, DON)]]/Nurse[[#This Row],[MDS Census]]</f>
        <v>0.65476281642203793</v>
      </c>
      <c r="J64" s="4">
        <f>SUM(Nurse[[#This Row],[RN Hours (excl. Admin, DON)]],Nurse[[#This Row],[RN Admin Hours]],Nurse[[#This Row],[RN DON Hours]],Nurse[[#This Row],[LPN Hours (excl. Admin)]],Nurse[[#This Row],[LPN Admin Hours]],Nurse[[#This Row],[CNA Hours]],Nurse[[#This Row],[NA TR Hours]],Nurse[[#This Row],[Med Aide/Tech Hours]])</f>
        <v>211.63217391304343</v>
      </c>
      <c r="K64" s="4">
        <f>SUM(Nurse[[#This Row],[RN Hours (excl. Admin, DON)]],Nurse[[#This Row],[LPN Hours (excl. Admin)]],Nurse[[#This Row],[CNA Hours]],Nurse[[#This Row],[NA TR Hours]],Nurse[[#This Row],[Med Aide/Tech Hours]])</f>
        <v>200.78130434782605</v>
      </c>
      <c r="L64" s="4">
        <f>SUM(Nurse[[#This Row],[RN Hours (excl. Admin, DON)]],Nurse[[#This Row],[RN Admin Hours]],Nurse[[#This Row],[RN DON Hours]])</f>
        <v>44.307826086956524</v>
      </c>
      <c r="M64" s="4">
        <v>33.456956521739137</v>
      </c>
      <c r="N64" s="4">
        <v>5.1117391304347812</v>
      </c>
      <c r="O64" s="4">
        <v>5.7391304347826084</v>
      </c>
      <c r="P64" s="4">
        <f>SUM(Nurse[[#This Row],[LPN Hours (excl. Admin)]],Nurse[[#This Row],[LPN Admin Hours]])</f>
        <v>46.927934782608695</v>
      </c>
      <c r="Q64" s="4">
        <v>46.927934782608695</v>
      </c>
      <c r="R64" s="4">
        <v>0</v>
      </c>
      <c r="S64" s="4">
        <f>SUM(Nurse[[#This Row],[CNA Hours]],Nurse[[#This Row],[NA TR Hours]],Nurse[[#This Row],[Med Aide/Tech Hours]])</f>
        <v>120.39641304347822</v>
      </c>
      <c r="T64" s="4">
        <v>120.39641304347822</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135143</v>
      </c>
      <c r="AG64" s="1">
        <v>10</v>
      </c>
      <c r="AH64"/>
    </row>
    <row r="65" spans="1:34" x14ac:dyDescent="0.25">
      <c r="A65" t="s">
        <v>91</v>
      </c>
      <c r="B65" t="s">
        <v>38</v>
      </c>
      <c r="C65" t="s">
        <v>173</v>
      </c>
      <c r="D65" t="s">
        <v>142</v>
      </c>
      <c r="E65" s="4">
        <v>67.728260869565219</v>
      </c>
      <c r="F65" s="4">
        <f>Nurse[[#This Row],[Total Nurse Staff Hours]]/Nurse[[#This Row],[MDS Census]]</f>
        <v>4.6636013480982195</v>
      </c>
      <c r="G65" s="4">
        <f>Nurse[[#This Row],[Total Direct Care Staff Hours]]/Nurse[[#This Row],[MDS Census]]</f>
        <v>4.4664676616915431</v>
      </c>
      <c r="H65" s="4">
        <f>Nurse[[#This Row],[Total RN Hours (w/ Admin, DON)]]/Nurse[[#This Row],[MDS Census]]</f>
        <v>0.85168833253089393</v>
      </c>
      <c r="I65" s="4">
        <f>Nurse[[#This Row],[RN Hours (excl. Admin, DON)]]/Nurse[[#This Row],[MDS Census]]</f>
        <v>0.65455464612421765</v>
      </c>
      <c r="J65" s="4">
        <f>SUM(Nurse[[#This Row],[RN Hours (excl. Admin, DON)]],Nurse[[#This Row],[RN Admin Hours]],Nurse[[#This Row],[RN DON Hours]],Nurse[[#This Row],[LPN Hours (excl. Admin)]],Nurse[[#This Row],[LPN Admin Hours]],Nurse[[#This Row],[CNA Hours]],Nurse[[#This Row],[NA TR Hours]],Nurse[[#This Row],[Med Aide/Tech Hours]])</f>
        <v>315.85760869565223</v>
      </c>
      <c r="K65" s="4">
        <f>SUM(Nurse[[#This Row],[RN Hours (excl. Admin, DON)]],Nurse[[#This Row],[LPN Hours (excl. Admin)]],Nurse[[#This Row],[CNA Hours]],Nurse[[#This Row],[NA TR Hours]],Nurse[[#This Row],[Med Aide/Tech Hours]])</f>
        <v>302.50608695652181</v>
      </c>
      <c r="L65" s="4">
        <f>SUM(Nurse[[#This Row],[RN Hours (excl. Admin, DON)]],Nurse[[#This Row],[RN Admin Hours]],Nurse[[#This Row],[RN DON Hours]])</f>
        <v>57.68336956521739</v>
      </c>
      <c r="M65" s="4">
        <v>44.331847826086957</v>
      </c>
      <c r="N65" s="4">
        <v>4.3949999999999987</v>
      </c>
      <c r="O65" s="4">
        <v>8.9565217391304355</v>
      </c>
      <c r="P65" s="4">
        <f>SUM(Nurse[[#This Row],[LPN Hours (excl. Admin)]],Nurse[[#This Row],[LPN Admin Hours]])</f>
        <v>65.40880434782612</v>
      </c>
      <c r="Q65" s="4">
        <v>65.40880434782612</v>
      </c>
      <c r="R65" s="4">
        <v>0</v>
      </c>
      <c r="S65" s="4">
        <f>SUM(Nurse[[#This Row],[CNA Hours]],Nurse[[#This Row],[NA TR Hours]],Nurse[[#This Row],[Med Aide/Tech Hours]])</f>
        <v>192.76543478260871</v>
      </c>
      <c r="T65" s="4">
        <v>165.56641304347826</v>
      </c>
      <c r="U65" s="4">
        <v>27.199021739130441</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81.584782608695647</v>
      </c>
      <c r="X65" s="4">
        <v>0.875</v>
      </c>
      <c r="Y65" s="4">
        <v>0</v>
      </c>
      <c r="Z65" s="4">
        <v>0</v>
      </c>
      <c r="AA65" s="4">
        <v>14.103260869565217</v>
      </c>
      <c r="AB65" s="4">
        <v>0</v>
      </c>
      <c r="AC65" s="4">
        <v>66.606521739130429</v>
      </c>
      <c r="AD65" s="4">
        <v>0</v>
      </c>
      <c r="AE65" s="4">
        <v>0</v>
      </c>
      <c r="AF65" s="1">
        <v>135090</v>
      </c>
      <c r="AG65" s="1">
        <v>10</v>
      </c>
      <c r="AH65"/>
    </row>
    <row r="66" spans="1:34" x14ac:dyDescent="0.25">
      <c r="A66" t="s">
        <v>91</v>
      </c>
      <c r="B66" t="s">
        <v>30</v>
      </c>
      <c r="C66" t="s">
        <v>173</v>
      </c>
      <c r="D66" t="s">
        <v>142</v>
      </c>
      <c r="E66" s="4">
        <v>54.434782608695649</v>
      </c>
      <c r="F66" s="4">
        <f>Nurse[[#This Row],[Total Nurse Staff Hours]]/Nurse[[#This Row],[MDS Census]]</f>
        <v>3.909105431309905</v>
      </c>
      <c r="G66" s="4">
        <f>Nurse[[#This Row],[Total Direct Care Staff Hours]]/Nurse[[#This Row],[MDS Census]]</f>
        <v>3.5670167731629396</v>
      </c>
      <c r="H66" s="4">
        <f>Nurse[[#This Row],[Total RN Hours (w/ Admin, DON)]]/Nurse[[#This Row],[MDS Census]]</f>
        <v>0.81896365814696481</v>
      </c>
      <c r="I66" s="4">
        <f>Nurse[[#This Row],[RN Hours (excl. Admin, DON)]]/Nurse[[#This Row],[MDS Census]]</f>
        <v>0.47687499999999994</v>
      </c>
      <c r="J66" s="4">
        <f>SUM(Nurse[[#This Row],[RN Hours (excl. Admin, DON)]],Nurse[[#This Row],[RN Admin Hours]],Nurse[[#This Row],[RN DON Hours]],Nurse[[#This Row],[LPN Hours (excl. Admin)]],Nurse[[#This Row],[LPN Admin Hours]],Nurse[[#This Row],[CNA Hours]],Nurse[[#This Row],[NA TR Hours]],Nurse[[#This Row],[Med Aide/Tech Hours]])</f>
        <v>212.79130434782613</v>
      </c>
      <c r="K66" s="4">
        <f>SUM(Nurse[[#This Row],[RN Hours (excl. Admin, DON)]],Nurse[[#This Row],[LPN Hours (excl. Admin)]],Nurse[[#This Row],[CNA Hours]],Nurse[[#This Row],[NA TR Hours]],Nurse[[#This Row],[Med Aide/Tech Hours]])</f>
        <v>194.16978260869567</v>
      </c>
      <c r="L66" s="4">
        <f>SUM(Nurse[[#This Row],[RN Hours (excl. Admin, DON)]],Nurse[[#This Row],[RN Admin Hours]],Nurse[[#This Row],[RN DON Hours]])</f>
        <v>44.580108695652171</v>
      </c>
      <c r="M66" s="4">
        <v>25.958586956521735</v>
      </c>
      <c r="N66" s="4">
        <v>16.186739130434784</v>
      </c>
      <c r="O66" s="4">
        <v>2.4347826086956523</v>
      </c>
      <c r="P66" s="4">
        <f>SUM(Nurse[[#This Row],[LPN Hours (excl. Admin)]],Nurse[[#This Row],[LPN Admin Hours]])</f>
        <v>66.758260869565262</v>
      </c>
      <c r="Q66" s="4">
        <v>66.758260869565262</v>
      </c>
      <c r="R66" s="4">
        <v>0</v>
      </c>
      <c r="S66" s="4">
        <f>SUM(Nurse[[#This Row],[CNA Hours]],Nurse[[#This Row],[NA TR Hours]],Nurse[[#This Row],[Med Aide/Tech Hours]])</f>
        <v>101.45293478260868</v>
      </c>
      <c r="T66" s="4">
        <v>82.668804347826068</v>
      </c>
      <c r="U66" s="4">
        <v>18.784130434782615</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7.4998913043478268</v>
      </c>
      <c r="X66" s="4">
        <v>0.88347826086956527</v>
      </c>
      <c r="Y66" s="4">
        <v>0</v>
      </c>
      <c r="Z66" s="4">
        <v>0</v>
      </c>
      <c r="AA66" s="4">
        <v>0.64945652173913049</v>
      </c>
      <c r="AB66" s="4">
        <v>0</v>
      </c>
      <c r="AC66" s="4">
        <v>5.9669565217391307</v>
      </c>
      <c r="AD66" s="4">
        <v>0</v>
      </c>
      <c r="AE66" s="4">
        <v>0</v>
      </c>
      <c r="AF66" s="1">
        <v>135077</v>
      </c>
      <c r="AG66" s="1">
        <v>10</v>
      </c>
      <c r="AH66"/>
    </row>
    <row r="67" spans="1:34" x14ac:dyDescent="0.25">
      <c r="A67" t="s">
        <v>91</v>
      </c>
      <c r="B67" t="s">
        <v>1</v>
      </c>
      <c r="C67" t="s">
        <v>163</v>
      </c>
      <c r="D67" t="s">
        <v>131</v>
      </c>
      <c r="E67" s="4">
        <v>13.239130434782609</v>
      </c>
      <c r="F67" s="4">
        <f>Nurse[[#This Row],[Total Nurse Staff Hours]]/Nurse[[#This Row],[MDS Census]]</f>
        <v>6.6088259441707713</v>
      </c>
      <c r="G67" s="4">
        <f>Nurse[[#This Row],[Total Direct Care Staff Hours]]/Nurse[[#This Row],[MDS Census]]</f>
        <v>5.3853037766830871</v>
      </c>
      <c r="H67" s="4">
        <f>Nurse[[#This Row],[Total RN Hours (w/ Admin, DON)]]/Nurse[[#This Row],[MDS Census]]</f>
        <v>2.9016830870279144</v>
      </c>
      <c r="I67" s="4">
        <f>Nurse[[#This Row],[RN Hours (excl. Admin, DON)]]/Nurse[[#This Row],[MDS Census]]</f>
        <v>1.6781609195402296</v>
      </c>
      <c r="J67" s="4">
        <f>SUM(Nurse[[#This Row],[RN Hours (excl. Admin, DON)]],Nurse[[#This Row],[RN Admin Hours]],Nurse[[#This Row],[RN DON Hours]],Nurse[[#This Row],[LPN Hours (excl. Admin)]],Nurse[[#This Row],[LPN Admin Hours]],Nurse[[#This Row],[CNA Hours]],Nurse[[#This Row],[NA TR Hours]],Nurse[[#This Row],[Med Aide/Tech Hours]])</f>
        <v>87.495108695652178</v>
      </c>
      <c r="K67" s="4">
        <f>SUM(Nurse[[#This Row],[RN Hours (excl. Admin, DON)]],Nurse[[#This Row],[LPN Hours (excl. Admin)]],Nurse[[#This Row],[CNA Hours]],Nurse[[#This Row],[NA TR Hours]],Nurse[[#This Row],[Med Aide/Tech Hours]])</f>
        <v>71.296739130434787</v>
      </c>
      <c r="L67" s="4">
        <f>SUM(Nurse[[#This Row],[RN Hours (excl. Admin, DON)]],Nurse[[#This Row],[RN Admin Hours]],Nurse[[#This Row],[RN DON Hours]])</f>
        <v>38.415760869565219</v>
      </c>
      <c r="M67" s="4">
        <v>22.217391304347824</v>
      </c>
      <c r="N67" s="4">
        <v>11.328804347826088</v>
      </c>
      <c r="O67" s="4">
        <v>4.8695652173913047</v>
      </c>
      <c r="P67" s="4">
        <f>SUM(Nurse[[#This Row],[LPN Hours (excl. Admin)]],Nurse[[#This Row],[LPN Admin Hours]])</f>
        <v>11.266304347826088</v>
      </c>
      <c r="Q67" s="4">
        <v>11.266304347826088</v>
      </c>
      <c r="R67" s="4">
        <v>0</v>
      </c>
      <c r="S67" s="4">
        <f>SUM(Nurse[[#This Row],[CNA Hours]],Nurse[[#This Row],[NA TR Hours]],Nurse[[#This Row],[Med Aide/Tech Hours]])</f>
        <v>37.813043478260873</v>
      </c>
      <c r="T67" s="4">
        <v>37.813043478260873</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135006</v>
      </c>
      <c r="AG67" s="1">
        <v>10</v>
      </c>
      <c r="AH67"/>
    </row>
    <row r="68" spans="1:34" x14ac:dyDescent="0.25">
      <c r="A68" t="s">
        <v>91</v>
      </c>
      <c r="B68" t="s">
        <v>53</v>
      </c>
      <c r="C68" t="s">
        <v>173</v>
      </c>
      <c r="D68" t="s">
        <v>142</v>
      </c>
      <c r="E68" s="4">
        <v>17.076086956521738</v>
      </c>
      <c r="F68" s="4">
        <f>Nurse[[#This Row],[Total Nurse Staff Hours]]/Nurse[[#This Row],[MDS Census]]</f>
        <v>11.126842775302356</v>
      </c>
      <c r="G68" s="4">
        <f>Nurse[[#This Row],[Total Direct Care Staff Hours]]/Nurse[[#This Row],[MDS Census]]</f>
        <v>10.465639719923617</v>
      </c>
      <c r="H68" s="4">
        <f>Nurse[[#This Row],[Total RN Hours (w/ Admin, DON)]]/Nurse[[#This Row],[MDS Census]]</f>
        <v>6.2261298535964364</v>
      </c>
      <c r="I68" s="4">
        <f>Nurse[[#This Row],[RN Hours (excl. Admin, DON)]]/Nurse[[#This Row],[MDS Census]]</f>
        <v>5.5649267982176962</v>
      </c>
      <c r="J68" s="4">
        <f>SUM(Nurse[[#This Row],[RN Hours (excl. Admin, DON)]],Nurse[[#This Row],[RN Admin Hours]],Nurse[[#This Row],[RN DON Hours]],Nurse[[#This Row],[LPN Hours (excl. Admin)]],Nurse[[#This Row],[LPN Admin Hours]],Nurse[[#This Row],[CNA Hours]],Nurse[[#This Row],[NA TR Hours]],Nurse[[#This Row],[Med Aide/Tech Hours]])</f>
        <v>190.00293478260869</v>
      </c>
      <c r="K68" s="4">
        <f>SUM(Nurse[[#This Row],[RN Hours (excl. Admin, DON)]],Nurse[[#This Row],[LPN Hours (excl. Admin)]],Nurse[[#This Row],[CNA Hours]],Nurse[[#This Row],[NA TR Hours]],Nurse[[#This Row],[Med Aide/Tech Hours]])</f>
        <v>178.7121739130435</v>
      </c>
      <c r="L68" s="4">
        <f>SUM(Nurse[[#This Row],[RN Hours (excl. Admin, DON)]],Nurse[[#This Row],[RN Admin Hours]],Nurse[[#This Row],[RN DON Hours]])</f>
        <v>106.3179347826087</v>
      </c>
      <c r="M68" s="4">
        <v>95.027173913043484</v>
      </c>
      <c r="N68" s="4">
        <v>6.3342391304347823</v>
      </c>
      <c r="O68" s="4">
        <v>4.9565217391304346</v>
      </c>
      <c r="P68" s="4">
        <f>SUM(Nurse[[#This Row],[LPN Hours (excl. Admin)]],Nurse[[#This Row],[LPN Admin Hours]])</f>
        <v>0</v>
      </c>
      <c r="Q68" s="4">
        <v>0</v>
      </c>
      <c r="R68" s="4">
        <v>0</v>
      </c>
      <c r="S68" s="4">
        <f>SUM(Nurse[[#This Row],[CNA Hours]],Nurse[[#This Row],[NA TR Hours]],Nurse[[#This Row],[Med Aide/Tech Hours]])</f>
        <v>83.685000000000002</v>
      </c>
      <c r="T68" s="4">
        <v>83.685000000000002</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135114</v>
      </c>
      <c r="AG68" s="1">
        <v>10</v>
      </c>
      <c r="AH68"/>
    </row>
    <row r="69" spans="1:34" x14ac:dyDescent="0.25">
      <c r="A69" t="s">
        <v>91</v>
      </c>
      <c r="B69" t="s">
        <v>46</v>
      </c>
      <c r="C69" t="s">
        <v>170</v>
      </c>
      <c r="D69" t="s">
        <v>138</v>
      </c>
      <c r="E69" s="4">
        <v>22.358695652173914</v>
      </c>
      <c r="F69" s="4">
        <f>Nurse[[#This Row],[Total Nurse Staff Hours]]/Nurse[[#This Row],[MDS Census]]</f>
        <v>4.8705882352941163</v>
      </c>
      <c r="G69" s="4">
        <f>Nurse[[#This Row],[Total Direct Care Staff Hours]]/Nurse[[#This Row],[MDS Census]]</f>
        <v>4.2123772484200277</v>
      </c>
      <c r="H69" s="4">
        <f>Nurse[[#This Row],[Total RN Hours (w/ Admin, DON)]]/Nurse[[#This Row],[MDS Census]]</f>
        <v>1.3471998055420511</v>
      </c>
      <c r="I69" s="4">
        <f>Nurse[[#This Row],[RN Hours (excl. Admin, DON)]]/Nurse[[#This Row],[MDS Census]]</f>
        <v>0.6889888186679628</v>
      </c>
      <c r="J69" s="4">
        <f>SUM(Nurse[[#This Row],[RN Hours (excl. Admin, DON)]],Nurse[[#This Row],[RN Admin Hours]],Nurse[[#This Row],[RN DON Hours]],Nurse[[#This Row],[LPN Hours (excl. Admin)]],Nurse[[#This Row],[LPN Admin Hours]],Nurse[[#This Row],[CNA Hours]],Nurse[[#This Row],[NA TR Hours]],Nurse[[#This Row],[Med Aide/Tech Hours]])</f>
        <v>108.89999999999998</v>
      </c>
      <c r="K69" s="4">
        <f>SUM(Nurse[[#This Row],[RN Hours (excl. Admin, DON)]],Nurse[[#This Row],[LPN Hours (excl. Admin)]],Nurse[[#This Row],[CNA Hours]],Nurse[[#This Row],[NA TR Hours]],Nurse[[#This Row],[Med Aide/Tech Hours]])</f>
        <v>94.183260869565189</v>
      </c>
      <c r="L69" s="4">
        <f>SUM(Nurse[[#This Row],[RN Hours (excl. Admin, DON)]],Nurse[[#This Row],[RN Admin Hours]],Nurse[[#This Row],[RN DON Hours]])</f>
        <v>30.121630434782599</v>
      </c>
      <c r="M69" s="4">
        <v>15.404891304347821</v>
      </c>
      <c r="N69" s="4">
        <v>10.542826086956518</v>
      </c>
      <c r="O69" s="4">
        <v>4.1739130434782608</v>
      </c>
      <c r="P69" s="4">
        <f>SUM(Nurse[[#This Row],[LPN Hours (excl. Admin)]],Nurse[[#This Row],[LPN Admin Hours]])</f>
        <v>24.351304347826083</v>
      </c>
      <c r="Q69" s="4">
        <v>24.351304347826083</v>
      </c>
      <c r="R69" s="4">
        <v>0</v>
      </c>
      <c r="S69" s="4">
        <f>SUM(Nurse[[#This Row],[CNA Hours]],Nurse[[#This Row],[NA TR Hours]],Nurse[[#This Row],[Med Aide/Tech Hours]])</f>
        <v>54.427065217391302</v>
      </c>
      <c r="T69" s="4">
        <v>54.182499999999997</v>
      </c>
      <c r="U69" s="4">
        <v>0.24456521739130435</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15.148369565217397</v>
      </c>
      <c r="X69" s="4">
        <v>0</v>
      </c>
      <c r="Y69" s="4">
        <v>0</v>
      </c>
      <c r="Z69" s="4">
        <v>0</v>
      </c>
      <c r="AA69" s="4">
        <v>0.70108695652173914</v>
      </c>
      <c r="AB69" s="4">
        <v>0</v>
      </c>
      <c r="AC69" s="4">
        <v>14.447282608695659</v>
      </c>
      <c r="AD69" s="4">
        <v>0</v>
      </c>
      <c r="AE69" s="4">
        <v>0</v>
      </c>
      <c r="AF69" s="1">
        <v>135102</v>
      </c>
      <c r="AG69" s="1">
        <v>10</v>
      </c>
      <c r="AH69"/>
    </row>
    <row r="70" spans="1:34" x14ac:dyDescent="0.25">
      <c r="A70" t="s">
        <v>91</v>
      </c>
      <c r="B70" t="s">
        <v>70</v>
      </c>
      <c r="C70" t="s">
        <v>173</v>
      </c>
      <c r="D70" t="s">
        <v>142</v>
      </c>
      <c r="E70" s="4">
        <v>25.402173913043477</v>
      </c>
      <c r="F70" s="4">
        <f>Nurse[[#This Row],[Total Nurse Staff Hours]]/Nurse[[#This Row],[MDS Census]]</f>
        <v>5.0643902439024391</v>
      </c>
      <c r="G70" s="4">
        <f>Nurse[[#This Row],[Total Direct Care Staff Hours]]/Nurse[[#This Row],[MDS Census]]</f>
        <v>4.682588789045786</v>
      </c>
      <c r="H70" s="4">
        <f>Nurse[[#This Row],[Total RN Hours (w/ Admin, DON)]]/Nurse[[#This Row],[MDS Census]]</f>
        <v>1.2249080017115963</v>
      </c>
      <c r="I70" s="4">
        <f>Nurse[[#This Row],[RN Hours (excl. Admin, DON)]]/Nurse[[#This Row],[MDS Census]]</f>
        <v>1.0126700898587937</v>
      </c>
      <c r="J70" s="4">
        <f>SUM(Nurse[[#This Row],[RN Hours (excl. Admin, DON)]],Nurse[[#This Row],[RN Admin Hours]],Nurse[[#This Row],[RN DON Hours]],Nurse[[#This Row],[LPN Hours (excl. Admin)]],Nurse[[#This Row],[LPN Admin Hours]],Nurse[[#This Row],[CNA Hours]],Nurse[[#This Row],[NA TR Hours]],Nurse[[#This Row],[Med Aide/Tech Hours]])</f>
        <v>128.64652173913043</v>
      </c>
      <c r="K70" s="4">
        <f>SUM(Nurse[[#This Row],[RN Hours (excl. Admin, DON)]],Nurse[[#This Row],[LPN Hours (excl. Admin)]],Nurse[[#This Row],[CNA Hours]],Nurse[[#This Row],[NA TR Hours]],Nurse[[#This Row],[Med Aide/Tech Hours]])</f>
        <v>118.94793478260871</v>
      </c>
      <c r="L70" s="4">
        <f>SUM(Nurse[[#This Row],[RN Hours (excl. Admin, DON)]],Nurse[[#This Row],[RN Admin Hours]],Nurse[[#This Row],[RN DON Hours]])</f>
        <v>31.115326086956529</v>
      </c>
      <c r="M70" s="4">
        <v>25.724021739130443</v>
      </c>
      <c r="N70" s="4">
        <v>0</v>
      </c>
      <c r="O70" s="4">
        <v>5.3913043478260869</v>
      </c>
      <c r="P70" s="4">
        <f>SUM(Nurse[[#This Row],[LPN Hours (excl. Admin)]],Nurse[[#This Row],[LPN Admin Hours]])</f>
        <v>32.429130434782607</v>
      </c>
      <c r="Q70" s="4">
        <v>28.121847826086956</v>
      </c>
      <c r="R70" s="4">
        <v>4.307282608695651</v>
      </c>
      <c r="S70" s="4">
        <f>SUM(Nurse[[#This Row],[CNA Hours]],Nurse[[#This Row],[NA TR Hours]],Nurse[[#This Row],[Med Aide/Tech Hours]])</f>
        <v>65.102065217391313</v>
      </c>
      <c r="T70" s="4">
        <v>65.102065217391313</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0.34239130434782605</v>
      </c>
      <c r="X70" s="4">
        <v>0.20869565217391303</v>
      </c>
      <c r="Y70" s="4">
        <v>0</v>
      </c>
      <c r="Z70" s="4">
        <v>0</v>
      </c>
      <c r="AA70" s="4">
        <v>0.13369565217391305</v>
      </c>
      <c r="AB70" s="4">
        <v>0</v>
      </c>
      <c r="AC70" s="4">
        <v>0</v>
      </c>
      <c r="AD70" s="4">
        <v>0</v>
      </c>
      <c r="AE70" s="4">
        <v>0</v>
      </c>
      <c r="AF70" s="1">
        <v>135139</v>
      </c>
      <c r="AG70" s="1">
        <v>10</v>
      </c>
      <c r="AH70"/>
    </row>
    <row r="71" spans="1:34" x14ac:dyDescent="0.25">
      <c r="A71" t="s">
        <v>91</v>
      </c>
      <c r="B71" t="s">
        <v>51</v>
      </c>
      <c r="C71" t="s">
        <v>197</v>
      </c>
      <c r="D71" t="s">
        <v>160</v>
      </c>
      <c r="E71" s="4">
        <v>36</v>
      </c>
      <c r="F71" s="4">
        <f>Nurse[[#This Row],[Total Nurse Staff Hours]]/Nurse[[#This Row],[MDS Census]]</f>
        <v>4.9593297101449263</v>
      </c>
      <c r="G71" s="4">
        <f>Nurse[[#This Row],[Total Direct Care Staff Hours]]/Nurse[[#This Row],[MDS Census]]</f>
        <v>4.5714673913043473</v>
      </c>
      <c r="H71" s="4">
        <f>Nurse[[#This Row],[Total RN Hours (w/ Admin, DON)]]/Nurse[[#This Row],[MDS Census]]</f>
        <v>0.62560386473429952</v>
      </c>
      <c r="I71" s="4">
        <f>Nurse[[#This Row],[RN Hours (excl. Admin, DON)]]/Nurse[[#This Row],[MDS Census]]</f>
        <v>0.23774154589371982</v>
      </c>
      <c r="J71" s="4">
        <f>SUM(Nurse[[#This Row],[RN Hours (excl. Admin, DON)]],Nurse[[#This Row],[RN Admin Hours]],Nurse[[#This Row],[RN DON Hours]],Nurse[[#This Row],[LPN Hours (excl. Admin)]],Nurse[[#This Row],[LPN Admin Hours]],Nurse[[#This Row],[CNA Hours]],Nurse[[#This Row],[NA TR Hours]],Nurse[[#This Row],[Med Aide/Tech Hours]])</f>
        <v>178.53586956521735</v>
      </c>
      <c r="K71" s="4">
        <f>SUM(Nurse[[#This Row],[RN Hours (excl. Admin, DON)]],Nurse[[#This Row],[LPN Hours (excl. Admin)]],Nurse[[#This Row],[CNA Hours]],Nurse[[#This Row],[NA TR Hours]],Nurse[[#This Row],[Med Aide/Tech Hours]])</f>
        <v>164.5728260869565</v>
      </c>
      <c r="L71" s="4">
        <f>SUM(Nurse[[#This Row],[RN Hours (excl. Admin, DON)]],Nurse[[#This Row],[RN Admin Hours]],Nurse[[#This Row],[RN DON Hours]])</f>
        <v>22.521739130434781</v>
      </c>
      <c r="M71" s="4">
        <v>8.5586956521739133</v>
      </c>
      <c r="N71" s="4">
        <v>8.3326086956521745</v>
      </c>
      <c r="O71" s="4">
        <v>5.6304347826086953</v>
      </c>
      <c r="P71" s="4">
        <f>SUM(Nurse[[#This Row],[LPN Hours (excl. Admin)]],Nurse[[#This Row],[LPN Admin Hours]])</f>
        <v>26.135869565217387</v>
      </c>
      <c r="Q71" s="4">
        <v>26.135869565217387</v>
      </c>
      <c r="R71" s="4">
        <v>0</v>
      </c>
      <c r="S71" s="4">
        <f>SUM(Nurse[[#This Row],[CNA Hours]],Nurse[[#This Row],[NA TR Hours]],Nurse[[#This Row],[Med Aide/Tech Hours]])</f>
        <v>129.8782608695652</v>
      </c>
      <c r="T71" s="4">
        <v>128.17499999999998</v>
      </c>
      <c r="U71" s="4">
        <v>1.7032608695652172</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 s="4">
        <v>0</v>
      </c>
      <c r="Y71" s="4">
        <v>0</v>
      </c>
      <c r="Z71" s="4">
        <v>0</v>
      </c>
      <c r="AA71" s="4">
        <v>0</v>
      </c>
      <c r="AB71" s="4">
        <v>0</v>
      </c>
      <c r="AC71" s="4">
        <v>0</v>
      </c>
      <c r="AD71" s="4">
        <v>0</v>
      </c>
      <c r="AE71" s="4">
        <v>0</v>
      </c>
      <c r="AF71" s="1">
        <v>135111</v>
      </c>
      <c r="AG71" s="1">
        <v>10</v>
      </c>
      <c r="AH71"/>
    </row>
    <row r="72" spans="1:34" x14ac:dyDescent="0.25">
      <c r="A72" t="s">
        <v>91</v>
      </c>
      <c r="B72" t="s">
        <v>49</v>
      </c>
      <c r="C72" t="s">
        <v>196</v>
      </c>
      <c r="D72" t="s">
        <v>132</v>
      </c>
      <c r="E72" s="4">
        <v>47.402173913043477</v>
      </c>
      <c r="F72" s="4">
        <f>Nurse[[#This Row],[Total Nurse Staff Hours]]/Nurse[[#This Row],[MDS Census]]</f>
        <v>3.5929626232515477</v>
      </c>
      <c r="G72" s="4">
        <f>Nurse[[#This Row],[Total Direct Care Staff Hours]]/Nurse[[#This Row],[MDS Census]]</f>
        <v>3.3386631506535194</v>
      </c>
      <c r="H72" s="4">
        <f>Nurse[[#This Row],[Total RN Hours (w/ Admin, DON)]]/Nurse[[#This Row],[MDS Census]]</f>
        <v>0.90167163494611313</v>
      </c>
      <c r="I72" s="4">
        <f>Nurse[[#This Row],[RN Hours (excl. Admin, DON)]]/Nurse[[#This Row],[MDS Census]]</f>
        <v>0.76592295345104333</v>
      </c>
      <c r="J72" s="4">
        <f>SUM(Nurse[[#This Row],[RN Hours (excl. Admin, DON)]],Nurse[[#This Row],[RN Admin Hours]],Nurse[[#This Row],[RN DON Hours]],Nurse[[#This Row],[LPN Hours (excl. Admin)]],Nurse[[#This Row],[LPN Admin Hours]],Nurse[[#This Row],[CNA Hours]],Nurse[[#This Row],[NA TR Hours]],Nurse[[#This Row],[Med Aide/Tech Hours]])</f>
        <v>170.31423913043477</v>
      </c>
      <c r="K72" s="4">
        <f>SUM(Nurse[[#This Row],[RN Hours (excl. Admin, DON)]],Nurse[[#This Row],[LPN Hours (excl. Admin)]],Nurse[[#This Row],[CNA Hours]],Nurse[[#This Row],[NA TR Hours]],Nurse[[#This Row],[Med Aide/Tech Hours]])</f>
        <v>158.2598913043478</v>
      </c>
      <c r="L72" s="4">
        <f>SUM(Nurse[[#This Row],[RN Hours (excl. Admin, DON)]],Nurse[[#This Row],[RN Admin Hours]],Nurse[[#This Row],[RN DON Hours]])</f>
        <v>42.741195652173907</v>
      </c>
      <c r="M72" s="4">
        <v>36.306413043478258</v>
      </c>
      <c r="N72" s="4">
        <v>0.78260869565217395</v>
      </c>
      <c r="O72" s="4">
        <v>5.6521739130434785</v>
      </c>
      <c r="P72" s="4">
        <f>SUM(Nurse[[#This Row],[LPN Hours (excl. Admin)]],Nurse[[#This Row],[LPN Admin Hours]])</f>
        <v>26.447608695652164</v>
      </c>
      <c r="Q72" s="4">
        <v>20.828043478260859</v>
      </c>
      <c r="R72" s="4">
        <v>5.6195652173913047</v>
      </c>
      <c r="S72" s="4">
        <f>SUM(Nurse[[#This Row],[CNA Hours]],Nurse[[#This Row],[NA TR Hours]],Nurse[[#This Row],[Med Aide/Tech Hours]])</f>
        <v>101.12543478260869</v>
      </c>
      <c r="T72" s="4">
        <v>90.417608695652177</v>
      </c>
      <c r="U72" s="4">
        <v>10.707826086956523</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 s="4">
        <v>0</v>
      </c>
      <c r="Y72" s="4">
        <v>0</v>
      </c>
      <c r="Z72" s="4">
        <v>0</v>
      </c>
      <c r="AA72" s="4">
        <v>0</v>
      </c>
      <c r="AB72" s="4">
        <v>0</v>
      </c>
      <c r="AC72" s="4">
        <v>0</v>
      </c>
      <c r="AD72" s="4">
        <v>0</v>
      </c>
      <c r="AE72" s="4">
        <v>0</v>
      </c>
      <c r="AF72" s="1">
        <v>135105</v>
      </c>
      <c r="AG72" s="1">
        <v>10</v>
      </c>
      <c r="AH72"/>
    </row>
    <row r="73" spans="1:34" x14ac:dyDescent="0.25">
      <c r="A73" t="s">
        <v>91</v>
      </c>
      <c r="B73" t="s">
        <v>72</v>
      </c>
      <c r="C73" t="s">
        <v>173</v>
      </c>
      <c r="D73" t="s">
        <v>142</v>
      </c>
      <c r="E73" s="4">
        <v>27.543478260869566</v>
      </c>
      <c r="F73" s="4">
        <f>Nurse[[#This Row],[Total Nurse Staff Hours]]/Nurse[[#This Row],[MDS Census]]</f>
        <v>6.0483504340962888</v>
      </c>
      <c r="G73" s="4">
        <f>Nurse[[#This Row],[Total Direct Care Staff Hours]]/Nurse[[#This Row],[MDS Census]]</f>
        <v>5.8620836621941583</v>
      </c>
      <c r="H73" s="4">
        <f>Nurse[[#This Row],[Total RN Hours (w/ Admin, DON)]]/Nurse[[#This Row],[MDS Census]]</f>
        <v>1.8627505919494864</v>
      </c>
      <c r="I73" s="4">
        <f>Nurse[[#This Row],[RN Hours (excl. Admin, DON)]]/Nurse[[#This Row],[MDS Census]]</f>
        <v>1.6764838200473555</v>
      </c>
      <c r="J73" s="4">
        <f>SUM(Nurse[[#This Row],[RN Hours (excl. Admin, DON)]],Nurse[[#This Row],[RN Admin Hours]],Nurse[[#This Row],[RN DON Hours]],Nurse[[#This Row],[LPN Hours (excl. Admin)]],Nurse[[#This Row],[LPN Admin Hours]],Nurse[[#This Row],[CNA Hours]],Nurse[[#This Row],[NA TR Hours]],Nurse[[#This Row],[Med Aide/Tech Hours]])</f>
        <v>166.59260869565213</v>
      </c>
      <c r="K73" s="4">
        <f>SUM(Nurse[[#This Row],[RN Hours (excl. Admin, DON)]],Nurse[[#This Row],[LPN Hours (excl. Admin)]],Nurse[[#This Row],[CNA Hours]],Nurse[[#This Row],[NA TR Hours]],Nurse[[#This Row],[Med Aide/Tech Hours]])</f>
        <v>161.46217391304344</v>
      </c>
      <c r="L73" s="4">
        <f>SUM(Nurse[[#This Row],[RN Hours (excl. Admin, DON)]],Nurse[[#This Row],[RN Admin Hours]],Nurse[[#This Row],[RN DON Hours]])</f>
        <v>51.306630434782598</v>
      </c>
      <c r="M73" s="4">
        <v>46.176195652173902</v>
      </c>
      <c r="N73" s="4">
        <v>0</v>
      </c>
      <c r="O73" s="4">
        <v>5.1304347826086953</v>
      </c>
      <c r="P73" s="4">
        <f>SUM(Nurse[[#This Row],[LPN Hours (excl. Admin)]],Nurse[[#This Row],[LPN Admin Hours]])</f>
        <v>22.161739130434793</v>
      </c>
      <c r="Q73" s="4">
        <v>22.161739130434793</v>
      </c>
      <c r="R73" s="4">
        <v>0</v>
      </c>
      <c r="S73" s="4">
        <f>SUM(Nurse[[#This Row],[CNA Hours]],Nurse[[#This Row],[NA TR Hours]],Nurse[[#This Row],[Med Aide/Tech Hours]])</f>
        <v>93.124239130434759</v>
      </c>
      <c r="T73" s="4">
        <v>93.124239130434759</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23.838913043478264</v>
      </c>
      <c r="X73" s="4">
        <v>0.67836956521739122</v>
      </c>
      <c r="Y73" s="4">
        <v>0</v>
      </c>
      <c r="Z73" s="4">
        <v>0</v>
      </c>
      <c r="AA73" s="4">
        <v>0.34239130434782611</v>
      </c>
      <c r="AB73" s="4">
        <v>0</v>
      </c>
      <c r="AC73" s="4">
        <v>22.818152173913049</v>
      </c>
      <c r="AD73" s="4">
        <v>0</v>
      </c>
      <c r="AE73" s="4">
        <v>0</v>
      </c>
      <c r="AF73" s="1">
        <v>135141</v>
      </c>
      <c r="AG73" s="1">
        <v>10</v>
      </c>
      <c r="AH73"/>
    </row>
    <row r="74" spans="1:34" x14ac:dyDescent="0.25">
      <c r="A74" t="s">
        <v>91</v>
      </c>
      <c r="B74" t="s">
        <v>69</v>
      </c>
      <c r="C74" t="s">
        <v>193</v>
      </c>
      <c r="D74" t="s">
        <v>159</v>
      </c>
      <c r="E74" s="4">
        <v>44.315217391304351</v>
      </c>
      <c r="F74" s="4">
        <f>Nurse[[#This Row],[Total Nurse Staff Hours]]/Nurse[[#This Row],[MDS Census]]</f>
        <v>3.798344370860927</v>
      </c>
      <c r="G74" s="4">
        <f>Nurse[[#This Row],[Total Direct Care Staff Hours]]/Nurse[[#This Row],[MDS Census]]</f>
        <v>3.193978415501594</v>
      </c>
      <c r="H74" s="4">
        <f>Nurse[[#This Row],[Total RN Hours (w/ Admin, DON)]]/Nurse[[#This Row],[MDS Census]]</f>
        <v>0.94861417709099816</v>
      </c>
      <c r="I74" s="4">
        <f>Nurse[[#This Row],[RN Hours (excl. Admin, DON)]]/Nurse[[#This Row],[MDS Census]]</f>
        <v>0.62545989698307569</v>
      </c>
      <c r="J74" s="4">
        <f>SUM(Nurse[[#This Row],[RN Hours (excl. Admin, DON)]],Nurse[[#This Row],[RN Admin Hours]],Nurse[[#This Row],[RN DON Hours]],Nurse[[#This Row],[LPN Hours (excl. Admin)]],Nurse[[#This Row],[LPN Admin Hours]],Nurse[[#This Row],[CNA Hours]],Nurse[[#This Row],[NA TR Hours]],Nurse[[#This Row],[Med Aide/Tech Hours]])</f>
        <v>168.32445652173914</v>
      </c>
      <c r="K74" s="4">
        <f>SUM(Nurse[[#This Row],[RN Hours (excl. Admin, DON)]],Nurse[[#This Row],[LPN Hours (excl. Admin)]],Nurse[[#This Row],[CNA Hours]],Nurse[[#This Row],[NA TR Hours]],Nurse[[#This Row],[Med Aide/Tech Hours]])</f>
        <v>141.54184782608695</v>
      </c>
      <c r="L74" s="4">
        <f>SUM(Nurse[[#This Row],[RN Hours (excl. Admin, DON)]],Nurse[[#This Row],[RN Admin Hours]],Nurse[[#This Row],[RN DON Hours]])</f>
        <v>42.038043478260867</v>
      </c>
      <c r="M74" s="4">
        <v>27.717391304347824</v>
      </c>
      <c r="N74" s="4">
        <v>8.8423913043478262</v>
      </c>
      <c r="O74" s="4">
        <v>5.4782608695652177</v>
      </c>
      <c r="P74" s="4">
        <f>SUM(Nurse[[#This Row],[LPN Hours (excl. Admin)]],Nurse[[#This Row],[LPN Admin Hours]])</f>
        <v>49.302717391304348</v>
      </c>
      <c r="Q74" s="4">
        <v>36.840760869565216</v>
      </c>
      <c r="R74" s="4">
        <v>12.461956521739131</v>
      </c>
      <c r="S74" s="4">
        <f>SUM(Nurse[[#This Row],[CNA Hours]],Nurse[[#This Row],[NA TR Hours]],Nurse[[#This Row],[Med Aide/Tech Hours]])</f>
        <v>76.983695652173907</v>
      </c>
      <c r="T74" s="4">
        <v>55.972826086956523</v>
      </c>
      <c r="U74" s="4">
        <v>21.010869565217391</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7.1478260869565222</v>
      </c>
      <c r="X74" s="4">
        <v>0</v>
      </c>
      <c r="Y74" s="4">
        <v>0</v>
      </c>
      <c r="Z74" s="4">
        <v>0</v>
      </c>
      <c r="AA74" s="4">
        <v>7.1478260869565222</v>
      </c>
      <c r="AB74" s="4">
        <v>0</v>
      </c>
      <c r="AC74" s="4">
        <v>0</v>
      </c>
      <c r="AD74" s="4">
        <v>0</v>
      </c>
      <c r="AE74" s="4">
        <v>0</v>
      </c>
      <c r="AF74" s="1">
        <v>135138</v>
      </c>
      <c r="AG74" s="1">
        <v>10</v>
      </c>
      <c r="AH74"/>
    </row>
    <row r="75" spans="1:34" x14ac:dyDescent="0.25">
      <c r="A75" t="s">
        <v>91</v>
      </c>
      <c r="B75" t="s">
        <v>48</v>
      </c>
      <c r="C75" t="s">
        <v>195</v>
      </c>
      <c r="D75" t="s">
        <v>157</v>
      </c>
      <c r="E75" s="4">
        <v>35.934782608695649</v>
      </c>
      <c r="F75" s="4">
        <f>Nurse[[#This Row],[Total Nurse Staff Hours]]/Nurse[[#This Row],[MDS Census]]</f>
        <v>4.0838838475499095</v>
      </c>
      <c r="G75" s="4">
        <f>Nurse[[#This Row],[Total Direct Care Staff Hours]]/Nurse[[#This Row],[MDS Census]]</f>
        <v>3.8757773744706601</v>
      </c>
      <c r="H75" s="4">
        <f>Nurse[[#This Row],[Total RN Hours (w/ Admin, DON)]]/Nurse[[#This Row],[MDS Census]]</f>
        <v>0.57885057471264378</v>
      </c>
      <c r="I75" s="4">
        <f>Nurse[[#This Row],[RN Hours (excl. Admin, DON)]]/Nurse[[#This Row],[MDS Census]]</f>
        <v>0.37074410163339389</v>
      </c>
      <c r="J75" s="4">
        <f>SUM(Nurse[[#This Row],[RN Hours (excl. Admin, DON)]],Nurse[[#This Row],[RN Admin Hours]],Nurse[[#This Row],[RN DON Hours]],Nurse[[#This Row],[LPN Hours (excl. Admin)]],Nurse[[#This Row],[LPN Admin Hours]],Nurse[[#This Row],[CNA Hours]],Nurse[[#This Row],[NA TR Hours]],Nurse[[#This Row],[Med Aide/Tech Hours]])</f>
        <v>146.75347826086957</v>
      </c>
      <c r="K75" s="4">
        <f>SUM(Nurse[[#This Row],[RN Hours (excl. Admin, DON)]],Nurse[[#This Row],[LPN Hours (excl. Admin)]],Nurse[[#This Row],[CNA Hours]],Nurse[[#This Row],[NA TR Hours]],Nurse[[#This Row],[Med Aide/Tech Hours]])</f>
        <v>139.27521739130435</v>
      </c>
      <c r="L75" s="4">
        <f>SUM(Nurse[[#This Row],[RN Hours (excl. Admin, DON)]],Nurse[[#This Row],[RN Admin Hours]],Nurse[[#This Row],[RN DON Hours]])</f>
        <v>20.800869565217393</v>
      </c>
      <c r="M75" s="4">
        <v>13.322608695652175</v>
      </c>
      <c r="N75" s="4">
        <v>2</v>
      </c>
      <c r="O75" s="4">
        <v>5.4782608695652177</v>
      </c>
      <c r="P75" s="4">
        <f>SUM(Nurse[[#This Row],[LPN Hours (excl. Admin)]],Nurse[[#This Row],[LPN Admin Hours]])</f>
        <v>35.509891304347832</v>
      </c>
      <c r="Q75" s="4">
        <v>35.509891304347832</v>
      </c>
      <c r="R75" s="4">
        <v>0</v>
      </c>
      <c r="S75" s="4">
        <f>SUM(Nurse[[#This Row],[CNA Hours]],Nurse[[#This Row],[NA TR Hours]],Nurse[[#This Row],[Med Aide/Tech Hours]])</f>
        <v>90.442717391304342</v>
      </c>
      <c r="T75" s="4">
        <v>84.850217391304341</v>
      </c>
      <c r="U75" s="4">
        <v>5.5925000000000002</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11.595326086956522</v>
      </c>
      <c r="X75" s="4">
        <v>0</v>
      </c>
      <c r="Y75" s="4">
        <v>0</v>
      </c>
      <c r="Z75" s="4">
        <v>0</v>
      </c>
      <c r="AA75" s="4">
        <v>6.0371739130434792</v>
      </c>
      <c r="AB75" s="4">
        <v>0</v>
      </c>
      <c r="AC75" s="4">
        <v>5.5581521739130428</v>
      </c>
      <c r="AD75" s="4">
        <v>0</v>
      </c>
      <c r="AE75" s="4">
        <v>0</v>
      </c>
      <c r="AF75" s="1">
        <v>135104</v>
      </c>
      <c r="AG75" s="1">
        <v>10</v>
      </c>
      <c r="AH75"/>
    </row>
    <row r="76" spans="1:34" x14ac:dyDescent="0.25">
      <c r="A76" t="s">
        <v>91</v>
      </c>
      <c r="B76" t="s">
        <v>45</v>
      </c>
      <c r="C76" t="s">
        <v>173</v>
      </c>
      <c r="D76" t="s">
        <v>142</v>
      </c>
      <c r="E76" s="4">
        <v>73.108695652173907</v>
      </c>
      <c r="F76" s="4">
        <f>Nurse[[#This Row],[Total Nurse Staff Hours]]/Nurse[[#This Row],[MDS Census]]</f>
        <v>3.5751457032411538</v>
      </c>
      <c r="G76" s="4">
        <f>Nurse[[#This Row],[Total Direct Care Staff Hours]]/Nurse[[#This Row],[MDS Census]]</f>
        <v>3.3490083258994945</v>
      </c>
      <c r="H76" s="4">
        <f>Nurse[[#This Row],[Total RN Hours (w/ Admin, DON)]]/Nurse[[#This Row],[MDS Census]]</f>
        <v>0.482304490038656</v>
      </c>
      <c r="I76" s="4">
        <f>Nurse[[#This Row],[RN Hours (excl. Admin, DON)]]/Nurse[[#This Row],[MDS Census]]</f>
        <v>0.39112845673505803</v>
      </c>
      <c r="J76" s="4">
        <f>SUM(Nurse[[#This Row],[RN Hours (excl. Admin, DON)]],Nurse[[#This Row],[RN Admin Hours]],Nurse[[#This Row],[RN DON Hours]],Nurse[[#This Row],[LPN Hours (excl. Admin)]],Nurse[[#This Row],[LPN Admin Hours]],Nurse[[#This Row],[CNA Hours]],Nurse[[#This Row],[NA TR Hours]],Nurse[[#This Row],[Med Aide/Tech Hours]])</f>
        <v>261.37423913043477</v>
      </c>
      <c r="K76" s="4">
        <f>SUM(Nurse[[#This Row],[RN Hours (excl. Admin, DON)]],Nurse[[#This Row],[LPN Hours (excl. Admin)]],Nurse[[#This Row],[CNA Hours]],Nurse[[#This Row],[NA TR Hours]],Nurse[[#This Row],[Med Aide/Tech Hours]])</f>
        <v>244.84163043478259</v>
      </c>
      <c r="L76" s="4">
        <f>SUM(Nurse[[#This Row],[RN Hours (excl. Admin, DON)]],Nurse[[#This Row],[RN Admin Hours]],Nurse[[#This Row],[RN DON Hours]])</f>
        <v>35.260652173913044</v>
      </c>
      <c r="M76" s="4">
        <v>28.594891304347826</v>
      </c>
      <c r="N76" s="4">
        <v>1.013586956521739</v>
      </c>
      <c r="O76" s="4">
        <v>5.6521739130434785</v>
      </c>
      <c r="P76" s="4">
        <f>SUM(Nurse[[#This Row],[LPN Hours (excl. Admin)]],Nurse[[#This Row],[LPN Admin Hours]])</f>
        <v>64.747717391304349</v>
      </c>
      <c r="Q76" s="4">
        <v>54.880869565217388</v>
      </c>
      <c r="R76" s="4">
        <v>9.866847826086957</v>
      </c>
      <c r="S76" s="4">
        <f>SUM(Nurse[[#This Row],[CNA Hours]],Nurse[[#This Row],[NA TR Hours]],Nurse[[#This Row],[Med Aide/Tech Hours]])</f>
        <v>161.36586956521737</v>
      </c>
      <c r="T76" s="4">
        <v>149.65663043478258</v>
      </c>
      <c r="U76" s="4">
        <v>11.709239130434783</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51.22141304347825</v>
      </c>
      <c r="X76" s="4">
        <v>16.353043478260869</v>
      </c>
      <c r="Y76" s="4">
        <v>0</v>
      </c>
      <c r="Z76" s="4">
        <v>0</v>
      </c>
      <c r="AA76" s="4">
        <v>1.2717391304347827</v>
      </c>
      <c r="AB76" s="4">
        <v>0</v>
      </c>
      <c r="AC76" s="4">
        <v>33.596630434782604</v>
      </c>
      <c r="AD76" s="4">
        <v>0</v>
      </c>
      <c r="AE76" s="4">
        <v>0</v>
      </c>
      <c r="AF76" s="1">
        <v>135098</v>
      </c>
      <c r="AG76" s="1">
        <v>10</v>
      </c>
      <c r="AH76"/>
    </row>
    <row r="77" spans="1:34" x14ac:dyDescent="0.25">
      <c r="A77" t="s">
        <v>91</v>
      </c>
      <c r="B77" t="s">
        <v>16</v>
      </c>
      <c r="C77" t="s">
        <v>176</v>
      </c>
      <c r="D77" t="s">
        <v>145</v>
      </c>
      <c r="E77" s="4">
        <v>49.717391304347828</v>
      </c>
      <c r="F77" s="4">
        <f>Nurse[[#This Row],[Total Nurse Staff Hours]]/Nurse[[#This Row],[MDS Census]]</f>
        <v>5.6089112374289458</v>
      </c>
      <c r="G77" s="4">
        <f>Nurse[[#This Row],[Total Direct Care Staff Hours]]/Nurse[[#This Row],[MDS Census]]</f>
        <v>5.2176606908613907</v>
      </c>
      <c r="H77" s="4">
        <f>Nurse[[#This Row],[Total RN Hours (w/ Admin, DON)]]/Nurse[[#This Row],[MDS Census]]</f>
        <v>0.95847616965456894</v>
      </c>
      <c r="I77" s="4">
        <f>Nurse[[#This Row],[RN Hours (excl. Admin, DON)]]/Nurse[[#This Row],[MDS Census]]</f>
        <v>0.56722562308701341</v>
      </c>
      <c r="J77" s="4">
        <f>SUM(Nurse[[#This Row],[RN Hours (excl. Admin, DON)]],Nurse[[#This Row],[RN Admin Hours]],Nurse[[#This Row],[RN DON Hours]],Nurse[[#This Row],[LPN Hours (excl. Admin)]],Nurse[[#This Row],[LPN Admin Hours]],Nurse[[#This Row],[CNA Hours]],Nurse[[#This Row],[NA TR Hours]],Nurse[[#This Row],[Med Aide/Tech Hours]])</f>
        <v>278.86043478260871</v>
      </c>
      <c r="K77" s="4">
        <f>SUM(Nurse[[#This Row],[RN Hours (excl. Admin, DON)]],Nurse[[#This Row],[LPN Hours (excl. Admin)]],Nurse[[#This Row],[CNA Hours]],Nurse[[#This Row],[NA TR Hours]],Nurse[[#This Row],[Med Aide/Tech Hours]])</f>
        <v>259.40847826086957</v>
      </c>
      <c r="L77" s="4">
        <f>SUM(Nurse[[#This Row],[RN Hours (excl. Admin, DON)]],Nurse[[#This Row],[RN Admin Hours]],Nurse[[#This Row],[RN DON Hours]])</f>
        <v>47.652934782608682</v>
      </c>
      <c r="M77" s="4">
        <v>28.200978260869558</v>
      </c>
      <c r="N77" s="4">
        <v>13.886739130434782</v>
      </c>
      <c r="O77" s="4">
        <v>5.5652173913043477</v>
      </c>
      <c r="P77" s="4">
        <f>SUM(Nurse[[#This Row],[LPN Hours (excl. Admin)]],Nurse[[#This Row],[LPN Admin Hours]])</f>
        <v>41.903043478260876</v>
      </c>
      <c r="Q77" s="4">
        <v>41.903043478260876</v>
      </c>
      <c r="R77" s="4">
        <v>0</v>
      </c>
      <c r="S77" s="4">
        <f>SUM(Nurse[[#This Row],[CNA Hours]],Nurse[[#This Row],[NA TR Hours]],Nurse[[#This Row],[Med Aide/Tech Hours]])</f>
        <v>189.3044565217391</v>
      </c>
      <c r="T77" s="4">
        <v>180.35141304347823</v>
      </c>
      <c r="U77" s="4">
        <v>8.9530434782608719</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36.233043478260861</v>
      </c>
      <c r="X77" s="4">
        <v>5.0173913043478269</v>
      </c>
      <c r="Y77" s="4">
        <v>4.9239130434782612E-2</v>
      </c>
      <c r="Z77" s="4">
        <v>0</v>
      </c>
      <c r="AA77" s="4">
        <v>2.9202173913043477</v>
      </c>
      <c r="AB77" s="4">
        <v>0</v>
      </c>
      <c r="AC77" s="4">
        <v>27.576739130434778</v>
      </c>
      <c r="AD77" s="4">
        <v>0.66945652173913039</v>
      </c>
      <c r="AE77" s="4">
        <v>0</v>
      </c>
      <c r="AF77" s="1">
        <v>135055</v>
      </c>
      <c r="AG77" s="1">
        <v>10</v>
      </c>
      <c r="AH77"/>
    </row>
    <row r="78" spans="1:34" x14ac:dyDescent="0.25">
      <c r="A78" t="s">
        <v>91</v>
      </c>
      <c r="B78" t="s">
        <v>28</v>
      </c>
      <c r="C78" t="s">
        <v>187</v>
      </c>
      <c r="D78" t="s">
        <v>154</v>
      </c>
      <c r="E78" s="4">
        <v>51.532608695652172</v>
      </c>
      <c r="F78" s="4">
        <f>Nurse[[#This Row],[Total Nurse Staff Hours]]/Nurse[[#This Row],[MDS Census]]</f>
        <v>4.1246677916051473</v>
      </c>
      <c r="G78" s="4">
        <f>Nurse[[#This Row],[Total Direct Care Staff Hours]]/Nurse[[#This Row],[MDS Census]]</f>
        <v>3.8209386205441898</v>
      </c>
      <c r="H78" s="4">
        <f>Nurse[[#This Row],[Total RN Hours (w/ Admin, DON)]]/Nurse[[#This Row],[MDS Census]]</f>
        <v>0.52210504113056311</v>
      </c>
      <c r="I78" s="4">
        <f>Nurse[[#This Row],[RN Hours (excl. Admin, DON)]]/Nurse[[#This Row],[MDS Census]]</f>
        <v>0.37676017717781046</v>
      </c>
      <c r="J78" s="4">
        <f>SUM(Nurse[[#This Row],[RN Hours (excl. Admin, DON)]],Nurse[[#This Row],[RN Admin Hours]],Nurse[[#This Row],[RN DON Hours]],Nurse[[#This Row],[LPN Hours (excl. Admin)]],Nurse[[#This Row],[LPN Admin Hours]],Nurse[[#This Row],[CNA Hours]],Nurse[[#This Row],[NA TR Hours]],Nurse[[#This Row],[Med Aide/Tech Hours]])</f>
        <v>212.55489130434785</v>
      </c>
      <c r="K78" s="4">
        <f>SUM(Nurse[[#This Row],[RN Hours (excl. Admin, DON)]],Nurse[[#This Row],[LPN Hours (excl. Admin)]],Nurse[[#This Row],[CNA Hours]],Nurse[[#This Row],[NA TR Hours]],Nurse[[#This Row],[Med Aide/Tech Hours]])</f>
        <v>196.90293478260872</v>
      </c>
      <c r="L78" s="4">
        <f>SUM(Nurse[[#This Row],[RN Hours (excl. Admin, DON)]],Nurse[[#This Row],[RN Admin Hours]],Nurse[[#This Row],[RN DON Hours]])</f>
        <v>26.90543478260869</v>
      </c>
      <c r="M78" s="4">
        <v>19.415434782608688</v>
      </c>
      <c r="N78" s="4">
        <v>1.7508695652173913</v>
      </c>
      <c r="O78" s="4">
        <v>5.7391304347826084</v>
      </c>
      <c r="P78" s="4">
        <f>SUM(Nurse[[#This Row],[LPN Hours (excl. Admin)]],Nurse[[#This Row],[LPN Admin Hours]])</f>
        <v>43.012282608695664</v>
      </c>
      <c r="Q78" s="4">
        <v>34.850326086956535</v>
      </c>
      <c r="R78" s="4">
        <v>8.1619565217391283</v>
      </c>
      <c r="S78" s="4">
        <f>SUM(Nurse[[#This Row],[CNA Hours]],Nurse[[#This Row],[NA TR Hours]],Nurse[[#This Row],[Med Aide/Tech Hours]])</f>
        <v>142.63717391304351</v>
      </c>
      <c r="T78" s="4">
        <v>105.344347826087</v>
      </c>
      <c r="U78" s="4">
        <v>37.292826086956509</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45.484239130434773</v>
      </c>
      <c r="X78" s="4">
        <v>18.573695652173907</v>
      </c>
      <c r="Y78" s="4">
        <v>0</v>
      </c>
      <c r="Z78" s="4">
        <v>0</v>
      </c>
      <c r="AA78" s="4">
        <v>13.947826086956523</v>
      </c>
      <c r="AB78" s="4">
        <v>0</v>
      </c>
      <c r="AC78" s="4">
        <v>12.962717391304345</v>
      </c>
      <c r="AD78" s="4">
        <v>0</v>
      </c>
      <c r="AE78" s="4">
        <v>0</v>
      </c>
      <c r="AF78" s="1">
        <v>135075</v>
      </c>
      <c r="AG78" s="1">
        <v>10</v>
      </c>
      <c r="AH78"/>
    </row>
    <row r="79" spans="1:34" x14ac:dyDescent="0.25">
      <c r="A79" t="s">
        <v>91</v>
      </c>
      <c r="B79" t="s">
        <v>2</v>
      </c>
      <c r="C79" t="s">
        <v>166</v>
      </c>
      <c r="D79" t="s">
        <v>133</v>
      </c>
      <c r="E79" s="4">
        <v>38.717391304347828</v>
      </c>
      <c r="F79" s="4">
        <f>Nurse[[#This Row],[Total Nurse Staff Hours]]/Nurse[[#This Row],[MDS Census]]</f>
        <v>3.8919708029197082</v>
      </c>
      <c r="G79" s="4">
        <f>Nurse[[#This Row],[Total Direct Care Staff Hours]]/Nurse[[#This Row],[MDS Census]]</f>
        <v>3.768444693992139</v>
      </c>
      <c r="H79" s="4">
        <f>Nurse[[#This Row],[Total RN Hours (w/ Admin, DON)]]/Nurse[[#This Row],[MDS Census]]</f>
        <v>0.63019932622122388</v>
      </c>
      <c r="I79" s="4">
        <f>Nurse[[#This Row],[RN Hours (excl. Admin, DON)]]/Nurse[[#This Row],[MDS Census]]</f>
        <v>0.50667321729365522</v>
      </c>
      <c r="J79" s="4">
        <f>SUM(Nurse[[#This Row],[RN Hours (excl. Admin, DON)]],Nurse[[#This Row],[RN Admin Hours]],Nurse[[#This Row],[RN DON Hours]],Nurse[[#This Row],[LPN Hours (excl. Admin)]],Nurse[[#This Row],[LPN Admin Hours]],Nurse[[#This Row],[CNA Hours]],Nurse[[#This Row],[NA TR Hours]],Nurse[[#This Row],[Med Aide/Tech Hours]])</f>
        <v>150.68695652173915</v>
      </c>
      <c r="K79" s="4">
        <f>SUM(Nurse[[#This Row],[RN Hours (excl. Admin, DON)]],Nurse[[#This Row],[LPN Hours (excl. Admin)]],Nurse[[#This Row],[CNA Hours]],Nurse[[#This Row],[NA TR Hours]],Nurse[[#This Row],[Med Aide/Tech Hours]])</f>
        <v>145.90434782608696</v>
      </c>
      <c r="L79" s="4">
        <f>SUM(Nurse[[#This Row],[RN Hours (excl. Admin, DON)]],Nurse[[#This Row],[RN Admin Hours]],Nurse[[#This Row],[RN DON Hours]])</f>
        <v>24.399673913043475</v>
      </c>
      <c r="M79" s="4">
        <v>19.617065217391303</v>
      </c>
      <c r="N79" s="4">
        <v>8.6956521739130432E-2</v>
      </c>
      <c r="O79" s="4">
        <v>4.6956521739130439</v>
      </c>
      <c r="P79" s="4">
        <f>SUM(Nurse[[#This Row],[LPN Hours (excl. Admin)]],Nurse[[#This Row],[LPN Admin Hours]])</f>
        <v>29.174673913043488</v>
      </c>
      <c r="Q79" s="4">
        <v>29.174673913043488</v>
      </c>
      <c r="R79" s="4">
        <v>0</v>
      </c>
      <c r="S79" s="4">
        <f>SUM(Nurse[[#This Row],[CNA Hours]],Nurse[[#This Row],[NA TR Hours]],Nurse[[#This Row],[Med Aide/Tech Hours]])</f>
        <v>97.112608695652185</v>
      </c>
      <c r="T79" s="4">
        <v>74.085543478260874</v>
      </c>
      <c r="U79" s="4">
        <v>23.027065217391311</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135010</v>
      </c>
      <c r="AG79" s="1">
        <v>10</v>
      </c>
      <c r="AH79"/>
    </row>
    <row r="80" spans="1:34" x14ac:dyDescent="0.25">
      <c r="A80" t="s">
        <v>91</v>
      </c>
      <c r="B80" t="s">
        <v>42</v>
      </c>
      <c r="C80" t="s">
        <v>170</v>
      </c>
      <c r="D80" t="s">
        <v>138</v>
      </c>
      <c r="E80" s="4">
        <v>60.478260869565219</v>
      </c>
      <c r="F80" s="4">
        <f>Nurse[[#This Row],[Total Nurse Staff Hours]]/Nurse[[#This Row],[MDS Census]]</f>
        <v>3.9426365923795834</v>
      </c>
      <c r="G80" s="4">
        <f>Nurse[[#This Row],[Total Direct Care Staff Hours]]/Nurse[[#This Row],[MDS Census]]</f>
        <v>3.6670255212077643</v>
      </c>
      <c r="H80" s="4">
        <f>Nurse[[#This Row],[Total RN Hours (w/ Admin, DON)]]/Nurse[[#This Row],[MDS Census]]</f>
        <v>0.83501078360891434</v>
      </c>
      <c r="I80" s="4">
        <f>Nurse[[#This Row],[RN Hours (excl. Admin, DON)]]/Nurse[[#This Row],[MDS Census]]</f>
        <v>0.56438713156002873</v>
      </c>
      <c r="J80" s="4">
        <f>SUM(Nurse[[#This Row],[RN Hours (excl. Admin, DON)]],Nurse[[#This Row],[RN Admin Hours]],Nurse[[#This Row],[RN DON Hours]],Nurse[[#This Row],[LPN Hours (excl. Admin)]],Nurse[[#This Row],[LPN Admin Hours]],Nurse[[#This Row],[CNA Hours]],Nurse[[#This Row],[NA TR Hours]],Nurse[[#This Row],[Med Aide/Tech Hours]])</f>
        <v>238.4438043478261</v>
      </c>
      <c r="K80" s="4">
        <f>SUM(Nurse[[#This Row],[RN Hours (excl. Admin, DON)]],Nurse[[#This Row],[LPN Hours (excl. Admin)]],Nurse[[#This Row],[CNA Hours]],Nurse[[#This Row],[NA TR Hours]],Nurse[[#This Row],[Med Aide/Tech Hours]])</f>
        <v>221.77532608695654</v>
      </c>
      <c r="L80" s="4">
        <f>SUM(Nurse[[#This Row],[RN Hours (excl. Admin, DON)]],Nurse[[#This Row],[RN Admin Hours]],Nurse[[#This Row],[RN DON Hours]])</f>
        <v>50.499999999999993</v>
      </c>
      <c r="M80" s="4">
        <v>34.133152173913039</v>
      </c>
      <c r="N80" s="4">
        <v>6.3668478260869543</v>
      </c>
      <c r="O80" s="4">
        <v>10</v>
      </c>
      <c r="P80" s="4">
        <f>SUM(Nurse[[#This Row],[LPN Hours (excl. Admin)]],Nurse[[#This Row],[LPN Admin Hours]])</f>
        <v>36.736847826086972</v>
      </c>
      <c r="Q80" s="4">
        <v>36.435217391304363</v>
      </c>
      <c r="R80" s="4">
        <v>0.3016304347826087</v>
      </c>
      <c r="S80" s="4">
        <f>SUM(Nurse[[#This Row],[CNA Hours]],Nurse[[#This Row],[NA TR Hours]],Nurse[[#This Row],[Med Aide/Tech Hours]])</f>
        <v>151.20695652173913</v>
      </c>
      <c r="T80" s="4">
        <v>123.26489130434781</v>
      </c>
      <c r="U80" s="4">
        <v>27.94206521739132</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6.0140217391304338</v>
      </c>
      <c r="X80" s="4">
        <v>2.0543478260869565</v>
      </c>
      <c r="Y80" s="4">
        <v>0</v>
      </c>
      <c r="Z80" s="4">
        <v>0</v>
      </c>
      <c r="AA80" s="4">
        <v>3.6580434782608684</v>
      </c>
      <c r="AB80" s="4">
        <v>0.3016304347826087</v>
      </c>
      <c r="AC80" s="4">
        <v>0</v>
      </c>
      <c r="AD80" s="4">
        <v>0</v>
      </c>
      <c r="AE80" s="4">
        <v>0</v>
      </c>
      <c r="AF80" s="1">
        <v>135094</v>
      </c>
      <c r="AG80" s="1">
        <v>10</v>
      </c>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71" spans="34:34" x14ac:dyDescent="0.25">
      <c r="AH271"/>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7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204</v>
      </c>
      <c r="B1" s="2" t="s">
        <v>206</v>
      </c>
      <c r="C1" s="2" t="s">
        <v>207</v>
      </c>
      <c r="D1" s="2" t="s">
        <v>208</v>
      </c>
      <c r="E1" s="2" t="s">
        <v>209</v>
      </c>
      <c r="F1" s="2" t="s">
        <v>214</v>
      </c>
      <c r="G1" s="2" t="s">
        <v>240</v>
      </c>
      <c r="H1" s="9" t="s">
        <v>241</v>
      </c>
      <c r="I1" s="2" t="s">
        <v>215</v>
      </c>
      <c r="J1" s="2" t="s">
        <v>238</v>
      </c>
      <c r="K1" s="9" t="s">
        <v>242</v>
      </c>
      <c r="L1" s="2" t="s">
        <v>216</v>
      </c>
      <c r="M1" s="2" t="s">
        <v>239</v>
      </c>
      <c r="N1" s="9" t="s">
        <v>250</v>
      </c>
      <c r="O1" s="2" t="s">
        <v>217</v>
      </c>
      <c r="P1" s="2" t="s">
        <v>228</v>
      </c>
      <c r="Q1" s="7" t="s">
        <v>244</v>
      </c>
      <c r="R1" s="2" t="s">
        <v>218</v>
      </c>
      <c r="S1" s="2" t="s">
        <v>229</v>
      </c>
      <c r="T1" s="9" t="s">
        <v>243</v>
      </c>
      <c r="U1" s="2" t="s">
        <v>219</v>
      </c>
      <c r="V1" s="2" t="s">
        <v>230</v>
      </c>
      <c r="W1" s="9" t="s">
        <v>245</v>
      </c>
      <c r="X1" s="2" t="s">
        <v>221</v>
      </c>
      <c r="Y1" s="2" t="s">
        <v>231</v>
      </c>
      <c r="Z1" s="9" t="s">
        <v>246</v>
      </c>
      <c r="AA1" s="2" t="s">
        <v>222</v>
      </c>
      <c r="AB1" s="2" t="s">
        <v>232</v>
      </c>
      <c r="AC1" s="9" t="s">
        <v>251</v>
      </c>
      <c r="AD1" s="2" t="s">
        <v>224</v>
      </c>
      <c r="AE1" s="2" t="s">
        <v>233</v>
      </c>
      <c r="AF1" s="9" t="s">
        <v>247</v>
      </c>
      <c r="AG1" s="2" t="s">
        <v>225</v>
      </c>
      <c r="AH1" s="2" t="s">
        <v>234</v>
      </c>
      <c r="AI1" s="9" t="s">
        <v>248</v>
      </c>
      <c r="AJ1" s="2" t="s">
        <v>226</v>
      </c>
      <c r="AK1" s="2" t="s">
        <v>235</v>
      </c>
      <c r="AL1" s="9" t="s">
        <v>249</v>
      </c>
      <c r="AM1" s="2" t="s">
        <v>236</v>
      </c>
      <c r="AN1" s="3" t="s">
        <v>237</v>
      </c>
    </row>
    <row r="2" spans="1:51" x14ac:dyDescent="0.25">
      <c r="A2" t="s">
        <v>91</v>
      </c>
      <c r="B2" t="s">
        <v>73</v>
      </c>
      <c r="C2" t="s">
        <v>174</v>
      </c>
      <c r="D2" t="s">
        <v>143</v>
      </c>
      <c r="E2" s="4">
        <v>31.782608695652176</v>
      </c>
      <c r="F2" s="4">
        <v>177.47923913043476</v>
      </c>
      <c r="G2" s="4">
        <v>0</v>
      </c>
      <c r="H2" s="10">
        <v>0</v>
      </c>
      <c r="I2" s="4">
        <v>154.42228260869564</v>
      </c>
      <c r="J2" s="4">
        <v>0</v>
      </c>
      <c r="K2" s="10">
        <v>0</v>
      </c>
      <c r="L2" s="4">
        <v>33.773260869565206</v>
      </c>
      <c r="M2" s="4">
        <v>0</v>
      </c>
      <c r="N2" s="10">
        <v>0</v>
      </c>
      <c r="O2" s="4">
        <v>24.323913043478253</v>
      </c>
      <c r="P2" s="4">
        <v>0</v>
      </c>
      <c r="Q2" s="8">
        <v>0</v>
      </c>
      <c r="R2" s="4">
        <v>3.652173913043478</v>
      </c>
      <c r="S2" s="4">
        <v>0</v>
      </c>
      <c r="T2" s="10">
        <v>0</v>
      </c>
      <c r="U2" s="4">
        <v>5.797173913043479</v>
      </c>
      <c r="V2" s="4">
        <v>0</v>
      </c>
      <c r="W2" s="10">
        <v>0</v>
      </c>
      <c r="X2" s="4">
        <v>28.758804347826086</v>
      </c>
      <c r="Y2" s="4">
        <v>0</v>
      </c>
      <c r="Z2" s="10">
        <v>0</v>
      </c>
      <c r="AA2" s="4">
        <v>13.607608695652173</v>
      </c>
      <c r="AB2" s="4">
        <v>0</v>
      </c>
      <c r="AC2" s="10">
        <v>0</v>
      </c>
      <c r="AD2" s="4">
        <v>84.559130434782602</v>
      </c>
      <c r="AE2" s="4">
        <v>0</v>
      </c>
      <c r="AF2" s="10">
        <v>0</v>
      </c>
      <c r="AG2" s="4">
        <v>16.780434782608697</v>
      </c>
      <c r="AH2" s="4">
        <v>0</v>
      </c>
      <c r="AI2" s="10">
        <v>0</v>
      </c>
      <c r="AJ2" s="4">
        <v>0</v>
      </c>
      <c r="AK2" s="4">
        <v>0</v>
      </c>
      <c r="AL2" s="10" t="s">
        <v>252</v>
      </c>
      <c r="AM2" s="1">
        <v>135142</v>
      </c>
      <c r="AN2" s="1">
        <v>10</v>
      </c>
      <c r="AX2"/>
      <c r="AY2"/>
    </row>
    <row r="3" spans="1:51" x14ac:dyDescent="0.25">
      <c r="A3" t="s">
        <v>91</v>
      </c>
      <c r="B3" t="s">
        <v>76</v>
      </c>
      <c r="C3" t="s">
        <v>172</v>
      </c>
      <c r="D3" t="s">
        <v>141</v>
      </c>
      <c r="E3" s="4">
        <v>30.032608695652176</v>
      </c>
      <c r="F3" s="4">
        <v>170.93923913043477</v>
      </c>
      <c r="G3" s="4">
        <v>0</v>
      </c>
      <c r="H3" s="10">
        <v>0</v>
      </c>
      <c r="I3" s="4">
        <v>152.8654347826087</v>
      </c>
      <c r="J3" s="4">
        <v>0</v>
      </c>
      <c r="K3" s="10">
        <v>0</v>
      </c>
      <c r="L3" s="4">
        <v>33.745434782608697</v>
      </c>
      <c r="M3" s="4">
        <v>0</v>
      </c>
      <c r="N3" s="10">
        <v>0</v>
      </c>
      <c r="O3" s="4">
        <v>21.704782608695652</v>
      </c>
      <c r="P3" s="4">
        <v>0</v>
      </c>
      <c r="Q3" s="8">
        <v>0</v>
      </c>
      <c r="R3" s="4">
        <v>6.3015217391304352</v>
      </c>
      <c r="S3" s="4">
        <v>0</v>
      </c>
      <c r="T3" s="10">
        <v>0</v>
      </c>
      <c r="U3" s="4">
        <v>5.7391304347826084</v>
      </c>
      <c r="V3" s="4">
        <v>0</v>
      </c>
      <c r="W3" s="10">
        <v>0</v>
      </c>
      <c r="X3" s="4">
        <v>25.130760869565211</v>
      </c>
      <c r="Y3" s="4">
        <v>0</v>
      </c>
      <c r="Z3" s="10">
        <v>0</v>
      </c>
      <c r="AA3" s="4">
        <v>6.0331521739130443</v>
      </c>
      <c r="AB3" s="4">
        <v>0</v>
      </c>
      <c r="AC3" s="10">
        <v>0</v>
      </c>
      <c r="AD3" s="4">
        <v>106.02989130434784</v>
      </c>
      <c r="AE3" s="4">
        <v>0</v>
      </c>
      <c r="AF3" s="10">
        <v>0</v>
      </c>
      <c r="AG3" s="4">
        <v>0</v>
      </c>
      <c r="AH3" s="4">
        <v>0</v>
      </c>
      <c r="AI3" s="10" t="s">
        <v>252</v>
      </c>
      <c r="AJ3" s="4">
        <v>0</v>
      </c>
      <c r="AK3" s="4">
        <v>0</v>
      </c>
      <c r="AL3" s="10" t="s">
        <v>252</v>
      </c>
      <c r="AM3" s="1">
        <v>135145</v>
      </c>
      <c r="AN3" s="1">
        <v>10</v>
      </c>
      <c r="AX3"/>
      <c r="AY3"/>
    </row>
    <row r="4" spans="1:51" x14ac:dyDescent="0.25">
      <c r="A4" t="s">
        <v>91</v>
      </c>
      <c r="B4" t="s">
        <v>31</v>
      </c>
      <c r="C4" t="s">
        <v>173</v>
      </c>
      <c r="D4" t="s">
        <v>142</v>
      </c>
      <c r="E4" s="4">
        <v>72.369565217391298</v>
      </c>
      <c r="F4" s="4">
        <v>291.88467391304346</v>
      </c>
      <c r="G4" s="4">
        <v>44.396739130434781</v>
      </c>
      <c r="H4" s="10">
        <v>0.15210370087352101</v>
      </c>
      <c r="I4" s="4">
        <v>279.79619565217388</v>
      </c>
      <c r="J4" s="4">
        <v>44.396739130434781</v>
      </c>
      <c r="K4" s="10">
        <v>0.1586752780070898</v>
      </c>
      <c r="L4" s="4">
        <v>68.024999999999991</v>
      </c>
      <c r="M4" s="4">
        <v>5.6141304347826084</v>
      </c>
      <c r="N4" s="10">
        <v>8.2530399629292303E-2</v>
      </c>
      <c r="O4" s="4">
        <v>55.936521739130434</v>
      </c>
      <c r="P4" s="4">
        <v>5.6141304347826084</v>
      </c>
      <c r="Q4" s="8">
        <v>0.10036609821692291</v>
      </c>
      <c r="R4" s="4">
        <v>6.6102173913043485</v>
      </c>
      <c r="S4" s="4">
        <v>0</v>
      </c>
      <c r="T4" s="10">
        <v>0</v>
      </c>
      <c r="U4" s="4">
        <v>5.4782608695652177</v>
      </c>
      <c r="V4" s="4">
        <v>0</v>
      </c>
      <c r="W4" s="10">
        <v>0</v>
      </c>
      <c r="X4" s="4">
        <v>73.90652173913044</v>
      </c>
      <c r="Y4" s="4">
        <v>9.4619565217391308</v>
      </c>
      <c r="Z4" s="10">
        <v>0.1280260022943201</v>
      </c>
      <c r="AA4" s="4">
        <v>0</v>
      </c>
      <c r="AB4" s="4">
        <v>0</v>
      </c>
      <c r="AC4" s="10" t="s">
        <v>252</v>
      </c>
      <c r="AD4" s="4">
        <v>147.39304347826084</v>
      </c>
      <c r="AE4" s="4">
        <v>29.320652173913043</v>
      </c>
      <c r="AF4" s="10">
        <v>0.19892833122913009</v>
      </c>
      <c r="AG4" s="4">
        <v>2.5601086956521746</v>
      </c>
      <c r="AH4" s="4">
        <v>0</v>
      </c>
      <c r="AI4" s="10">
        <v>0</v>
      </c>
      <c r="AJ4" s="4">
        <v>0</v>
      </c>
      <c r="AK4" s="4">
        <v>0</v>
      </c>
      <c r="AL4" s="10" t="s">
        <v>252</v>
      </c>
      <c r="AM4" s="1">
        <v>135079</v>
      </c>
      <c r="AN4" s="1">
        <v>10</v>
      </c>
      <c r="AX4"/>
      <c r="AY4"/>
    </row>
    <row r="5" spans="1:51" x14ac:dyDescent="0.25">
      <c r="A5" t="s">
        <v>91</v>
      </c>
      <c r="B5" t="s">
        <v>44</v>
      </c>
      <c r="C5" t="s">
        <v>194</v>
      </c>
      <c r="D5" t="s">
        <v>135</v>
      </c>
      <c r="E5" s="4">
        <v>23.489130434782609</v>
      </c>
      <c r="F5" s="4">
        <v>114.62315217391304</v>
      </c>
      <c r="G5" s="4">
        <v>0</v>
      </c>
      <c r="H5" s="10">
        <v>0</v>
      </c>
      <c r="I5" s="4">
        <v>107.4329347826087</v>
      </c>
      <c r="J5" s="4">
        <v>0</v>
      </c>
      <c r="K5" s="10">
        <v>0</v>
      </c>
      <c r="L5" s="4">
        <v>19.736413043478262</v>
      </c>
      <c r="M5" s="4">
        <v>0</v>
      </c>
      <c r="N5" s="10">
        <v>0</v>
      </c>
      <c r="O5" s="4">
        <v>16.736413043478262</v>
      </c>
      <c r="P5" s="4">
        <v>0</v>
      </c>
      <c r="Q5" s="8">
        <v>0</v>
      </c>
      <c r="R5" s="4">
        <v>0</v>
      </c>
      <c r="S5" s="4">
        <v>0</v>
      </c>
      <c r="T5" s="10" t="s">
        <v>252</v>
      </c>
      <c r="U5" s="4">
        <v>3</v>
      </c>
      <c r="V5" s="4">
        <v>0</v>
      </c>
      <c r="W5" s="10">
        <v>0</v>
      </c>
      <c r="X5" s="4">
        <v>10.543478260869565</v>
      </c>
      <c r="Y5" s="4">
        <v>0</v>
      </c>
      <c r="Z5" s="10">
        <v>0</v>
      </c>
      <c r="AA5" s="4">
        <v>4.1902173913043477</v>
      </c>
      <c r="AB5" s="4">
        <v>0</v>
      </c>
      <c r="AC5" s="10">
        <v>0</v>
      </c>
      <c r="AD5" s="4">
        <v>51.407608695652172</v>
      </c>
      <c r="AE5" s="4">
        <v>0</v>
      </c>
      <c r="AF5" s="10">
        <v>0</v>
      </c>
      <c r="AG5" s="4">
        <v>28.745434782608694</v>
      </c>
      <c r="AH5" s="4">
        <v>0</v>
      </c>
      <c r="AI5" s="10">
        <v>0</v>
      </c>
      <c r="AJ5" s="4">
        <v>0</v>
      </c>
      <c r="AK5" s="4">
        <v>0</v>
      </c>
      <c r="AL5" s="10" t="s">
        <v>252</v>
      </c>
      <c r="AM5" s="1">
        <v>135097</v>
      </c>
      <c r="AN5" s="1">
        <v>10</v>
      </c>
      <c r="AX5"/>
      <c r="AY5"/>
    </row>
    <row r="6" spans="1:51" x14ac:dyDescent="0.25">
      <c r="A6" t="s">
        <v>91</v>
      </c>
      <c r="B6" t="s">
        <v>41</v>
      </c>
      <c r="C6" t="s">
        <v>184</v>
      </c>
      <c r="D6" t="s">
        <v>150</v>
      </c>
      <c r="E6" s="4">
        <v>47.141304347826086</v>
      </c>
      <c r="F6" s="4">
        <v>177.64489130434782</v>
      </c>
      <c r="G6" s="4">
        <v>0.56108695652173912</v>
      </c>
      <c r="H6" s="10">
        <v>3.1584750476188147E-3</v>
      </c>
      <c r="I6" s="4">
        <v>164.72097826086957</v>
      </c>
      <c r="J6" s="4">
        <v>0.4197826086956522</v>
      </c>
      <c r="K6" s="10">
        <v>2.5484465496000155E-3</v>
      </c>
      <c r="L6" s="4">
        <v>35.53065217391304</v>
      </c>
      <c r="M6" s="4">
        <v>0</v>
      </c>
      <c r="N6" s="10">
        <v>0</v>
      </c>
      <c r="O6" s="4">
        <v>22.748043478260865</v>
      </c>
      <c r="P6" s="4">
        <v>0</v>
      </c>
      <c r="Q6" s="8">
        <v>0</v>
      </c>
      <c r="R6" s="4">
        <v>3.652173913043478</v>
      </c>
      <c r="S6" s="4">
        <v>0</v>
      </c>
      <c r="T6" s="10">
        <v>0</v>
      </c>
      <c r="U6" s="4">
        <v>9.1304347826086953</v>
      </c>
      <c r="V6" s="4">
        <v>0</v>
      </c>
      <c r="W6" s="10">
        <v>0</v>
      </c>
      <c r="X6" s="4">
        <v>25.959891304347824</v>
      </c>
      <c r="Y6" s="4">
        <v>0.4197826086956522</v>
      </c>
      <c r="Z6" s="10">
        <v>1.617043013679129E-2</v>
      </c>
      <c r="AA6" s="4">
        <v>0.14130434782608695</v>
      </c>
      <c r="AB6" s="4">
        <v>0.14130434782608695</v>
      </c>
      <c r="AC6" s="10">
        <v>1</v>
      </c>
      <c r="AD6" s="4">
        <v>76.674130434782626</v>
      </c>
      <c r="AE6" s="4">
        <v>0</v>
      </c>
      <c r="AF6" s="10">
        <v>0</v>
      </c>
      <c r="AG6" s="4">
        <v>39.338913043478257</v>
      </c>
      <c r="AH6" s="4">
        <v>0</v>
      </c>
      <c r="AI6" s="10">
        <v>0</v>
      </c>
      <c r="AJ6" s="4">
        <v>0</v>
      </c>
      <c r="AK6" s="4">
        <v>0</v>
      </c>
      <c r="AL6" s="10" t="s">
        <v>252</v>
      </c>
      <c r="AM6" s="1">
        <v>135093</v>
      </c>
      <c r="AN6" s="1">
        <v>10</v>
      </c>
      <c r="AX6"/>
      <c r="AY6"/>
    </row>
    <row r="7" spans="1:51" x14ac:dyDescent="0.25">
      <c r="A7" t="s">
        <v>91</v>
      </c>
      <c r="B7" t="s">
        <v>61</v>
      </c>
      <c r="C7" t="s">
        <v>199</v>
      </c>
      <c r="D7" t="s">
        <v>142</v>
      </c>
      <c r="E7" s="4">
        <v>19.728260869565219</v>
      </c>
      <c r="F7" s="4">
        <v>137.0607608695652</v>
      </c>
      <c r="G7" s="4">
        <v>8.6956521739130432E-2</v>
      </c>
      <c r="H7" s="10">
        <v>6.3443775729424994E-4</v>
      </c>
      <c r="I7" s="4">
        <v>111.56163043478259</v>
      </c>
      <c r="J7" s="4">
        <v>8.6956521739130432E-2</v>
      </c>
      <c r="K7" s="10">
        <v>7.7944828701624288E-4</v>
      </c>
      <c r="L7" s="4">
        <v>20.505869565217388</v>
      </c>
      <c r="M7" s="4">
        <v>0</v>
      </c>
      <c r="N7" s="10">
        <v>0</v>
      </c>
      <c r="O7" s="4">
        <v>9.6310869565217345</v>
      </c>
      <c r="P7" s="4">
        <v>0</v>
      </c>
      <c r="Q7" s="8">
        <v>0</v>
      </c>
      <c r="R7" s="4">
        <v>5.1356521739130443</v>
      </c>
      <c r="S7" s="4">
        <v>0</v>
      </c>
      <c r="T7" s="10">
        <v>0</v>
      </c>
      <c r="U7" s="4">
        <v>5.7391304347826084</v>
      </c>
      <c r="V7" s="4">
        <v>0</v>
      </c>
      <c r="W7" s="10">
        <v>0</v>
      </c>
      <c r="X7" s="4">
        <v>23.000543478260877</v>
      </c>
      <c r="Y7" s="4">
        <v>0</v>
      </c>
      <c r="Z7" s="10">
        <v>0</v>
      </c>
      <c r="AA7" s="4">
        <v>14.624347826086957</v>
      </c>
      <c r="AB7" s="4">
        <v>0</v>
      </c>
      <c r="AC7" s="10">
        <v>0</v>
      </c>
      <c r="AD7" s="4">
        <v>49.574565217391303</v>
      </c>
      <c r="AE7" s="4">
        <v>8.6956521739130432E-2</v>
      </c>
      <c r="AF7" s="10">
        <v>1.7540551562643888E-3</v>
      </c>
      <c r="AG7" s="4">
        <v>29.35543478260869</v>
      </c>
      <c r="AH7" s="4">
        <v>0</v>
      </c>
      <c r="AI7" s="10">
        <v>0</v>
      </c>
      <c r="AJ7" s="4">
        <v>0</v>
      </c>
      <c r="AK7" s="4">
        <v>0</v>
      </c>
      <c r="AL7" s="10" t="s">
        <v>252</v>
      </c>
      <c r="AM7" s="1">
        <v>135130</v>
      </c>
      <c r="AN7" s="1">
        <v>10</v>
      </c>
      <c r="AX7"/>
      <c r="AY7"/>
    </row>
    <row r="8" spans="1:51" x14ac:dyDescent="0.25">
      <c r="A8" t="s">
        <v>91</v>
      </c>
      <c r="B8" t="s">
        <v>27</v>
      </c>
      <c r="C8" t="s">
        <v>186</v>
      </c>
      <c r="D8" t="s">
        <v>153</v>
      </c>
      <c r="E8" s="4">
        <v>24.945652173913043</v>
      </c>
      <c r="F8" s="4">
        <v>108.40760869565217</v>
      </c>
      <c r="G8" s="4">
        <v>0</v>
      </c>
      <c r="H8" s="10">
        <v>0</v>
      </c>
      <c r="I8" s="4">
        <v>103.90217391304347</v>
      </c>
      <c r="J8" s="4">
        <v>0</v>
      </c>
      <c r="K8" s="10">
        <v>0</v>
      </c>
      <c r="L8" s="4">
        <v>24.951086956521738</v>
      </c>
      <c r="M8" s="4">
        <v>0</v>
      </c>
      <c r="N8" s="10">
        <v>0</v>
      </c>
      <c r="O8" s="4">
        <v>20.445652173913043</v>
      </c>
      <c r="P8" s="4">
        <v>0</v>
      </c>
      <c r="Q8" s="8">
        <v>0</v>
      </c>
      <c r="R8" s="4">
        <v>0.42119565217391303</v>
      </c>
      <c r="S8" s="4">
        <v>0</v>
      </c>
      <c r="T8" s="10">
        <v>0</v>
      </c>
      <c r="U8" s="4">
        <v>4.0842391304347823</v>
      </c>
      <c r="V8" s="4">
        <v>0</v>
      </c>
      <c r="W8" s="10">
        <v>0</v>
      </c>
      <c r="X8" s="4">
        <v>14.184782608695652</v>
      </c>
      <c r="Y8" s="4">
        <v>0</v>
      </c>
      <c r="Z8" s="10">
        <v>0</v>
      </c>
      <c r="AA8" s="4">
        <v>0</v>
      </c>
      <c r="AB8" s="4">
        <v>0</v>
      </c>
      <c r="AC8" s="10" t="s">
        <v>252</v>
      </c>
      <c r="AD8" s="4">
        <v>69.271739130434781</v>
      </c>
      <c r="AE8" s="4">
        <v>0</v>
      </c>
      <c r="AF8" s="10">
        <v>0</v>
      </c>
      <c r="AG8" s="4">
        <v>0</v>
      </c>
      <c r="AH8" s="4">
        <v>0</v>
      </c>
      <c r="AI8" s="10" t="s">
        <v>252</v>
      </c>
      <c r="AJ8" s="4">
        <v>0</v>
      </c>
      <c r="AK8" s="4">
        <v>0</v>
      </c>
      <c r="AL8" s="10" t="s">
        <v>252</v>
      </c>
      <c r="AM8" s="1">
        <v>135070</v>
      </c>
      <c r="AN8" s="1">
        <v>10</v>
      </c>
      <c r="AX8"/>
      <c r="AY8"/>
    </row>
    <row r="9" spans="1:51" x14ac:dyDescent="0.25">
      <c r="A9" t="s">
        <v>91</v>
      </c>
      <c r="B9" t="s">
        <v>65</v>
      </c>
      <c r="C9" t="s">
        <v>201</v>
      </c>
      <c r="D9" t="s">
        <v>162</v>
      </c>
      <c r="E9" s="4">
        <v>34.380434782608695</v>
      </c>
      <c r="F9" s="4">
        <v>133.9636956521739</v>
      </c>
      <c r="G9" s="4">
        <v>0</v>
      </c>
      <c r="H9" s="10">
        <v>0</v>
      </c>
      <c r="I9" s="4">
        <v>117.83326086956519</v>
      </c>
      <c r="J9" s="4">
        <v>0</v>
      </c>
      <c r="K9" s="10">
        <v>0</v>
      </c>
      <c r="L9" s="4">
        <v>15.900217391304345</v>
      </c>
      <c r="M9" s="4">
        <v>0</v>
      </c>
      <c r="N9" s="10">
        <v>0</v>
      </c>
      <c r="O9" s="4">
        <v>5.3784782608695645</v>
      </c>
      <c r="P9" s="4">
        <v>0</v>
      </c>
      <c r="Q9" s="8">
        <v>0</v>
      </c>
      <c r="R9" s="4">
        <v>5.1304347826086953</v>
      </c>
      <c r="S9" s="4">
        <v>0</v>
      </c>
      <c r="T9" s="10">
        <v>0</v>
      </c>
      <c r="U9" s="4">
        <v>5.3913043478260869</v>
      </c>
      <c r="V9" s="4">
        <v>0</v>
      </c>
      <c r="W9" s="10">
        <v>0</v>
      </c>
      <c r="X9" s="4">
        <v>33.729347826086965</v>
      </c>
      <c r="Y9" s="4">
        <v>0</v>
      </c>
      <c r="Z9" s="10">
        <v>0</v>
      </c>
      <c r="AA9" s="4">
        <v>5.6086956521739131</v>
      </c>
      <c r="AB9" s="4">
        <v>0</v>
      </c>
      <c r="AC9" s="10">
        <v>0</v>
      </c>
      <c r="AD9" s="4">
        <v>37.131739130434767</v>
      </c>
      <c r="AE9" s="4">
        <v>0</v>
      </c>
      <c r="AF9" s="10">
        <v>0</v>
      </c>
      <c r="AG9" s="4">
        <v>41.593695652173906</v>
      </c>
      <c r="AH9" s="4">
        <v>0</v>
      </c>
      <c r="AI9" s="10">
        <v>0</v>
      </c>
      <c r="AJ9" s="4">
        <v>0</v>
      </c>
      <c r="AK9" s="4">
        <v>0</v>
      </c>
      <c r="AL9" s="10" t="s">
        <v>252</v>
      </c>
      <c r="AM9" s="1">
        <v>135134</v>
      </c>
      <c r="AN9" s="1">
        <v>10</v>
      </c>
      <c r="AX9"/>
      <c r="AY9"/>
    </row>
    <row r="10" spans="1:51" x14ac:dyDescent="0.25">
      <c r="A10" t="s">
        <v>91</v>
      </c>
      <c r="B10" t="s">
        <v>0</v>
      </c>
      <c r="C10" t="s">
        <v>165</v>
      </c>
      <c r="D10" t="s">
        <v>136</v>
      </c>
      <c r="E10" s="4">
        <v>20.956521739130434</v>
      </c>
      <c r="F10" s="4">
        <v>131.38315217391306</v>
      </c>
      <c r="G10" s="4">
        <v>0</v>
      </c>
      <c r="H10" s="10">
        <v>0</v>
      </c>
      <c r="I10" s="4">
        <v>121.42391304347825</v>
      </c>
      <c r="J10" s="4">
        <v>0</v>
      </c>
      <c r="K10" s="10">
        <v>0</v>
      </c>
      <c r="L10" s="4">
        <v>21.086956521739133</v>
      </c>
      <c r="M10" s="4">
        <v>0</v>
      </c>
      <c r="N10" s="10">
        <v>0</v>
      </c>
      <c r="O10" s="4">
        <v>11.127717391304348</v>
      </c>
      <c r="P10" s="4">
        <v>0</v>
      </c>
      <c r="Q10" s="8">
        <v>0</v>
      </c>
      <c r="R10" s="4">
        <v>4.7418478260869561</v>
      </c>
      <c r="S10" s="4">
        <v>0</v>
      </c>
      <c r="T10" s="10">
        <v>0</v>
      </c>
      <c r="U10" s="4">
        <v>5.2173913043478262</v>
      </c>
      <c r="V10" s="4">
        <v>0</v>
      </c>
      <c r="W10" s="10">
        <v>0</v>
      </c>
      <c r="X10" s="4">
        <v>26.899456521739129</v>
      </c>
      <c r="Y10" s="4">
        <v>0</v>
      </c>
      <c r="Z10" s="10">
        <v>0</v>
      </c>
      <c r="AA10" s="4">
        <v>0</v>
      </c>
      <c r="AB10" s="4">
        <v>0</v>
      </c>
      <c r="AC10" s="10" t="s">
        <v>252</v>
      </c>
      <c r="AD10" s="4">
        <v>83.396739130434781</v>
      </c>
      <c r="AE10" s="4">
        <v>0</v>
      </c>
      <c r="AF10" s="10">
        <v>0</v>
      </c>
      <c r="AG10" s="4">
        <v>0</v>
      </c>
      <c r="AH10" s="4">
        <v>0</v>
      </c>
      <c r="AI10" s="10" t="s">
        <v>252</v>
      </c>
      <c r="AJ10" s="4">
        <v>0</v>
      </c>
      <c r="AK10" s="4">
        <v>0</v>
      </c>
      <c r="AL10" s="10" t="s">
        <v>252</v>
      </c>
      <c r="AM10" s="1">
        <v>135004</v>
      </c>
      <c r="AN10" s="1">
        <v>10</v>
      </c>
      <c r="AX10"/>
      <c r="AY10"/>
    </row>
    <row r="11" spans="1:51" x14ac:dyDescent="0.25">
      <c r="A11" t="s">
        <v>91</v>
      </c>
      <c r="B11" t="s">
        <v>52</v>
      </c>
      <c r="C11" t="s">
        <v>195</v>
      </c>
      <c r="D11" t="s">
        <v>157</v>
      </c>
      <c r="E11" s="4">
        <v>37.967391304347828</v>
      </c>
      <c r="F11" s="4">
        <v>150.52054347826089</v>
      </c>
      <c r="G11" s="4">
        <v>0</v>
      </c>
      <c r="H11" s="10">
        <v>0</v>
      </c>
      <c r="I11" s="4">
        <v>135.82304347826087</v>
      </c>
      <c r="J11" s="4">
        <v>0</v>
      </c>
      <c r="K11" s="10">
        <v>0</v>
      </c>
      <c r="L11" s="4">
        <v>17.244565217391308</v>
      </c>
      <c r="M11" s="4">
        <v>0</v>
      </c>
      <c r="N11" s="10">
        <v>0</v>
      </c>
      <c r="O11" s="4">
        <v>11.516304347826091</v>
      </c>
      <c r="P11" s="4">
        <v>0</v>
      </c>
      <c r="Q11" s="8">
        <v>0</v>
      </c>
      <c r="R11" s="4">
        <v>0</v>
      </c>
      <c r="S11" s="4">
        <v>0</v>
      </c>
      <c r="T11" s="10" t="s">
        <v>252</v>
      </c>
      <c r="U11" s="4">
        <v>5.7282608695652177</v>
      </c>
      <c r="V11" s="4">
        <v>0</v>
      </c>
      <c r="W11" s="10">
        <v>0</v>
      </c>
      <c r="X11" s="4">
        <v>40.146630434782622</v>
      </c>
      <c r="Y11" s="4">
        <v>0</v>
      </c>
      <c r="Z11" s="10">
        <v>0</v>
      </c>
      <c r="AA11" s="4">
        <v>8.9692391304347847</v>
      </c>
      <c r="AB11" s="4">
        <v>0</v>
      </c>
      <c r="AC11" s="10">
        <v>0</v>
      </c>
      <c r="AD11" s="4">
        <v>76.470760869565211</v>
      </c>
      <c r="AE11" s="4">
        <v>0</v>
      </c>
      <c r="AF11" s="10">
        <v>0</v>
      </c>
      <c r="AG11" s="4">
        <v>7.6893478260869559</v>
      </c>
      <c r="AH11" s="4">
        <v>0</v>
      </c>
      <c r="AI11" s="10">
        <v>0</v>
      </c>
      <c r="AJ11" s="4">
        <v>0</v>
      </c>
      <c r="AK11" s="4">
        <v>0</v>
      </c>
      <c r="AL11" s="10" t="s">
        <v>252</v>
      </c>
      <c r="AM11" s="1">
        <v>135113</v>
      </c>
      <c r="AN11" s="1">
        <v>10</v>
      </c>
      <c r="AX11"/>
      <c r="AY11"/>
    </row>
    <row r="12" spans="1:51" x14ac:dyDescent="0.25">
      <c r="A12" t="s">
        <v>91</v>
      </c>
      <c r="B12" t="s">
        <v>4</v>
      </c>
      <c r="C12" t="s">
        <v>168</v>
      </c>
      <c r="D12" t="s">
        <v>138</v>
      </c>
      <c r="E12" s="4">
        <v>54.608695652173914</v>
      </c>
      <c r="F12" s="4">
        <v>229.15804347826088</v>
      </c>
      <c r="G12" s="4">
        <v>43.922282608695653</v>
      </c>
      <c r="H12" s="10">
        <v>0.19166808173967653</v>
      </c>
      <c r="I12" s="4">
        <v>223.40065217391304</v>
      </c>
      <c r="J12" s="4">
        <v>43.922282608695653</v>
      </c>
      <c r="K12" s="10">
        <v>0.19660767406579913</v>
      </c>
      <c r="L12" s="4">
        <v>28.400869565217391</v>
      </c>
      <c r="M12" s="4">
        <v>0.58967391304347827</v>
      </c>
      <c r="N12" s="10">
        <v>2.0762530234836655E-2</v>
      </c>
      <c r="O12" s="4">
        <v>22.643478260869568</v>
      </c>
      <c r="P12" s="4">
        <v>0.58967391304347827</v>
      </c>
      <c r="Q12" s="8">
        <v>2.6041666666666664E-2</v>
      </c>
      <c r="R12" s="4">
        <v>8.6956521739130432E-2</v>
      </c>
      <c r="S12" s="4">
        <v>0</v>
      </c>
      <c r="T12" s="10">
        <v>0</v>
      </c>
      <c r="U12" s="4">
        <v>5.6704347826086963</v>
      </c>
      <c r="V12" s="4">
        <v>0</v>
      </c>
      <c r="W12" s="10">
        <v>0</v>
      </c>
      <c r="X12" s="4">
        <v>50.560869565217374</v>
      </c>
      <c r="Y12" s="4">
        <v>11.850326086956519</v>
      </c>
      <c r="Z12" s="10">
        <v>0.23437741852265889</v>
      </c>
      <c r="AA12" s="4">
        <v>0</v>
      </c>
      <c r="AB12" s="4">
        <v>0</v>
      </c>
      <c r="AC12" s="10" t="s">
        <v>252</v>
      </c>
      <c r="AD12" s="4">
        <v>124.46402173913047</v>
      </c>
      <c r="AE12" s="4">
        <v>31.482282608695655</v>
      </c>
      <c r="AF12" s="10">
        <v>0.25294283575924242</v>
      </c>
      <c r="AG12" s="4">
        <v>25.732282608695655</v>
      </c>
      <c r="AH12" s="4">
        <v>0</v>
      </c>
      <c r="AI12" s="10">
        <v>0</v>
      </c>
      <c r="AJ12" s="4">
        <v>0</v>
      </c>
      <c r="AK12" s="4">
        <v>0</v>
      </c>
      <c r="AL12" s="10" t="s">
        <v>252</v>
      </c>
      <c r="AM12" s="1">
        <v>135014</v>
      </c>
      <c r="AN12" s="1">
        <v>10</v>
      </c>
      <c r="AX12"/>
      <c r="AY12"/>
    </row>
    <row r="13" spans="1:51" x14ac:dyDescent="0.25">
      <c r="A13" t="s">
        <v>91</v>
      </c>
      <c r="B13" t="s">
        <v>13</v>
      </c>
      <c r="C13" t="s">
        <v>168</v>
      </c>
      <c r="D13" t="s">
        <v>138</v>
      </c>
      <c r="E13" s="4">
        <v>69.271739130434781</v>
      </c>
      <c r="F13" s="4">
        <v>237.46108695652174</v>
      </c>
      <c r="G13" s="4">
        <v>56.743695652173933</v>
      </c>
      <c r="H13" s="10">
        <v>0.23895997605099609</v>
      </c>
      <c r="I13" s="4">
        <v>225.87902173913045</v>
      </c>
      <c r="J13" s="4">
        <v>56.743695652173933</v>
      </c>
      <c r="K13" s="10">
        <v>0.25121277405613918</v>
      </c>
      <c r="L13" s="4">
        <v>28.569021739130427</v>
      </c>
      <c r="M13" s="4">
        <v>1.3149999999999999</v>
      </c>
      <c r="N13" s="10">
        <v>4.6028877432609826E-2</v>
      </c>
      <c r="O13" s="4">
        <v>16.986956521739124</v>
      </c>
      <c r="P13" s="4">
        <v>1.3149999999999999</v>
      </c>
      <c r="Q13" s="8">
        <v>7.7412336831328407E-2</v>
      </c>
      <c r="R13" s="4">
        <v>6.190760869565219</v>
      </c>
      <c r="S13" s="4">
        <v>0</v>
      </c>
      <c r="T13" s="10">
        <v>0</v>
      </c>
      <c r="U13" s="4">
        <v>5.3913043478260869</v>
      </c>
      <c r="V13" s="4">
        <v>0</v>
      </c>
      <c r="W13" s="10">
        <v>0</v>
      </c>
      <c r="X13" s="4">
        <v>68.685652173913041</v>
      </c>
      <c r="Y13" s="4">
        <v>13.696956521739137</v>
      </c>
      <c r="Z13" s="10">
        <v>0.19941510473043556</v>
      </c>
      <c r="AA13" s="4">
        <v>0</v>
      </c>
      <c r="AB13" s="4">
        <v>0</v>
      </c>
      <c r="AC13" s="10" t="s">
        <v>252</v>
      </c>
      <c r="AD13" s="4">
        <v>89.419021739130443</v>
      </c>
      <c r="AE13" s="4">
        <v>41.731739130434796</v>
      </c>
      <c r="AF13" s="10">
        <v>0.46669867684509314</v>
      </c>
      <c r="AG13" s="4">
        <v>50.787391304347828</v>
      </c>
      <c r="AH13" s="4">
        <v>0</v>
      </c>
      <c r="AI13" s="10">
        <v>0</v>
      </c>
      <c r="AJ13" s="4">
        <v>0</v>
      </c>
      <c r="AK13" s="4">
        <v>0</v>
      </c>
      <c r="AL13" s="10" t="s">
        <v>252</v>
      </c>
      <c r="AM13" s="1">
        <v>135051</v>
      </c>
      <c r="AN13" s="1">
        <v>10</v>
      </c>
      <c r="AX13"/>
      <c r="AY13"/>
    </row>
    <row r="14" spans="1:51" x14ac:dyDescent="0.25">
      <c r="A14" t="s">
        <v>91</v>
      </c>
      <c r="B14" t="s">
        <v>77</v>
      </c>
      <c r="C14" t="s">
        <v>173</v>
      </c>
      <c r="D14" t="s">
        <v>142</v>
      </c>
      <c r="E14" s="4">
        <v>46.793478260869563</v>
      </c>
      <c r="F14" s="4">
        <v>211.01</v>
      </c>
      <c r="G14" s="4">
        <v>0.64130434782608692</v>
      </c>
      <c r="H14" s="10">
        <v>3.0392130601681767E-3</v>
      </c>
      <c r="I14" s="4">
        <v>199.39695652173913</v>
      </c>
      <c r="J14" s="4">
        <v>0.64130434782608692</v>
      </c>
      <c r="K14" s="10">
        <v>3.2162193396174988E-3</v>
      </c>
      <c r="L14" s="4">
        <v>44.059347826086949</v>
      </c>
      <c r="M14" s="4">
        <v>9.2391304347826081E-2</v>
      </c>
      <c r="N14" s="10">
        <v>2.0969739432484843E-3</v>
      </c>
      <c r="O14" s="4">
        <v>32.446304347826079</v>
      </c>
      <c r="P14" s="4">
        <v>9.2391304347826081E-2</v>
      </c>
      <c r="Q14" s="8">
        <v>2.8475139528183692E-3</v>
      </c>
      <c r="R14" s="4">
        <v>6.1347826086956534</v>
      </c>
      <c r="S14" s="4">
        <v>0</v>
      </c>
      <c r="T14" s="10">
        <v>0</v>
      </c>
      <c r="U14" s="4">
        <v>5.4782608695652177</v>
      </c>
      <c r="V14" s="4">
        <v>0</v>
      </c>
      <c r="W14" s="10">
        <v>0</v>
      </c>
      <c r="X14" s="4">
        <v>60.741304347826052</v>
      </c>
      <c r="Y14" s="4">
        <v>0.125</v>
      </c>
      <c r="Z14" s="10">
        <v>2.0579077341541115E-3</v>
      </c>
      <c r="AA14" s="4">
        <v>0</v>
      </c>
      <c r="AB14" s="4">
        <v>0</v>
      </c>
      <c r="AC14" s="10" t="s">
        <v>252</v>
      </c>
      <c r="AD14" s="4">
        <v>87.919347826086977</v>
      </c>
      <c r="AE14" s="4">
        <v>0.42391304347826086</v>
      </c>
      <c r="AF14" s="10">
        <v>4.8216126934517546E-3</v>
      </c>
      <c r="AG14" s="4">
        <v>18.29000000000001</v>
      </c>
      <c r="AH14" s="4">
        <v>0</v>
      </c>
      <c r="AI14" s="10">
        <v>0</v>
      </c>
      <c r="AJ14" s="4">
        <v>0</v>
      </c>
      <c r="AK14" s="4">
        <v>0</v>
      </c>
      <c r="AL14" s="10" t="s">
        <v>252</v>
      </c>
      <c r="AM14" s="1">
        <v>135146</v>
      </c>
      <c r="AN14" s="1">
        <v>10</v>
      </c>
      <c r="AX14"/>
      <c r="AY14"/>
    </row>
    <row r="15" spans="1:51" x14ac:dyDescent="0.25">
      <c r="A15" t="s">
        <v>91</v>
      </c>
      <c r="B15" t="s">
        <v>75</v>
      </c>
      <c r="C15" t="s">
        <v>170</v>
      </c>
      <c r="D15" t="s">
        <v>142</v>
      </c>
      <c r="E15" s="4">
        <v>72.152173913043484</v>
      </c>
      <c r="F15" s="4">
        <v>240.49771739130438</v>
      </c>
      <c r="G15" s="4">
        <v>32.597173913043484</v>
      </c>
      <c r="H15" s="10">
        <v>0.13554047109730319</v>
      </c>
      <c r="I15" s="4">
        <v>228.40652173913045</v>
      </c>
      <c r="J15" s="4">
        <v>32.597173913043484</v>
      </c>
      <c r="K15" s="10">
        <v>0.14271560052157195</v>
      </c>
      <c r="L15" s="4">
        <v>62.719347826086967</v>
      </c>
      <c r="M15" s="4">
        <v>4.148586956521739</v>
      </c>
      <c r="N15" s="10">
        <v>6.6145250234828021E-2</v>
      </c>
      <c r="O15" s="4">
        <v>50.628152173913051</v>
      </c>
      <c r="P15" s="4">
        <v>4.148586956521739</v>
      </c>
      <c r="Q15" s="8">
        <v>8.1942294521650805E-2</v>
      </c>
      <c r="R15" s="4">
        <v>6.004239130434784</v>
      </c>
      <c r="S15" s="4">
        <v>0</v>
      </c>
      <c r="T15" s="10">
        <v>0</v>
      </c>
      <c r="U15" s="4">
        <v>6.0869565217391308</v>
      </c>
      <c r="V15" s="4">
        <v>0</v>
      </c>
      <c r="W15" s="10">
        <v>0</v>
      </c>
      <c r="X15" s="4">
        <v>51.117065217391279</v>
      </c>
      <c r="Y15" s="4">
        <v>1.6573913043478263</v>
      </c>
      <c r="Z15" s="10">
        <v>3.2423444055312105E-2</v>
      </c>
      <c r="AA15" s="4">
        <v>0</v>
      </c>
      <c r="AB15" s="4">
        <v>0</v>
      </c>
      <c r="AC15" s="10" t="s">
        <v>252</v>
      </c>
      <c r="AD15" s="4">
        <v>110.48869565217396</v>
      </c>
      <c r="AE15" s="4">
        <v>26.791195652173919</v>
      </c>
      <c r="AF15" s="10">
        <v>0.24247906533818131</v>
      </c>
      <c r="AG15" s="4">
        <v>16.172608695652169</v>
      </c>
      <c r="AH15" s="4">
        <v>0</v>
      </c>
      <c r="AI15" s="10">
        <v>0</v>
      </c>
      <c r="AJ15" s="4">
        <v>0</v>
      </c>
      <c r="AK15" s="4">
        <v>0</v>
      </c>
      <c r="AL15" s="10" t="s">
        <v>252</v>
      </c>
      <c r="AM15" s="1">
        <v>135144</v>
      </c>
      <c r="AN15" s="1">
        <v>10</v>
      </c>
      <c r="AX15"/>
      <c r="AY15"/>
    </row>
    <row r="16" spans="1:51" x14ac:dyDescent="0.25">
      <c r="A16" t="s">
        <v>91</v>
      </c>
      <c r="B16" t="s">
        <v>43</v>
      </c>
      <c r="C16" t="s">
        <v>171</v>
      </c>
      <c r="D16" t="s">
        <v>140</v>
      </c>
      <c r="E16" s="4">
        <v>29.576086956521738</v>
      </c>
      <c r="F16" s="4">
        <v>108.86858695652174</v>
      </c>
      <c r="G16" s="4">
        <v>2.3103260869565219</v>
      </c>
      <c r="H16" s="10">
        <v>2.1221237011914047E-2</v>
      </c>
      <c r="I16" s="4">
        <v>103.0425</v>
      </c>
      <c r="J16" s="4">
        <v>2.3103260869565219</v>
      </c>
      <c r="K16" s="10">
        <v>2.2421098934483557E-2</v>
      </c>
      <c r="L16" s="4">
        <v>16.217934782608694</v>
      </c>
      <c r="M16" s="4">
        <v>0</v>
      </c>
      <c r="N16" s="10">
        <v>0</v>
      </c>
      <c r="O16" s="4">
        <v>10.391847826086956</v>
      </c>
      <c r="P16" s="4">
        <v>0</v>
      </c>
      <c r="Q16" s="8">
        <v>0</v>
      </c>
      <c r="R16" s="4">
        <v>0.2608695652173913</v>
      </c>
      <c r="S16" s="4">
        <v>0</v>
      </c>
      <c r="T16" s="10">
        <v>0</v>
      </c>
      <c r="U16" s="4">
        <v>5.5652173913043477</v>
      </c>
      <c r="V16" s="4">
        <v>0</v>
      </c>
      <c r="W16" s="10">
        <v>0</v>
      </c>
      <c r="X16" s="4">
        <v>31.490543478260864</v>
      </c>
      <c r="Y16" s="4">
        <v>2.3103260869565219</v>
      </c>
      <c r="Z16" s="10">
        <v>7.3365710202855941E-2</v>
      </c>
      <c r="AA16" s="4">
        <v>0</v>
      </c>
      <c r="AB16" s="4">
        <v>0</v>
      </c>
      <c r="AC16" s="10" t="s">
        <v>252</v>
      </c>
      <c r="AD16" s="4">
        <v>31.336086956521743</v>
      </c>
      <c r="AE16" s="4">
        <v>0</v>
      </c>
      <c r="AF16" s="10">
        <v>0</v>
      </c>
      <c r="AG16" s="4">
        <v>29.824021739130441</v>
      </c>
      <c r="AH16" s="4">
        <v>0</v>
      </c>
      <c r="AI16" s="10">
        <v>0</v>
      </c>
      <c r="AJ16" s="4">
        <v>0</v>
      </c>
      <c r="AK16" s="4">
        <v>0</v>
      </c>
      <c r="AL16" s="10" t="s">
        <v>252</v>
      </c>
      <c r="AM16" s="1">
        <v>135095</v>
      </c>
      <c r="AN16" s="1">
        <v>10</v>
      </c>
      <c r="AX16"/>
      <c r="AY16"/>
    </row>
    <row r="17" spans="1:51" x14ac:dyDescent="0.25">
      <c r="A17" t="s">
        <v>91</v>
      </c>
      <c r="B17" t="s">
        <v>12</v>
      </c>
      <c r="C17" t="s">
        <v>175</v>
      </c>
      <c r="D17" t="s">
        <v>144</v>
      </c>
      <c r="E17" s="4">
        <v>39.771739130434781</v>
      </c>
      <c r="F17" s="4">
        <v>133.99608695652174</v>
      </c>
      <c r="G17" s="4">
        <v>3.8432608695652171</v>
      </c>
      <c r="H17" s="10">
        <v>2.8681888828680915E-2</v>
      </c>
      <c r="I17" s="4">
        <v>127.25152173913042</v>
      </c>
      <c r="J17" s="4">
        <v>3.7073913043478259</v>
      </c>
      <c r="K17" s="10">
        <v>2.9134357323821192E-2</v>
      </c>
      <c r="L17" s="4">
        <v>25.65978260869565</v>
      </c>
      <c r="M17" s="4">
        <v>0</v>
      </c>
      <c r="N17" s="10">
        <v>0</v>
      </c>
      <c r="O17" s="4">
        <v>19.051086956521736</v>
      </c>
      <c r="P17" s="4">
        <v>0</v>
      </c>
      <c r="Q17" s="8">
        <v>0</v>
      </c>
      <c r="R17" s="4">
        <v>1.1304347826086956</v>
      </c>
      <c r="S17" s="4">
        <v>0</v>
      </c>
      <c r="T17" s="10">
        <v>0</v>
      </c>
      <c r="U17" s="4">
        <v>5.4782608695652177</v>
      </c>
      <c r="V17" s="4">
        <v>0</v>
      </c>
      <c r="W17" s="10">
        <v>0</v>
      </c>
      <c r="X17" s="4">
        <v>29.959673913043478</v>
      </c>
      <c r="Y17" s="4">
        <v>3.7073913043478259</v>
      </c>
      <c r="Z17" s="10">
        <v>0.12374604994394639</v>
      </c>
      <c r="AA17" s="4">
        <v>0.1358695652173913</v>
      </c>
      <c r="AB17" s="4">
        <v>0.1358695652173913</v>
      </c>
      <c r="AC17" s="10">
        <v>1</v>
      </c>
      <c r="AD17" s="4">
        <v>57.516847826086952</v>
      </c>
      <c r="AE17" s="4">
        <v>0</v>
      </c>
      <c r="AF17" s="10">
        <v>0</v>
      </c>
      <c r="AG17" s="4">
        <v>20.723913043478266</v>
      </c>
      <c r="AH17" s="4">
        <v>0</v>
      </c>
      <c r="AI17" s="10">
        <v>0</v>
      </c>
      <c r="AJ17" s="4">
        <v>0</v>
      </c>
      <c r="AK17" s="4">
        <v>0</v>
      </c>
      <c r="AL17" s="10" t="s">
        <v>252</v>
      </c>
      <c r="AM17" s="1">
        <v>135048</v>
      </c>
      <c r="AN17" s="1">
        <v>10</v>
      </c>
      <c r="AX17"/>
      <c r="AY17"/>
    </row>
    <row r="18" spans="1:51" x14ac:dyDescent="0.25">
      <c r="A18" t="s">
        <v>91</v>
      </c>
      <c r="B18" t="s">
        <v>14</v>
      </c>
      <c r="C18" t="s">
        <v>174</v>
      </c>
      <c r="D18" t="s">
        <v>143</v>
      </c>
      <c r="E18" s="4">
        <v>63.836956521739133</v>
      </c>
      <c r="F18" s="4">
        <v>214.18021739130441</v>
      </c>
      <c r="G18" s="4">
        <v>4.9390217391304345</v>
      </c>
      <c r="H18" s="10">
        <v>2.3060121047999999E-2</v>
      </c>
      <c r="I18" s="4">
        <v>199.20173913043487</v>
      </c>
      <c r="J18" s="4">
        <v>4.8194565217391307</v>
      </c>
      <c r="K18" s="10">
        <v>2.4193847617883544E-2</v>
      </c>
      <c r="L18" s="4">
        <v>36.158260869565204</v>
      </c>
      <c r="M18" s="4">
        <v>1.8315217391304348</v>
      </c>
      <c r="N18" s="10">
        <v>5.0652926747150231E-2</v>
      </c>
      <c r="O18" s="4">
        <v>21.299347826086947</v>
      </c>
      <c r="P18" s="4">
        <v>1.8315217391304348</v>
      </c>
      <c r="Q18" s="8">
        <v>8.5989568980475051E-2</v>
      </c>
      <c r="R18" s="4">
        <v>9.3806521739130417</v>
      </c>
      <c r="S18" s="4">
        <v>0</v>
      </c>
      <c r="T18" s="10">
        <v>0</v>
      </c>
      <c r="U18" s="4">
        <v>5.4782608695652177</v>
      </c>
      <c r="V18" s="4">
        <v>0</v>
      </c>
      <c r="W18" s="10">
        <v>0</v>
      </c>
      <c r="X18" s="4">
        <v>69.488695652173931</v>
      </c>
      <c r="Y18" s="4">
        <v>0.96934782608695658</v>
      </c>
      <c r="Z18" s="10">
        <v>1.3949719691660823E-2</v>
      </c>
      <c r="AA18" s="4">
        <v>0.11956521739130435</v>
      </c>
      <c r="AB18" s="4">
        <v>0.11956521739130435</v>
      </c>
      <c r="AC18" s="10">
        <v>1</v>
      </c>
      <c r="AD18" s="4">
        <v>83.504891304347879</v>
      </c>
      <c r="AE18" s="4">
        <v>2.0185869565217387</v>
      </c>
      <c r="AF18" s="10">
        <v>2.4173278055828525E-2</v>
      </c>
      <c r="AG18" s="4">
        <v>24.908804347826095</v>
      </c>
      <c r="AH18" s="4">
        <v>0</v>
      </c>
      <c r="AI18" s="10">
        <v>0</v>
      </c>
      <c r="AJ18" s="4">
        <v>0</v>
      </c>
      <c r="AK18" s="4">
        <v>0</v>
      </c>
      <c r="AL18" s="10" t="s">
        <v>252</v>
      </c>
      <c r="AM18" s="1">
        <v>135052</v>
      </c>
      <c r="AN18" s="1">
        <v>10</v>
      </c>
      <c r="AX18"/>
      <c r="AY18"/>
    </row>
    <row r="19" spans="1:51" x14ac:dyDescent="0.25">
      <c r="A19" t="s">
        <v>91</v>
      </c>
      <c r="B19" t="s">
        <v>21</v>
      </c>
      <c r="C19" t="s">
        <v>181</v>
      </c>
      <c r="D19" t="s">
        <v>148</v>
      </c>
      <c r="E19" s="4">
        <v>25.086956521739129</v>
      </c>
      <c r="F19" s="4">
        <v>150.34760869565218</v>
      </c>
      <c r="G19" s="4">
        <v>0</v>
      </c>
      <c r="H19" s="10">
        <v>0</v>
      </c>
      <c r="I19" s="4">
        <v>135.25967391304349</v>
      </c>
      <c r="J19" s="4">
        <v>0</v>
      </c>
      <c r="K19" s="10">
        <v>0</v>
      </c>
      <c r="L19" s="4">
        <v>27.151195652173914</v>
      </c>
      <c r="M19" s="4">
        <v>0</v>
      </c>
      <c r="N19" s="10">
        <v>0</v>
      </c>
      <c r="O19" s="4">
        <v>16.109239130434784</v>
      </c>
      <c r="P19" s="4">
        <v>0</v>
      </c>
      <c r="Q19" s="8">
        <v>0</v>
      </c>
      <c r="R19" s="4">
        <v>5.9463043478260884</v>
      </c>
      <c r="S19" s="4">
        <v>0</v>
      </c>
      <c r="T19" s="10">
        <v>0</v>
      </c>
      <c r="U19" s="4">
        <v>5.0956521739130425</v>
      </c>
      <c r="V19" s="4">
        <v>0</v>
      </c>
      <c r="W19" s="10">
        <v>0</v>
      </c>
      <c r="X19" s="4">
        <v>23.263804347826092</v>
      </c>
      <c r="Y19" s="4">
        <v>0</v>
      </c>
      <c r="Z19" s="10">
        <v>0</v>
      </c>
      <c r="AA19" s="4">
        <v>4.0459782608695658</v>
      </c>
      <c r="AB19" s="4">
        <v>0</v>
      </c>
      <c r="AC19" s="10">
        <v>0</v>
      </c>
      <c r="AD19" s="4">
        <v>95.886630434782603</v>
      </c>
      <c r="AE19" s="4">
        <v>0</v>
      </c>
      <c r="AF19" s="10">
        <v>0</v>
      </c>
      <c r="AG19" s="4">
        <v>0</v>
      </c>
      <c r="AH19" s="4">
        <v>0</v>
      </c>
      <c r="AI19" s="10" t="s">
        <v>252</v>
      </c>
      <c r="AJ19" s="4">
        <v>0</v>
      </c>
      <c r="AK19" s="4">
        <v>0</v>
      </c>
      <c r="AL19" s="10" t="s">
        <v>252</v>
      </c>
      <c r="AM19" s="1">
        <v>135064</v>
      </c>
      <c r="AN19" s="1">
        <v>10</v>
      </c>
      <c r="AX19"/>
      <c r="AY19"/>
    </row>
    <row r="20" spans="1:51" x14ac:dyDescent="0.25">
      <c r="A20" t="s">
        <v>91</v>
      </c>
      <c r="B20" t="s">
        <v>26</v>
      </c>
      <c r="C20" t="s">
        <v>164</v>
      </c>
      <c r="D20" t="s">
        <v>152</v>
      </c>
      <c r="E20" s="4">
        <v>27.989130434782609</v>
      </c>
      <c r="F20" s="4">
        <v>162.41032608695656</v>
      </c>
      <c r="G20" s="4">
        <v>1.0869565217391304E-2</v>
      </c>
      <c r="H20" s="10">
        <v>6.6926564826743837E-5</v>
      </c>
      <c r="I20" s="4">
        <v>145.3114130434783</v>
      </c>
      <c r="J20" s="4">
        <v>0</v>
      </c>
      <c r="K20" s="10">
        <v>0</v>
      </c>
      <c r="L20" s="4">
        <v>43.689891304347839</v>
      </c>
      <c r="M20" s="4">
        <v>0</v>
      </c>
      <c r="N20" s="10">
        <v>0</v>
      </c>
      <c r="O20" s="4">
        <v>26.601847826086964</v>
      </c>
      <c r="P20" s="4">
        <v>0</v>
      </c>
      <c r="Q20" s="8">
        <v>0</v>
      </c>
      <c r="R20" s="4">
        <v>4.9267391304347834</v>
      </c>
      <c r="S20" s="4">
        <v>0</v>
      </c>
      <c r="T20" s="10">
        <v>0</v>
      </c>
      <c r="U20" s="4">
        <v>12.161304347826089</v>
      </c>
      <c r="V20" s="4">
        <v>0</v>
      </c>
      <c r="W20" s="10">
        <v>0</v>
      </c>
      <c r="X20" s="4">
        <v>7.1582608695652183</v>
      </c>
      <c r="Y20" s="4">
        <v>0</v>
      </c>
      <c r="Z20" s="10">
        <v>0</v>
      </c>
      <c r="AA20" s="4">
        <v>1.0869565217391304E-2</v>
      </c>
      <c r="AB20" s="4">
        <v>1.0869565217391304E-2</v>
      </c>
      <c r="AC20" s="10">
        <v>1</v>
      </c>
      <c r="AD20" s="4">
        <v>81.946413043478273</v>
      </c>
      <c r="AE20" s="4">
        <v>0</v>
      </c>
      <c r="AF20" s="10">
        <v>0</v>
      </c>
      <c r="AG20" s="4">
        <v>12.254673913043485</v>
      </c>
      <c r="AH20" s="4">
        <v>0</v>
      </c>
      <c r="AI20" s="10">
        <v>0</v>
      </c>
      <c r="AJ20" s="4">
        <v>17.350217391304344</v>
      </c>
      <c r="AK20" s="4">
        <v>0</v>
      </c>
      <c r="AL20" s="10" t="s">
        <v>252</v>
      </c>
      <c r="AM20" s="1">
        <v>135069</v>
      </c>
      <c r="AN20" s="1">
        <v>10</v>
      </c>
      <c r="AX20"/>
      <c r="AY20"/>
    </row>
    <row r="21" spans="1:51" x14ac:dyDescent="0.25">
      <c r="A21" t="s">
        <v>91</v>
      </c>
      <c r="B21" t="s">
        <v>57</v>
      </c>
      <c r="C21" t="s">
        <v>199</v>
      </c>
      <c r="D21" t="s">
        <v>142</v>
      </c>
      <c r="E21" s="4">
        <v>86.5</v>
      </c>
      <c r="F21" s="4">
        <v>344.22304347826088</v>
      </c>
      <c r="G21" s="4">
        <v>3.5792391304347828</v>
      </c>
      <c r="H21" s="10">
        <v>1.0398023020968457E-2</v>
      </c>
      <c r="I21" s="4">
        <v>290.45728260869572</v>
      </c>
      <c r="J21" s="4">
        <v>3.5792391304347828</v>
      </c>
      <c r="K21" s="10">
        <v>1.2322772898955805E-2</v>
      </c>
      <c r="L21" s="4">
        <v>42.462500000000006</v>
      </c>
      <c r="M21" s="4">
        <v>0</v>
      </c>
      <c r="N21" s="10">
        <v>0</v>
      </c>
      <c r="O21" s="4">
        <v>22.151413043478268</v>
      </c>
      <c r="P21" s="4">
        <v>0</v>
      </c>
      <c r="Q21" s="8">
        <v>0</v>
      </c>
      <c r="R21" s="4">
        <v>14.571956521739132</v>
      </c>
      <c r="S21" s="4">
        <v>0</v>
      </c>
      <c r="T21" s="10">
        <v>0</v>
      </c>
      <c r="U21" s="4">
        <v>5.7391304347826084</v>
      </c>
      <c r="V21" s="4">
        <v>0</v>
      </c>
      <c r="W21" s="10">
        <v>0</v>
      </c>
      <c r="X21" s="4">
        <v>95.274130434782577</v>
      </c>
      <c r="Y21" s="4">
        <v>0.35869565217391303</v>
      </c>
      <c r="Z21" s="10">
        <v>3.7648798318810034E-3</v>
      </c>
      <c r="AA21" s="4">
        <v>33.454673913043479</v>
      </c>
      <c r="AB21" s="4">
        <v>0</v>
      </c>
      <c r="AC21" s="10">
        <v>0</v>
      </c>
      <c r="AD21" s="4">
        <v>128.66184782608701</v>
      </c>
      <c r="AE21" s="4">
        <v>3.2205434782608697</v>
      </c>
      <c r="AF21" s="10">
        <v>2.5031068126847498E-2</v>
      </c>
      <c r="AG21" s="4">
        <v>44.369891304347838</v>
      </c>
      <c r="AH21" s="4">
        <v>0</v>
      </c>
      <c r="AI21" s="10">
        <v>0</v>
      </c>
      <c r="AJ21" s="4">
        <v>0</v>
      </c>
      <c r="AK21" s="4">
        <v>0</v>
      </c>
      <c r="AL21" s="10" t="s">
        <v>252</v>
      </c>
      <c r="AM21" s="1">
        <v>135125</v>
      </c>
      <c r="AN21" s="1">
        <v>10</v>
      </c>
      <c r="AX21"/>
      <c r="AY21"/>
    </row>
    <row r="22" spans="1:51" x14ac:dyDescent="0.25">
      <c r="A22" t="s">
        <v>91</v>
      </c>
      <c r="B22" t="s">
        <v>37</v>
      </c>
      <c r="C22" t="s">
        <v>192</v>
      </c>
      <c r="D22" t="s">
        <v>157</v>
      </c>
      <c r="E22" s="4">
        <v>38.891304347826086</v>
      </c>
      <c r="F22" s="4">
        <v>143.945652173913</v>
      </c>
      <c r="G22" s="4">
        <v>0</v>
      </c>
      <c r="H22" s="10">
        <v>0</v>
      </c>
      <c r="I22" s="4">
        <v>131.37228260869563</v>
      </c>
      <c r="J22" s="4">
        <v>0</v>
      </c>
      <c r="K22" s="10">
        <v>0</v>
      </c>
      <c r="L22" s="4">
        <v>37.660326086956516</v>
      </c>
      <c r="M22" s="4">
        <v>0</v>
      </c>
      <c r="N22" s="10">
        <v>0</v>
      </c>
      <c r="O22" s="4">
        <v>27.652173913043477</v>
      </c>
      <c r="P22" s="4">
        <v>0</v>
      </c>
      <c r="Q22" s="8">
        <v>0</v>
      </c>
      <c r="R22" s="4">
        <v>4.2092391304347823</v>
      </c>
      <c r="S22" s="4">
        <v>0</v>
      </c>
      <c r="T22" s="10">
        <v>0</v>
      </c>
      <c r="U22" s="4">
        <v>5.7989130434782608</v>
      </c>
      <c r="V22" s="4">
        <v>0</v>
      </c>
      <c r="W22" s="10">
        <v>0</v>
      </c>
      <c r="X22" s="4">
        <v>12.277173913043478</v>
      </c>
      <c r="Y22" s="4">
        <v>0</v>
      </c>
      <c r="Z22" s="10">
        <v>0</v>
      </c>
      <c r="AA22" s="4">
        <v>2.5652173913043477</v>
      </c>
      <c r="AB22" s="4">
        <v>0</v>
      </c>
      <c r="AC22" s="10">
        <v>0</v>
      </c>
      <c r="AD22" s="4">
        <v>80.807065217391298</v>
      </c>
      <c r="AE22" s="4">
        <v>0</v>
      </c>
      <c r="AF22" s="10">
        <v>0</v>
      </c>
      <c r="AG22" s="4">
        <v>10.635869565217391</v>
      </c>
      <c r="AH22" s="4">
        <v>0</v>
      </c>
      <c r="AI22" s="10">
        <v>0</v>
      </c>
      <c r="AJ22" s="4">
        <v>0</v>
      </c>
      <c r="AK22" s="4">
        <v>0</v>
      </c>
      <c r="AL22" s="10" t="s">
        <v>252</v>
      </c>
      <c r="AM22" s="1">
        <v>135089</v>
      </c>
      <c r="AN22" s="1">
        <v>10</v>
      </c>
      <c r="AX22"/>
      <c r="AY22"/>
    </row>
    <row r="23" spans="1:51" x14ac:dyDescent="0.25">
      <c r="A23" t="s">
        <v>91</v>
      </c>
      <c r="B23" t="s">
        <v>60</v>
      </c>
      <c r="C23" t="s">
        <v>200</v>
      </c>
      <c r="D23" t="s">
        <v>161</v>
      </c>
      <c r="E23" s="4">
        <v>27.021739130434781</v>
      </c>
      <c r="F23" s="4">
        <v>109.34934782608697</v>
      </c>
      <c r="G23" s="4">
        <v>6.7272826086956519</v>
      </c>
      <c r="H23" s="10">
        <v>6.1521012630042914E-2</v>
      </c>
      <c r="I23" s="4">
        <v>102.47978260869566</v>
      </c>
      <c r="J23" s="4">
        <v>6.7272826086956519</v>
      </c>
      <c r="K23" s="10">
        <v>6.5644973451815511E-2</v>
      </c>
      <c r="L23" s="4">
        <v>30.703369565217379</v>
      </c>
      <c r="M23" s="4">
        <v>0.71739130434782605</v>
      </c>
      <c r="N23" s="10">
        <v>2.3365230413033559E-2</v>
      </c>
      <c r="O23" s="4">
        <v>23.833804347826078</v>
      </c>
      <c r="P23" s="4">
        <v>0.71739130434782605</v>
      </c>
      <c r="Q23" s="8">
        <v>3.0099739591646878E-2</v>
      </c>
      <c r="R23" s="4">
        <v>1.2173913043478262</v>
      </c>
      <c r="S23" s="4">
        <v>0</v>
      </c>
      <c r="T23" s="10">
        <v>0</v>
      </c>
      <c r="U23" s="4">
        <v>5.6521739130434785</v>
      </c>
      <c r="V23" s="4">
        <v>0</v>
      </c>
      <c r="W23" s="10">
        <v>0</v>
      </c>
      <c r="X23" s="4">
        <v>12.510869565217391</v>
      </c>
      <c r="Y23" s="4">
        <v>0</v>
      </c>
      <c r="Z23" s="10">
        <v>0</v>
      </c>
      <c r="AA23" s="4">
        <v>0</v>
      </c>
      <c r="AB23" s="4">
        <v>0</v>
      </c>
      <c r="AC23" s="10" t="s">
        <v>252</v>
      </c>
      <c r="AD23" s="4">
        <v>52.485434782608706</v>
      </c>
      <c r="AE23" s="4">
        <v>6.0098913043478257</v>
      </c>
      <c r="AF23" s="10">
        <v>0.11450588776182209</v>
      </c>
      <c r="AG23" s="4">
        <v>13.649673913043481</v>
      </c>
      <c r="AH23" s="4">
        <v>0</v>
      </c>
      <c r="AI23" s="10">
        <v>0</v>
      </c>
      <c r="AJ23" s="4">
        <v>0</v>
      </c>
      <c r="AK23" s="4">
        <v>0</v>
      </c>
      <c r="AL23" s="10" t="s">
        <v>252</v>
      </c>
      <c r="AM23" s="1">
        <v>135129</v>
      </c>
      <c r="AN23" s="1">
        <v>10</v>
      </c>
      <c r="AX23"/>
      <c r="AY23"/>
    </row>
    <row r="24" spans="1:51" x14ac:dyDescent="0.25">
      <c r="A24" t="s">
        <v>91</v>
      </c>
      <c r="B24" t="s">
        <v>19</v>
      </c>
      <c r="C24" t="s">
        <v>179</v>
      </c>
      <c r="D24" t="s">
        <v>130</v>
      </c>
      <c r="E24" s="4">
        <v>30.619565217391305</v>
      </c>
      <c r="F24" s="4">
        <v>172.76021739130439</v>
      </c>
      <c r="G24" s="4">
        <v>0</v>
      </c>
      <c r="H24" s="10">
        <v>0</v>
      </c>
      <c r="I24" s="4">
        <v>160.48565217391308</v>
      </c>
      <c r="J24" s="4">
        <v>0</v>
      </c>
      <c r="K24" s="10">
        <v>0</v>
      </c>
      <c r="L24" s="4">
        <v>38.4925</v>
      </c>
      <c r="M24" s="4">
        <v>0</v>
      </c>
      <c r="N24" s="10">
        <v>0</v>
      </c>
      <c r="O24" s="4">
        <v>26.217934782608694</v>
      </c>
      <c r="P24" s="4">
        <v>0</v>
      </c>
      <c r="Q24" s="8">
        <v>0</v>
      </c>
      <c r="R24" s="4">
        <v>7.0571739130434796</v>
      </c>
      <c r="S24" s="4">
        <v>0</v>
      </c>
      <c r="T24" s="10">
        <v>0</v>
      </c>
      <c r="U24" s="4">
        <v>5.2173913043478262</v>
      </c>
      <c r="V24" s="4">
        <v>0</v>
      </c>
      <c r="W24" s="10">
        <v>0</v>
      </c>
      <c r="X24" s="4">
        <v>26.499239130434777</v>
      </c>
      <c r="Y24" s="4">
        <v>0</v>
      </c>
      <c r="Z24" s="10">
        <v>0</v>
      </c>
      <c r="AA24" s="4">
        <v>0</v>
      </c>
      <c r="AB24" s="4">
        <v>0</v>
      </c>
      <c r="AC24" s="10" t="s">
        <v>252</v>
      </c>
      <c r="AD24" s="4">
        <v>97.834347826086997</v>
      </c>
      <c r="AE24" s="4">
        <v>0</v>
      </c>
      <c r="AF24" s="10">
        <v>0</v>
      </c>
      <c r="AG24" s="4">
        <v>9.9341304347826114</v>
      </c>
      <c r="AH24" s="4">
        <v>0</v>
      </c>
      <c r="AI24" s="10">
        <v>0</v>
      </c>
      <c r="AJ24" s="4">
        <v>0</v>
      </c>
      <c r="AK24" s="4">
        <v>0</v>
      </c>
      <c r="AL24" s="10" t="s">
        <v>252</v>
      </c>
      <c r="AM24" s="1">
        <v>135059</v>
      </c>
      <c r="AN24" s="1">
        <v>10</v>
      </c>
      <c r="AX24"/>
      <c r="AY24"/>
    </row>
    <row r="25" spans="1:51" x14ac:dyDescent="0.25">
      <c r="A25" t="s">
        <v>91</v>
      </c>
      <c r="B25" t="s">
        <v>3</v>
      </c>
      <c r="C25" t="s">
        <v>167</v>
      </c>
      <c r="D25" t="s">
        <v>137</v>
      </c>
      <c r="E25" s="4">
        <v>70.032608695652172</v>
      </c>
      <c r="F25" s="4">
        <v>272.12619565217398</v>
      </c>
      <c r="G25" s="4">
        <v>0</v>
      </c>
      <c r="H25" s="10">
        <v>0</v>
      </c>
      <c r="I25" s="4">
        <v>251.91706521739135</v>
      </c>
      <c r="J25" s="4">
        <v>0</v>
      </c>
      <c r="K25" s="10">
        <v>0</v>
      </c>
      <c r="L25" s="4">
        <v>55.430434782608693</v>
      </c>
      <c r="M25" s="4">
        <v>0</v>
      </c>
      <c r="N25" s="10">
        <v>0</v>
      </c>
      <c r="O25" s="4">
        <v>38.465652173913043</v>
      </c>
      <c r="P25" s="4">
        <v>0</v>
      </c>
      <c r="Q25" s="8">
        <v>0</v>
      </c>
      <c r="R25" s="4">
        <v>11.31260869565217</v>
      </c>
      <c r="S25" s="4">
        <v>0</v>
      </c>
      <c r="T25" s="10">
        <v>0</v>
      </c>
      <c r="U25" s="4">
        <v>5.6521739130434785</v>
      </c>
      <c r="V25" s="4">
        <v>0</v>
      </c>
      <c r="W25" s="10">
        <v>0</v>
      </c>
      <c r="X25" s="4">
        <v>73.102391304347861</v>
      </c>
      <c r="Y25" s="4">
        <v>0</v>
      </c>
      <c r="Z25" s="10">
        <v>0</v>
      </c>
      <c r="AA25" s="4">
        <v>3.244347826086956</v>
      </c>
      <c r="AB25" s="4">
        <v>0</v>
      </c>
      <c r="AC25" s="10">
        <v>0</v>
      </c>
      <c r="AD25" s="4">
        <v>98.688478260869573</v>
      </c>
      <c r="AE25" s="4">
        <v>0</v>
      </c>
      <c r="AF25" s="10">
        <v>0</v>
      </c>
      <c r="AG25" s="4">
        <v>41.660543478260884</v>
      </c>
      <c r="AH25" s="4">
        <v>0</v>
      </c>
      <c r="AI25" s="10">
        <v>0</v>
      </c>
      <c r="AJ25" s="4">
        <v>0</v>
      </c>
      <c r="AK25" s="4">
        <v>0</v>
      </c>
      <c r="AL25" s="10" t="s">
        <v>252</v>
      </c>
      <c r="AM25" s="1">
        <v>135011</v>
      </c>
      <c r="AN25" s="1">
        <v>10</v>
      </c>
      <c r="AX25"/>
      <c r="AY25"/>
    </row>
    <row r="26" spans="1:51" x14ac:dyDescent="0.25">
      <c r="A26" t="s">
        <v>91</v>
      </c>
      <c r="B26" t="s">
        <v>40</v>
      </c>
      <c r="C26" t="s">
        <v>193</v>
      </c>
      <c r="D26" t="s">
        <v>159</v>
      </c>
      <c r="E26" s="4">
        <v>30.75</v>
      </c>
      <c r="F26" s="4">
        <v>136.59652173913045</v>
      </c>
      <c r="G26" s="4">
        <v>0</v>
      </c>
      <c r="H26" s="10">
        <v>0</v>
      </c>
      <c r="I26" s="4">
        <v>127.77641304347827</v>
      </c>
      <c r="J26" s="4">
        <v>0</v>
      </c>
      <c r="K26" s="10">
        <v>0</v>
      </c>
      <c r="L26" s="4">
        <v>37.175217391304358</v>
      </c>
      <c r="M26" s="4">
        <v>0</v>
      </c>
      <c r="N26" s="10">
        <v>0</v>
      </c>
      <c r="O26" s="4">
        <v>28.355108695652181</v>
      </c>
      <c r="P26" s="4">
        <v>0</v>
      </c>
      <c r="Q26" s="8">
        <v>0</v>
      </c>
      <c r="R26" s="4">
        <v>3.3418478260869575</v>
      </c>
      <c r="S26" s="4">
        <v>0</v>
      </c>
      <c r="T26" s="10">
        <v>0</v>
      </c>
      <c r="U26" s="4">
        <v>5.4782608695652177</v>
      </c>
      <c r="V26" s="4">
        <v>0</v>
      </c>
      <c r="W26" s="10">
        <v>0</v>
      </c>
      <c r="X26" s="4">
        <v>19.32141304347827</v>
      </c>
      <c r="Y26" s="4">
        <v>0</v>
      </c>
      <c r="Z26" s="10">
        <v>0</v>
      </c>
      <c r="AA26" s="4">
        <v>0</v>
      </c>
      <c r="AB26" s="4">
        <v>0</v>
      </c>
      <c r="AC26" s="10" t="s">
        <v>252</v>
      </c>
      <c r="AD26" s="4">
        <v>80.099891304347821</v>
      </c>
      <c r="AE26" s="4">
        <v>0</v>
      </c>
      <c r="AF26" s="10">
        <v>0</v>
      </c>
      <c r="AG26" s="4">
        <v>0</v>
      </c>
      <c r="AH26" s="4">
        <v>0</v>
      </c>
      <c r="AI26" s="10" t="s">
        <v>252</v>
      </c>
      <c r="AJ26" s="4">
        <v>0</v>
      </c>
      <c r="AK26" s="4">
        <v>0</v>
      </c>
      <c r="AL26" s="10" t="s">
        <v>252</v>
      </c>
      <c r="AM26" s="1">
        <v>135092</v>
      </c>
      <c r="AN26" s="1">
        <v>10</v>
      </c>
      <c r="AX26"/>
      <c r="AY26"/>
    </row>
    <row r="27" spans="1:51" x14ac:dyDescent="0.25">
      <c r="A27" t="s">
        <v>91</v>
      </c>
      <c r="B27" t="s">
        <v>24</v>
      </c>
      <c r="C27" t="s">
        <v>184</v>
      </c>
      <c r="D27" t="s">
        <v>150</v>
      </c>
      <c r="E27" s="4">
        <v>37.043478260869563</v>
      </c>
      <c r="F27" s="4">
        <v>121.43934782608693</v>
      </c>
      <c r="G27" s="4">
        <v>0.14945652173913043</v>
      </c>
      <c r="H27" s="10">
        <v>1.2307091928158809E-3</v>
      </c>
      <c r="I27" s="4">
        <v>115.81163043478259</v>
      </c>
      <c r="J27" s="4">
        <v>0</v>
      </c>
      <c r="K27" s="10">
        <v>0</v>
      </c>
      <c r="L27" s="4">
        <v>44.983804347826087</v>
      </c>
      <c r="M27" s="4">
        <v>0</v>
      </c>
      <c r="N27" s="10">
        <v>0</v>
      </c>
      <c r="O27" s="4">
        <v>39.505543478260869</v>
      </c>
      <c r="P27" s="4">
        <v>0</v>
      </c>
      <c r="Q27" s="8">
        <v>0</v>
      </c>
      <c r="R27" s="4">
        <v>0</v>
      </c>
      <c r="S27" s="4">
        <v>0</v>
      </c>
      <c r="T27" s="10" t="s">
        <v>252</v>
      </c>
      <c r="U27" s="4">
        <v>5.4782608695652177</v>
      </c>
      <c r="V27" s="4">
        <v>0</v>
      </c>
      <c r="W27" s="10">
        <v>0</v>
      </c>
      <c r="X27" s="4">
        <v>13.388478260869565</v>
      </c>
      <c r="Y27" s="4">
        <v>0</v>
      </c>
      <c r="Z27" s="10">
        <v>0</v>
      </c>
      <c r="AA27" s="4">
        <v>0.14945652173913043</v>
      </c>
      <c r="AB27" s="4">
        <v>0.14945652173913043</v>
      </c>
      <c r="AC27" s="10">
        <v>1</v>
      </c>
      <c r="AD27" s="4">
        <v>62.917608695652142</v>
      </c>
      <c r="AE27" s="4">
        <v>0</v>
      </c>
      <c r="AF27" s="10">
        <v>0</v>
      </c>
      <c r="AG27" s="4">
        <v>0</v>
      </c>
      <c r="AH27" s="4">
        <v>0</v>
      </c>
      <c r="AI27" s="10" t="s">
        <v>252</v>
      </c>
      <c r="AJ27" s="4">
        <v>0</v>
      </c>
      <c r="AK27" s="4">
        <v>0</v>
      </c>
      <c r="AL27" s="10" t="s">
        <v>252</v>
      </c>
      <c r="AM27" s="1">
        <v>135067</v>
      </c>
      <c r="AN27" s="1">
        <v>10</v>
      </c>
      <c r="AX27"/>
      <c r="AY27"/>
    </row>
    <row r="28" spans="1:51" x14ac:dyDescent="0.25">
      <c r="A28" t="s">
        <v>91</v>
      </c>
      <c r="B28" t="s">
        <v>18</v>
      </c>
      <c r="C28" t="s">
        <v>178</v>
      </c>
      <c r="D28" t="s">
        <v>146</v>
      </c>
      <c r="E28" s="4">
        <v>39.641304347826086</v>
      </c>
      <c r="F28" s="4">
        <v>125.73434782608695</v>
      </c>
      <c r="G28" s="4">
        <v>0.11956521739130435</v>
      </c>
      <c r="H28" s="10">
        <v>9.5093520154639359E-4</v>
      </c>
      <c r="I28" s="4">
        <v>116.6529347826087</v>
      </c>
      <c r="J28" s="4">
        <v>0</v>
      </c>
      <c r="K28" s="10">
        <v>0</v>
      </c>
      <c r="L28" s="4">
        <v>28.338478260869557</v>
      </c>
      <c r="M28" s="4">
        <v>0</v>
      </c>
      <c r="N28" s="10">
        <v>0</v>
      </c>
      <c r="O28" s="4">
        <v>19.376630434782601</v>
      </c>
      <c r="P28" s="4">
        <v>0</v>
      </c>
      <c r="Q28" s="8">
        <v>0</v>
      </c>
      <c r="R28" s="4">
        <v>3.4835869565217381</v>
      </c>
      <c r="S28" s="4">
        <v>0</v>
      </c>
      <c r="T28" s="10">
        <v>0</v>
      </c>
      <c r="U28" s="4">
        <v>5.4782608695652177</v>
      </c>
      <c r="V28" s="4">
        <v>0</v>
      </c>
      <c r="W28" s="10">
        <v>0</v>
      </c>
      <c r="X28" s="4">
        <v>20.057065217391305</v>
      </c>
      <c r="Y28" s="4">
        <v>0</v>
      </c>
      <c r="Z28" s="10">
        <v>0</v>
      </c>
      <c r="AA28" s="4">
        <v>0.11956521739130435</v>
      </c>
      <c r="AB28" s="4">
        <v>0.11956521739130435</v>
      </c>
      <c r="AC28" s="10">
        <v>1</v>
      </c>
      <c r="AD28" s="4">
        <v>77.219239130434786</v>
      </c>
      <c r="AE28" s="4">
        <v>0</v>
      </c>
      <c r="AF28" s="10">
        <v>0</v>
      </c>
      <c r="AG28" s="4">
        <v>0</v>
      </c>
      <c r="AH28" s="4">
        <v>0</v>
      </c>
      <c r="AI28" s="10" t="s">
        <v>252</v>
      </c>
      <c r="AJ28" s="4">
        <v>0</v>
      </c>
      <c r="AK28" s="4">
        <v>0</v>
      </c>
      <c r="AL28" s="10" t="s">
        <v>252</v>
      </c>
      <c r="AM28" s="1">
        <v>135058</v>
      </c>
      <c r="AN28" s="1">
        <v>10</v>
      </c>
      <c r="AX28"/>
      <c r="AY28"/>
    </row>
    <row r="29" spans="1:51" x14ac:dyDescent="0.25">
      <c r="A29" t="s">
        <v>91</v>
      </c>
      <c r="B29" t="s">
        <v>32</v>
      </c>
      <c r="C29" t="s">
        <v>188</v>
      </c>
      <c r="D29" t="s">
        <v>155</v>
      </c>
      <c r="E29" s="4">
        <v>28.467391304347824</v>
      </c>
      <c r="F29" s="4">
        <v>144.32130434782607</v>
      </c>
      <c r="G29" s="4">
        <v>14.204782608695652</v>
      </c>
      <c r="H29" s="10">
        <v>9.8424710564290432E-2</v>
      </c>
      <c r="I29" s="4">
        <v>130.09913043478258</v>
      </c>
      <c r="J29" s="4">
        <v>14.204782608695652</v>
      </c>
      <c r="K29" s="10">
        <v>0.10918430093440455</v>
      </c>
      <c r="L29" s="4">
        <v>35.101956521739126</v>
      </c>
      <c r="M29" s="4">
        <v>0</v>
      </c>
      <c r="N29" s="10">
        <v>0</v>
      </c>
      <c r="O29" s="4">
        <v>20.879782608695649</v>
      </c>
      <c r="P29" s="4">
        <v>0</v>
      </c>
      <c r="Q29" s="8">
        <v>0</v>
      </c>
      <c r="R29" s="4">
        <v>8.4250000000000007</v>
      </c>
      <c r="S29" s="4">
        <v>0</v>
      </c>
      <c r="T29" s="10">
        <v>0</v>
      </c>
      <c r="U29" s="4">
        <v>5.797173913043479</v>
      </c>
      <c r="V29" s="4">
        <v>0</v>
      </c>
      <c r="W29" s="10">
        <v>0</v>
      </c>
      <c r="X29" s="4">
        <v>20.375869565217389</v>
      </c>
      <c r="Y29" s="4">
        <v>0.25717391304347825</v>
      </c>
      <c r="Z29" s="10">
        <v>1.2621493881296079E-2</v>
      </c>
      <c r="AA29" s="4">
        <v>0</v>
      </c>
      <c r="AB29" s="4">
        <v>0</v>
      </c>
      <c r="AC29" s="10" t="s">
        <v>252</v>
      </c>
      <c r="AD29" s="4">
        <v>88.84347826086956</v>
      </c>
      <c r="AE29" s="4">
        <v>13.947608695652173</v>
      </c>
      <c r="AF29" s="10">
        <v>0.15699079964764609</v>
      </c>
      <c r="AG29" s="4">
        <v>0</v>
      </c>
      <c r="AH29" s="4">
        <v>0</v>
      </c>
      <c r="AI29" s="10" t="s">
        <v>252</v>
      </c>
      <c r="AJ29" s="4">
        <v>0</v>
      </c>
      <c r="AK29" s="4">
        <v>0</v>
      </c>
      <c r="AL29" s="10" t="s">
        <v>252</v>
      </c>
      <c r="AM29" s="1">
        <v>135080</v>
      </c>
      <c r="AN29" s="1">
        <v>10</v>
      </c>
      <c r="AX29"/>
      <c r="AY29"/>
    </row>
    <row r="30" spans="1:51" x14ac:dyDescent="0.25">
      <c r="A30" t="s">
        <v>91</v>
      </c>
      <c r="B30" t="s">
        <v>62</v>
      </c>
      <c r="C30" t="s">
        <v>173</v>
      </c>
      <c r="D30" t="s">
        <v>142</v>
      </c>
      <c r="E30" s="4">
        <v>84.315217391304344</v>
      </c>
      <c r="F30" s="4">
        <v>351.71554347826094</v>
      </c>
      <c r="G30" s="4">
        <v>43.123695652173893</v>
      </c>
      <c r="H30" s="10">
        <v>0.12260958166848634</v>
      </c>
      <c r="I30" s="4">
        <v>314.10684782608701</v>
      </c>
      <c r="J30" s="4">
        <v>43.123695652173893</v>
      </c>
      <c r="K30" s="10">
        <v>0.13728989339337927</v>
      </c>
      <c r="L30" s="4">
        <v>83.26989130434788</v>
      </c>
      <c r="M30" s="4">
        <v>13.391086956521734</v>
      </c>
      <c r="N30" s="10">
        <v>0.16081547299705107</v>
      </c>
      <c r="O30" s="4">
        <v>50.605217391304393</v>
      </c>
      <c r="P30" s="4">
        <v>13.391086956521734</v>
      </c>
      <c r="Q30" s="8">
        <v>0.26461870231631007</v>
      </c>
      <c r="R30" s="4">
        <v>26.962499999999999</v>
      </c>
      <c r="S30" s="4">
        <v>0</v>
      </c>
      <c r="T30" s="10">
        <v>0</v>
      </c>
      <c r="U30" s="4">
        <v>5.7021739130434783</v>
      </c>
      <c r="V30" s="4">
        <v>0</v>
      </c>
      <c r="W30" s="10">
        <v>0</v>
      </c>
      <c r="X30" s="4">
        <v>62.564673913043457</v>
      </c>
      <c r="Y30" s="4">
        <v>7.7701086956521728</v>
      </c>
      <c r="Z30" s="10">
        <v>0.12419322613990742</v>
      </c>
      <c r="AA30" s="4">
        <v>4.9440217391304353</v>
      </c>
      <c r="AB30" s="4">
        <v>0</v>
      </c>
      <c r="AC30" s="10">
        <v>0</v>
      </c>
      <c r="AD30" s="4">
        <v>200.93695652173915</v>
      </c>
      <c r="AE30" s="4">
        <v>21.962499999999988</v>
      </c>
      <c r="AF30" s="10">
        <v>0.10930045114734227</v>
      </c>
      <c r="AG30" s="4">
        <v>0</v>
      </c>
      <c r="AH30" s="4">
        <v>0</v>
      </c>
      <c r="AI30" s="10" t="s">
        <v>252</v>
      </c>
      <c r="AJ30" s="4">
        <v>0</v>
      </c>
      <c r="AK30" s="4">
        <v>0</v>
      </c>
      <c r="AL30" s="10" t="s">
        <v>252</v>
      </c>
      <c r="AM30" s="1">
        <v>135131</v>
      </c>
      <c r="AN30" s="1">
        <v>10</v>
      </c>
      <c r="AX30"/>
      <c r="AY30"/>
    </row>
    <row r="31" spans="1:51" x14ac:dyDescent="0.25">
      <c r="A31" t="s">
        <v>91</v>
      </c>
      <c r="B31" t="s">
        <v>64</v>
      </c>
      <c r="C31" t="s">
        <v>172</v>
      </c>
      <c r="D31" t="s">
        <v>141</v>
      </c>
      <c r="E31" s="4">
        <v>49.271739130434781</v>
      </c>
      <c r="F31" s="4">
        <v>192.18913043478258</v>
      </c>
      <c r="G31" s="4">
        <v>6.9445652173913057</v>
      </c>
      <c r="H31" s="10">
        <v>3.613401653715205E-2</v>
      </c>
      <c r="I31" s="4">
        <v>175.21521739130432</v>
      </c>
      <c r="J31" s="4">
        <v>6.9445652173913057</v>
      </c>
      <c r="K31" s="10">
        <v>3.9634486780233021E-2</v>
      </c>
      <c r="L31" s="4">
        <v>56.261956521739123</v>
      </c>
      <c r="M31" s="4">
        <v>0</v>
      </c>
      <c r="N31" s="10">
        <v>0</v>
      </c>
      <c r="O31" s="4">
        <v>39.374999999999993</v>
      </c>
      <c r="P31" s="4">
        <v>0</v>
      </c>
      <c r="Q31" s="8">
        <v>0</v>
      </c>
      <c r="R31" s="4">
        <v>12.803260869565216</v>
      </c>
      <c r="S31" s="4">
        <v>0</v>
      </c>
      <c r="T31" s="10">
        <v>0</v>
      </c>
      <c r="U31" s="4">
        <v>4.0836956521739127</v>
      </c>
      <c r="V31" s="4">
        <v>0</v>
      </c>
      <c r="W31" s="10">
        <v>0</v>
      </c>
      <c r="X31" s="4">
        <v>34.405434782608701</v>
      </c>
      <c r="Y31" s="4">
        <v>4.9369565217391314</v>
      </c>
      <c r="Z31" s="10">
        <v>0.14349350772438632</v>
      </c>
      <c r="AA31" s="4">
        <v>8.6956521739130432E-2</v>
      </c>
      <c r="AB31" s="4">
        <v>0</v>
      </c>
      <c r="AC31" s="10">
        <v>0</v>
      </c>
      <c r="AD31" s="4">
        <v>101.43478260869563</v>
      </c>
      <c r="AE31" s="4">
        <v>2.0076086956521739</v>
      </c>
      <c r="AF31" s="10">
        <v>1.9792113159022722E-2</v>
      </c>
      <c r="AG31" s="4">
        <v>0</v>
      </c>
      <c r="AH31" s="4">
        <v>0</v>
      </c>
      <c r="AI31" s="10" t="s">
        <v>252</v>
      </c>
      <c r="AJ31" s="4">
        <v>0</v>
      </c>
      <c r="AK31" s="4">
        <v>0</v>
      </c>
      <c r="AL31" s="10" t="s">
        <v>252</v>
      </c>
      <c r="AM31" s="1">
        <v>135133</v>
      </c>
      <c r="AN31" s="1">
        <v>10</v>
      </c>
      <c r="AX31"/>
      <c r="AY31"/>
    </row>
    <row r="32" spans="1:51" x14ac:dyDescent="0.25">
      <c r="A32" t="s">
        <v>91</v>
      </c>
      <c r="B32" t="s">
        <v>63</v>
      </c>
      <c r="C32" t="s">
        <v>167</v>
      </c>
      <c r="D32" t="s">
        <v>137</v>
      </c>
      <c r="E32" s="4">
        <v>36.391304347826086</v>
      </c>
      <c r="F32" s="4">
        <v>202.70619565217393</v>
      </c>
      <c r="G32" s="4">
        <v>12.056195652173912</v>
      </c>
      <c r="H32" s="10">
        <v>5.9476206996954779E-2</v>
      </c>
      <c r="I32" s="4">
        <v>182.17902173913046</v>
      </c>
      <c r="J32" s="4">
        <v>12.056195652173912</v>
      </c>
      <c r="K32" s="10">
        <v>6.6177738452441945E-2</v>
      </c>
      <c r="L32" s="4">
        <v>60.633695652173913</v>
      </c>
      <c r="M32" s="4">
        <v>1.1413043478260869</v>
      </c>
      <c r="N32" s="10">
        <v>1.8822938888191743E-2</v>
      </c>
      <c r="O32" s="4">
        <v>40.431521739130432</v>
      </c>
      <c r="P32" s="4">
        <v>1.1413043478260869</v>
      </c>
      <c r="Q32" s="8">
        <v>2.8228082909912092E-2</v>
      </c>
      <c r="R32" s="4">
        <v>14.629347826086954</v>
      </c>
      <c r="S32" s="4">
        <v>0</v>
      </c>
      <c r="T32" s="10">
        <v>0</v>
      </c>
      <c r="U32" s="4">
        <v>5.572826086956522</v>
      </c>
      <c r="V32" s="4">
        <v>0</v>
      </c>
      <c r="W32" s="10">
        <v>0</v>
      </c>
      <c r="X32" s="4">
        <v>32.779673913043482</v>
      </c>
      <c r="Y32" s="4">
        <v>2.0590217391304346</v>
      </c>
      <c r="Z32" s="10">
        <v>6.2813978704990156E-2</v>
      </c>
      <c r="AA32" s="4">
        <v>0.32500000000000001</v>
      </c>
      <c r="AB32" s="4">
        <v>0</v>
      </c>
      <c r="AC32" s="10">
        <v>0</v>
      </c>
      <c r="AD32" s="4">
        <v>108.96782608695653</v>
      </c>
      <c r="AE32" s="4">
        <v>8.8558695652173913</v>
      </c>
      <c r="AF32" s="10">
        <v>8.1270498671326991E-2</v>
      </c>
      <c r="AG32" s="4">
        <v>0</v>
      </c>
      <c r="AH32" s="4">
        <v>0</v>
      </c>
      <c r="AI32" s="10" t="s">
        <v>252</v>
      </c>
      <c r="AJ32" s="4">
        <v>0</v>
      </c>
      <c r="AK32" s="4">
        <v>0</v>
      </c>
      <c r="AL32" s="10" t="s">
        <v>252</v>
      </c>
      <c r="AM32" s="1">
        <v>135132</v>
      </c>
      <c r="AN32" s="1">
        <v>10</v>
      </c>
      <c r="AX32"/>
      <c r="AY32"/>
    </row>
    <row r="33" spans="1:51" x14ac:dyDescent="0.25">
      <c r="A33" t="s">
        <v>91</v>
      </c>
      <c r="B33" t="s">
        <v>15</v>
      </c>
      <c r="C33" t="s">
        <v>174</v>
      </c>
      <c r="D33" t="s">
        <v>143</v>
      </c>
      <c r="E33" s="4">
        <v>51.347826086956523</v>
      </c>
      <c r="F33" s="4">
        <v>188.85380434782607</v>
      </c>
      <c r="G33" s="4">
        <v>4.5673913043478258</v>
      </c>
      <c r="H33" s="10">
        <v>2.4184799030766264E-2</v>
      </c>
      <c r="I33" s="4">
        <v>171.49478260869566</v>
      </c>
      <c r="J33" s="4">
        <v>4.0673913043478258</v>
      </c>
      <c r="K33" s="10">
        <v>2.3717288902184878E-2</v>
      </c>
      <c r="L33" s="4">
        <v>34.714239130434777</v>
      </c>
      <c r="M33" s="4">
        <v>0.84239130434782616</v>
      </c>
      <c r="N33" s="10">
        <v>2.4266448738301229E-2</v>
      </c>
      <c r="O33" s="4">
        <v>22.733695652173907</v>
      </c>
      <c r="P33" s="4">
        <v>0.52173913043478259</v>
      </c>
      <c r="Q33" s="8">
        <v>2.2950035859431037E-2</v>
      </c>
      <c r="R33" s="4">
        <v>6.1544565217391307</v>
      </c>
      <c r="S33" s="4">
        <v>0.23369565217391305</v>
      </c>
      <c r="T33" s="10">
        <v>3.7971777255788486E-2</v>
      </c>
      <c r="U33" s="4">
        <v>5.8260869565217392</v>
      </c>
      <c r="V33" s="4">
        <v>8.6956521739130432E-2</v>
      </c>
      <c r="W33" s="10">
        <v>1.4925373134328358E-2</v>
      </c>
      <c r="X33" s="4">
        <v>56.490108695652168</v>
      </c>
      <c r="Y33" s="4">
        <v>4.836956521739131E-2</v>
      </c>
      <c r="Z33" s="10">
        <v>8.5624840054722949E-4</v>
      </c>
      <c r="AA33" s="4">
        <v>5.3784782608695663</v>
      </c>
      <c r="AB33" s="4">
        <v>0.17934782608695651</v>
      </c>
      <c r="AC33" s="10">
        <v>3.3345458954771423E-2</v>
      </c>
      <c r="AD33" s="4">
        <v>70.850326086956514</v>
      </c>
      <c r="AE33" s="4">
        <v>3.4972826086956523</v>
      </c>
      <c r="AF33" s="10">
        <v>4.9361559809948413E-2</v>
      </c>
      <c r="AG33" s="4">
        <v>21.420652173913052</v>
      </c>
      <c r="AH33" s="4">
        <v>0</v>
      </c>
      <c r="AI33" s="10">
        <v>0</v>
      </c>
      <c r="AJ33" s="4">
        <v>0</v>
      </c>
      <c r="AK33" s="4">
        <v>0</v>
      </c>
      <c r="AL33" s="10" t="s">
        <v>252</v>
      </c>
      <c r="AM33" s="1">
        <v>135053</v>
      </c>
      <c r="AN33" s="1">
        <v>10</v>
      </c>
      <c r="AX33"/>
      <c r="AY33"/>
    </row>
    <row r="34" spans="1:51" x14ac:dyDescent="0.25">
      <c r="A34" t="s">
        <v>91</v>
      </c>
      <c r="B34" t="s">
        <v>50</v>
      </c>
      <c r="C34" t="s">
        <v>170</v>
      </c>
      <c r="D34" t="s">
        <v>138</v>
      </c>
      <c r="E34" s="4">
        <v>58.845070422535208</v>
      </c>
      <c r="F34" s="4">
        <v>266.47774647887326</v>
      </c>
      <c r="G34" s="4">
        <v>0</v>
      </c>
      <c r="H34" s="10">
        <v>0</v>
      </c>
      <c r="I34" s="4">
        <v>242.61492957746481</v>
      </c>
      <c r="J34" s="4">
        <v>0</v>
      </c>
      <c r="K34" s="10">
        <v>0</v>
      </c>
      <c r="L34" s="4">
        <v>38.123943661971822</v>
      </c>
      <c r="M34" s="4">
        <v>0</v>
      </c>
      <c r="N34" s="10">
        <v>0</v>
      </c>
      <c r="O34" s="4">
        <v>14.937887323943661</v>
      </c>
      <c r="P34" s="4">
        <v>0</v>
      </c>
      <c r="Q34" s="8">
        <v>0</v>
      </c>
      <c r="R34" s="4">
        <v>18.326901408450695</v>
      </c>
      <c r="S34" s="4">
        <v>0</v>
      </c>
      <c r="T34" s="10">
        <v>0</v>
      </c>
      <c r="U34" s="4">
        <v>4.859154929577465</v>
      </c>
      <c r="V34" s="4">
        <v>0</v>
      </c>
      <c r="W34" s="10">
        <v>0</v>
      </c>
      <c r="X34" s="4">
        <v>68.252957746478899</v>
      </c>
      <c r="Y34" s="4">
        <v>0</v>
      </c>
      <c r="Z34" s="10">
        <v>0</v>
      </c>
      <c r="AA34" s="4">
        <v>0.67676056338028168</v>
      </c>
      <c r="AB34" s="4">
        <v>0</v>
      </c>
      <c r="AC34" s="10">
        <v>0</v>
      </c>
      <c r="AD34" s="4">
        <v>141.75169014084508</v>
      </c>
      <c r="AE34" s="4">
        <v>0</v>
      </c>
      <c r="AF34" s="10">
        <v>0</v>
      </c>
      <c r="AG34" s="4">
        <v>17.672394366197182</v>
      </c>
      <c r="AH34" s="4">
        <v>0</v>
      </c>
      <c r="AI34" s="10">
        <v>0</v>
      </c>
      <c r="AJ34" s="4">
        <v>0</v>
      </c>
      <c r="AK34" s="4">
        <v>0</v>
      </c>
      <c r="AL34" s="10" t="s">
        <v>252</v>
      </c>
      <c r="AM34" s="1">
        <v>135110</v>
      </c>
      <c r="AN34" s="1">
        <v>10</v>
      </c>
      <c r="AX34"/>
      <c r="AY34"/>
    </row>
    <row r="35" spans="1:51" x14ac:dyDescent="0.25">
      <c r="A35" t="s">
        <v>91</v>
      </c>
      <c r="B35" t="s">
        <v>11</v>
      </c>
      <c r="C35" t="s">
        <v>174</v>
      </c>
      <c r="D35" t="s">
        <v>143</v>
      </c>
      <c r="E35" s="4">
        <v>50.032608695652172</v>
      </c>
      <c r="F35" s="4">
        <v>200.25293478260875</v>
      </c>
      <c r="G35" s="4">
        <v>40.653478260869576</v>
      </c>
      <c r="H35" s="10">
        <v>0.20301064903244648</v>
      </c>
      <c r="I35" s="4">
        <v>186.30684782608699</v>
      </c>
      <c r="J35" s="4">
        <v>38.710543478260874</v>
      </c>
      <c r="K35" s="10">
        <v>0.20777842537702235</v>
      </c>
      <c r="L35" s="4">
        <v>39.485108695652187</v>
      </c>
      <c r="M35" s="4">
        <v>6.3539130434782614</v>
      </c>
      <c r="N35" s="10">
        <v>0.16091922381305002</v>
      </c>
      <c r="O35" s="4">
        <v>25.560760869565225</v>
      </c>
      <c r="P35" s="4">
        <v>4.4327173913043483</v>
      </c>
      <c r="Q35" s="8">
        <v>0.17341883576643885</v>
      </c>
      <c r="R35" s="4">
        <v>8.2740217391304327</v>
      </c>
      <c r="S35" s="4">
        <v>4.3478260869565216E-2</v>
      </c>
      <c r="T35" s="10">
        <v>5.2547917131934695E-3</v>
      </c>
      <c r="U35" s="4">
        <v>5.6503260869565226</v>
      </c>
      <c r="V35" s="4">
        <v>1.8777173913043479</v>
      </c>
      <c r="W35" s="10">
        <v>0.33232018159783</v>
      </c>
      <c r="X35" s="4">
        <v>63.031956521739119</v>
      </c>
      <c r="Y35" s="4">
        <v>15.711195652173917</v>
      </c>
      <c r="Z35" s="10">
        <v>0.24925762294488313</v>
      </c>
      <c r="AA35" s="4">
        <v>2.1739130434782608E-2</v>
      </c>
      <c r="AB35" s="4">
        <v>2.1739130434782608E-2</v>
      </c>
      <c r="AC35" s="10">
        <v>1</v>
      </c>
      <c r="AD35" s="4">
        <v>88.253152173913065</v>
      </c>
      <c r="AE35" s="4">
        <v>18.566630434782613</v>
      </c>
      <c r="AF35" s="10">
        <v>0.21037923266689576</v>
      </c>
      <c r="AG35" s="4">
        <v>9.4609782608695667</v>
      </c>
      <c r="AH35" s="4">
        <v>0</v>
      </c>
      <c r="AI35" s="10">
        <v>0</v>
      </c>
      <c r="AJ35" s="4">
        <v>0</v>
      </c>
      <c r="AK35" s="4">
        <v>0</v>
      </c>
      <c r="AL35" s="10" t="s">
        <v>252</v>
      </c>
      <c r="AM35" s="1">
        <v>135042</v>
      </c>
      <c r="AN35" s="1">
        <v>10</v>
      </c>
      <c r="AX35"/>
      <c r="AY35"/>
    </row>
    <row r="36" spans="1:51" x14ac:dyDescent="0.25">
      <c r="A36" t="s">
        <v>91</v>
      </c>
      <c r="B36" t="s">
        <v>9</v>
      </c>
      <c r="C36" t="s">
        <v>172</v>
      </c>
      <c r="D36" t="s">
        <v>141</v>
      </c>
      <c r="E36" s="4">
        <v>61.423913043478258</v>
      </c>
      <c r="F36" s="4">
        <v>238.01999999999998</v>
      </c>
      <c r="G36" s="4">
        <v>14.505217391304349</v>
      </c>
      <c r="H36" s="10">
        <v>6.0941170453341527E-2</v>
      </c>
      <c r="I36" s="4">
        <v>230.68532608695648</v>
      </c>
      <c r="J36" s="4">
        <v>14.347608695652175</v>
      </c>
      <c r="K36" s="10">
        <v>6.2195584517776681E-2</v>
      </c>
      <c r="L36" s="4">
        <v>57.218043478260853</v>
      </c>
      <c r="M36" s="4">
        <v>0</v>
      </c>
      <c r="N36" s="10">
        <v>0</v>
      </c>
      <c r="O36" s="4">
        <v>50.040978260869551</v>
      </c>
      <c r="P36" s="4">
        <v>0</v>
      </c>
      <c r="Q36" s="8">
        <v>0</v>
      </c>
      <c r="R36" s="4">
        <v>1.1304347826086956</v>
      </c>
      <c r="S36" s="4">
        <v>0</v>
      </c>
      <c r="T36" s="10">
        <v>0</v>
      </c>
      <c r="U36" s="4">
        <v>6.0466304347826085</v>
      </c>
      <c r="V36" s="4">
        <v>0</v>
      </c>
      <c r="W36" s="10">
        <v>0</v>
      </c>
      <c r="X36" s="4">
        <v>43.326521739130435</v>
      </c>
      <c r="Y36" s="4">
        <v>13.037826086956523</v>
      </c>
      <c r="Z36" s="10">
        <v>0.30092021153826859</v>
      </c>
      <c r="AA36" s="4">
        <v>0.15760869565217392</v>
      </c>
      <c r="AB36" s="4">
        <v>0.15760869565217392</v>
      </c>
      <c r="AC36" s="10">
        <v>1</v>
      </c>
      <c r="AD36" s="4">
        <v>121.00195652173912</v>
      </c>
      <c r="AE36" s="4">
        <v>1.3097826086956521</v>
      </c>
      <c r="AF36" s="10">
        <v>1.0824474631204312E-2</v>
      </c>
      <c r="AG36" s="4">
        <v>16.315869565217394</v>
      </c>
      <c r="AH36" s="4">
        <v>0</v>
      </c>
      <c r="AI36" s="10">
        <v>0</v>
      </c>
      <c r="AJ36" s="4">
        <v>0</v>
      </c>
      <c r="AK36" s="4">
        <v>0</v>
      </c>
      <c r="AL36" s="10" t="s">
        <v>252</v>
      </c>
      <c r="AM36" s="1">
        <v>135021</v>
      </c>
      <c r="AN36" s="1">
        <v>10</v>
      </c>
      <c r="AX36"/>
      <c r="AY36"/>
    </row>
    <row r="37" spans="1:51" x14ac:dyDescent="0.25">
      <c r="A37" t="s">
        <v>91</v>
      </c>
      <c r="B37" t="s">
        <v>10</v>
      </c>
      <c r="C37" t="s">
        <v>173</v>
      </c>
      <c r="D37" t="s">
        <v>142</v>
      </c>
      <c r="E37" s="4">
        <v>54.206521739130437</v>
      </c>
      <c r="F37" s="4">
        <v>231.36423913043478</v>
      </c>
      <c r="G37" s="4">
        <v>6.25E-2</v>
      </c>
      <c r="H37" s="10">
        <v>2.7013682077619937E-4</v>
      </c>
      <c r="I37" s="4">
        <v>210.83021739130433</v>
      </c>
      <c r="J37" s="4">
        <v>6.25E-2</v>
      </c>
      <c r="K37" s="10">
        <v>2.9644706898916191E-4</v>
      </c>
      <c r="L37" s="4">
        <v>44.555</v>
      </c>
      <c r="M37" s="4">
        <v>6.25E-2</v>
      </c>
      <c r="N37" s="10">
        <v>1.4027606329255976E-3</v>
      </c>
      <c r="O37" s="4">
        <v>38.07445652173913</v>
      </c>
      <c r="P37" s="4">
        <v>6.25E-2</v>
      </c>
      <c r="Q37" s="8">
        <v>1.6415204761836791E-3</v>
      </c>
      <c r="R37" s="4">
        <v>1.0022826086956524</v>
      </c>
      <c r="S37" s="4">
        <v>0</v>
      </c>
      <c r="T37" s="10">
        <v>0</v>
      </c>
      <c r="U37" s="4">
        <v>5.4782608695652177</v>
      </c>
      <c r="V37" s="4">
        <v>0</v>
      </c>
      <c r="W37" s="10">
        <v>0</v>
      </c>
      <c r="X37" s="4">
        <v>32.975760869565228</v>
      </c>
      <c r="Y37" s="4">
        <v>0</v>
      </c>
      <c r="Z37" s="10">
        <v>0</v>
      </c>
      <c r="AA37" s="4">
        <v>14.053478260869568</v>
      </c>
      <c r="AB37" s="4">
        <v>0</v>
      </c>
      <c r="AC37" s="10">
        <v>0</v>
      </c>
      <c r="AD37" s="4">
        <v>117.46891304347825</v>
      </c>
      <c r="AE37" s="4">
        <v>0</v>
      </c>
      <c r="AF37" s="10">
        <v>0</v>
      </c>
      <c r="AG37" s="4">
        <v>22.311086956521741</v>
      </c>
      <c r="AH37" s="4">
        <v>0</v>
      </c>
      <c r="AI37" s="10">
        <v>0</v>
      </c>
      <c r="AJ37" s="4">
        <v>0</v>
      </c>
      <c r="AK37" s="4">
        <v>0</v>
      </c>
      <c r="AL37" s="10" t="s">
        <v>252</v>
      </c>
      <c r="AM37" s="1">
        <v>135038</v>
      </c>
      <c r="AN37" s="1">
        <v>10</v>
      </c>
      <c r="AX37"/>
      <c r="AY37"/>
    </row>
    <row r="38" spans="1:51" x14ac:dyDescent="0.25">
      <c r="A38" t="s">
        <v>91</v>
      </c>
      <c r="B38" t="s">
        <v>55</v>
      </c>
      <c r="C38" t="s">
        <v>198</v>
      </c>
      <c r="D38" t="s">
        <v>143</v>
      </c>
      <c r="E38" s="4">
        <v>56.793478260869563</v>
      </c>
      <c r="F38" s="4">
        <v>226.50902173913045</v>
      </c>
      <c r="G38" s="4">
        <v>0</v>
      </c>
      <c r="H38" s="10">
        <v>0</v>
      </c>
      <c r="I38" s="4">
        <v>207.64771739130435</v>
      </c>
      <c r="J38" s="4">
        <v>0</v>
      </c>
      <c r="K38" s="10">
        <v>0</v>
      </c>
      <c r="L38" s="4">
        <v>54.649239130434786</v>
      </c>
      <c r="M38" s="4">
        <v>0</v>
      </c>
      <c r="N38" s="10">
        <v>0</v>
      </c>
      <c r="O38" s="4">
        <v>45.181413043478265</v>
      </c>
      <c r="P38" s="4">
        <v>0</v>
      </c>
      <c r="Q38" s="8">
        <v>0</v>
      </c>
      <c r="R38" s="4">
        <v>4.7123913043478254</v>
      </c>
      <c r="S38" s="4">
        <v>0</v>
      </c>
      <c r="T38" s="10">
        <v>0</v>
      </c>
      <c r="U38" s="4">
        <v>4.7554347826086953</v>
      </c>
      <c r="V38" s="4">
        <v>0</v>
      </c>
      <c r="W38" s="10">
        <v>0</v>
      </c>
      <c r="X38" s="4">
        <v>45.894347826086943</v>
      </c>
      <c r="Y38" s="4">
        <v>0</v>
      </c>
      <c r="Z38" s="10">
        <v>0</v>
      </c>
      <c r="AA38" s="4">
        <v>9.3934782608695642</v>
      </c>
      <c r="AB38" s="4">
        <v>0</v>
      </c>
      <c r="AC38" s="10">
        <v>0</v>
      </c>
      <c r="AD38" s="4">
        <v>99.02260869565221</v>
      </c>
      <c r="AE38" s="4">
        <v>0</v>
      </c>
      <c r="AF38" s="10">
        <v>0</v>
      </c>
      <c r="AG38" s="4">
        <v>17.549347826086954</v>
      </c>
      <c r="AH38" s="4">
        <v>0</v>
      </c>
      <c r="AI38" s="10">
        <v>0</v>
      </c>
      <c r="AJ38" s="4">
        <v>0</v>
      </c>
      <c r="AK38" s="4">
        <v>0</v>
      </c>
      <c r="AL38" s="10" t="s">
        <v>252</v>
      </c>
      <c r="AM38" s="1">
        <v>135122</v>
      </c>
      <c r="AN38" s="1">
        <v>10</v>
      </c>
      <c r="AX38"/>
      <c r="AY38"/>
    </row>
    <row r="39" spans="1:51" x14ac:dyDescent="0.25">
      <c r="A39" t="s">
        <v>91</v>
      </c>
      <c r="B39" t="s">
        <v>39</v>
      </c>
      <c r="C39" t="s">
        <v>193</v>
      </c>
      <c r="D39" t="s">
        <v>159</v>
      </c>
      <c r="E39" s="4">
        <v>67.456521739130437</v>
      </c>
      <c r="F39" s="4">
        <v>263.62880434782608</v>
      </c>
      <c r="G39" s="4">
        <v>0</v>
      </c>
      <c r="H39" s="10">
        <v>0</v>
      </c>
      <c r="I39" s="4">
        <v>244.57021739130431</v>
      </c>
      <c r="J39" s="4">
        <v>0</v>
      </c>
      <c r="K39" s="10">
        <v>0</v>
      </c>
      <c r="L39" s="4">
        <v>74.68097826086958</v>
      </c>
      <c r="M39" s="4">
        <v>0</v>
      </c>
      <c r="N39" s="10">
        <v>0</v>
      </c>
      <c r="O39" s="4">
        <v>55.62239130434785</v>
      </c>
      <c r="P39" s="4">
        <v>0</v>
      </c>
      <c r="Q39" s="8">
        <v>0</v>
      </c>
      <c r="R39" s="4">
        <v>13.928152173913038</v>
      </c>
      <c r="S39" s="4">
        <v>0</v>
      </c>
      <c r="T39" s="10">
        <v>0</v>
      </c>
      <c r="U39" s="4">
        <v>5.1304347826086953</v>
      </c>
      <c r="V39" s="4">
        <v>0</v>
      </c>
      <c r="W39" s="10">
        <v>0</v>
      </c>
      <c r="X39" s="4">
        <v>48.345434782608692</v>
      </c>
      <c r="Y39" s="4">
        <v>0</v>
      </c>
      <c r="Z39" s="10">
        <v>0</v>
      </c>
      <c r="AA39" s="4">
        <v>0</v>
      </c>
      <c r="AB39" s="4">
        <v>0</v>
      </c>
      <c r="AC39" s="10" t="s">
        <v>252</v>
      </c>
      <c r="AD39" s="4">
        <v>119.95641304347822</v>
      </c>
      <c r="AE39" s="4">
        <v>0</v>
      </c>
      <c r="AF39" s="10">
        <v>0</v>
      </c>
      <c r="AG39" s="4">
        <v>20.645978260869569</v>
      </c>
      <c r="AH39" s="4">
        <v>0</v>
      </c>
      <c r="AI39" s="10">
        <v>0</v>
      </c>
      <c r="AJ39" s="4">
        <v>0</v>
      </c>
      <c r="AK39" s="4">
        <v>0</v>
      </c>
      <c r="AL39" s="10" t="s">
        <v>252</v>
      </c>
      <c r="AM39" s="1">
        <v>135091</v>
      </c>
      <c r="AN39" s="1">
        <v>10</v>
      </c>
      <c r="AX39"/>
      <c r="AY39"/>
    </row>
    <row r="40" spans="1:51" x14ac:dyDescent="0.25">
      <c r="A40" t="s">
        <v>91</v>
      </c>
      <c r="B40" t="s">
        <v>59</v>
      </c>
      <c r="C40" t="s">
        <v>172</v>
      </c>
      <c r="D40" t="s">
        <v>141</v>
      </c>
      <c r="E40" s="4">
        <v>58.010869565217391</v>
      </c>
      <c r="F40" s="4">
        <v>207.11184782608697</v>
      </c>
      <c r="G40" s="4">
        <v>0.85597826086956519</v>
      </c>
      <c r="H40" s="10">
        <v>4.1329275454503938E-3</v>
      </c>
      <c r="I40" s="4">
        <v>187.22043478260869</v>
      </c>
      <c r="J40" s="4">
        <v>0.85597826086956519</v>
      </c>
      <c r="K40" s="10">
        <v>4.5720343607976643E-3</v>
      </c>
      <c r="L40" s="4">
        <v>63.297173913043487</v>
      </c>
      <c r="M40" s="4">
        <v>0</v>
      </c>
      <c r="N40" s="10">
        <v>0</v>
      </c>
      <c r="O40" s="4">
        <v>47.713913043478264</v>
      </c>
      <c r="P40" s="4">
        <v>0</v>
      </c>
      <c r="Q40" s="8">
        <v>0</v>
      </c>
      <c r="R40" s="4">
        <v>9.8495652173913051</v>
      </c>
      <c r="S40" s="4">
        <v>0</v>
      </c>
      <c r="T40" s="10">
        <v>0</v>
      </c>
      <c r="U40" s="4">
        <v>5.7336956521739131</v>
      </c>
      <c r="V40" s="4">
        <v>0</v>
      </c>
      <c r="W40" s="10">
        <v>0</v>
      </c>
      <c r="X40" s="4">
        <v>33.53836956521738</v>
      </c>
      <c r="Y40" s="4">
        <v>0</v>
      </c>
      <c r="Z40" s="10">
        <v>0</v>
      </c>
      <c r="AA40" s="4">
        <v>4.3081521739130446</v>
      </c>
      <c r="AB40" s="4">
        <v>0</v>
      </c>
      <c r="AC40" s="10">
        <v>0</v>
      </c>
      <c r="AD40" s="4">
        <v>70.359021739130455</v>
      </c>
      <c r="AE40" s="4">
        <v>0.85597826086956519</v>
      </c>
      <c r="AF40" s="10">
        <v>1.2165863590930364E-2</v>
      </c>
      <c r="AG40" s="4">
        <v>30.031739130434783</v>
      </c>
      <c r="AH40" s="4">
        <v>0</v>
      </c>
      <c r="AI40" s="10">
        <v>0</v>
      </c>
      <c r="AJ40" s="4">
        <v>5.5773913043478265</v>
      </c>
      <c r="AK40" s="4">
        <v>0</v>
      </c>
      <c r="AL40" s="10" t="s">
        <v>252</v>
      </c>
      <c r="AM40" s="1">
        <v>135128</v>
      </c>
      <c r="AN40" s="1">
        <v>10</v>
      </c>
      <c r="AX40"/>
      <c r="AY40"/>
    </row>
    <row r="41" spans="1:51" x14ac:dyDescent="0.25">
      <c r="A41" t="s">
        <v>91</v>
      </c>
      <c r="B41" t="s">
        <v>66</v>
      </c>
      <c r="C41" t="s">
        <v>202</v>
      </c>
      <c r="D41" t="s">
        <v>143</v>
      </c>
      <c r="E41" s="4">
        <v>54.228260869565219</v>
      </c>
      <c r="F41" s="4">
        <v>234.61315217391305</v>
      </c>
      <c r="G41" s="4">
        <v>0</v>
      </c>
      <c r="H41" s="10">
        <v>0</v>
      </c>
      <c r="I41" s="4">
        <v>214.91760869565221</v>
      </c>
      <c r="J41" s="4">
        <v>0</v>
      </c>
      <c r="K41" s="10">
        <v>0</v>
      </c>
      <c r="L41" s="4">
        <v>27.658804347826088</v>
      </c>
      <c r="M41" s="4">
        <v>0</v>
      </c>
      <c r="N41" s="10">
        <v>0</v>
      </c>
      <c r="O41" s="4">
        <v>13.083043478260871</v>
      </c>
      <c r="P41" s="4">
        <v>0</v>
      </c>
      <c r="Q41" s="8">
        <v>0</v>
      </c>
      <c r="R41" s="4">
        <v>9.0974999999999984</v>
      </c>
      <c r="S41" s="4">
        <v>0</v>
      </c>
      <c r="T41" s="10">
        <v>0</v>
      </c>
      <c r="U41" s="4">
        <v>5.4782608695652177</v>
      </c>
      <c r="V41" s="4">
        <v>0</v>
      </c>
      <c r="W41" s="10">
        <v>0</v>
      </c>
      <c r="X41" s="4">
        <v>69.363369565217411</v>
      </c>
      <c r="Y41" s="4">
        <v>0</v>
      </c>
      <c r="Z41" s="10">
        <v>0</v>
      </c>
      <c r="AA41" s="4">
        <v>5.1197826086956519</v>
      </c>
      <c r="AB41" s="4">
        <v>0</v>
      </c>
      <c r="AC41" s="10">
        <v>0</v>
      </c>
      <c r="AD41" s="4">
        <v>109.61413043478261</v>
      </c>
      <c r="AE41" s="4">
        <v>0</v>
      </c>
      <c r="AF41" s="10">
        <v>0</v>
      </c>
      <c r="AG41" s="4">
        <v>22.857065217391298</v>
      </c>
      <c r="AH41" s="4">
        <v>0</v>
      </c>
      <c r="AI41" s="10">
        <v>0</v>
      </c>
      <c r="AJ41" s="4">
        <v>0</v>
      </c>
      <c r="AK41" s="4">
        <v>0</v>
      </c>
      <c r="AL41" s="10" t="s">
        <v>252</v>
      </c>
      <c r="AM41" s="1">
        <v>135135</v>
      </c>
      <c r="AN41" s="1">
        <v>10</v>
      </c>
      <c r="AX41"/>
      <c r="AY41"/>
    </row>
    <row r="42" spans="1:51" x14ac:dyDescent="0.25">
      <c r="A42" t="s">
        <v>91</v>
      </c>
      <c r="B42" t="s">
        <v>58</v>
      </c>
      <c r="C42" t="s">
        <v>176</v>
      </c>
      <c r="D42" t="s">
        <v>145</v>
      </c>
      <c r="E42" s="4">
        <v>48.173913043478258</v>
      </c>
      <c r="F42" s="4">
        <v>187.21836956521742</v>
      </c>
      <c r="G42" s="4">
        <v>5.810326086956521</v>
      </c>
      <c r="H42" s="10">
        <v>3.1035021298657862E-2</v>
      </c>
      <c r="I42" s="4">
        <v>171.68869565217392</v>
      </c>
      <c r="J42" s="4">
        <v>5.810326086956521</v>
      </c>
      <c r="K42" s="10">
        <v>3.3842216954852559E-2</v>
      </c>
      <c r="L42" s="4">
        <v>33.034021739130431</v>
      </c>
      <c r="M42" s="4">
        <v>0</v>
      </c>
      <c r="N42" s="10">
        <v>0</v>
      </c>
      <c r="O42" s="4">
        <v>17.504347826086956</v>
      </c>
      <c r="P42" s="4">
        <v>0</v>
      </c>
      <c r="Q42" s="8">
        <v>0</v>
      </c>
      <c r="R42" s="4">
        <v>10.399239130434777</v>
      </c>
      <c r="S42" s="4">
        <v>0</v>
      </c>
      <c r="T42" s="10">
        <v>0</v>
      </c>
      <c r="U42" s="4">
        <v>5.1304347826086953</v>
      </c>
      <c r="V42" s="4">
        <v>0</v>
      </c>
      <c r="W42" s="10">
        <v>0</v>
      </c>
      <c r="X42" s="4">
        <v>47.87967391304349</v>
      </c>
      <c r="Y42" s="4">
        <v>0</v>
      </c>
      <c r="Z42" s="10">
        <v>0</v>
      </c>
      <c r="AA42" s="4">
        <v>0</v>
      </c>
      <c r="AB42" s="4">
        <v>0</v>
      </c>
      <c r="AC42" s="10" t="s">
        <v>252</v>
      </c>
      <c r="AD42" s="4">
        <v>97.240108695652182</v>
      </c>
      <c r="AE42" s="4">
        <v>5.810326086956521</v>
      </c>
      <c r="AF42" s="10">
        <v>5.9752361087357701E-2</v>
      </c>
      <c r="AG42" s="4">
        <v>9.0645652173913032</v>
      </c>
      <c r="AH42" s="4">
        <v>0</v>
      </c>
      <c r="AI42" s="10">
        <v>0</v>
      </c>
      <c r="AJ42" s="4">
        <v>0</v>
      </c>
      <c r="AK42" s="4">
        <v>0</v>
      </c>
      <c r="AL42" s="10" t="s">
        <v>252</v>
      </c>
      <c r="AM42" s="1">
        <v>135127</v>
      </c>
      <c r="AN42" s="1">
        <v>10</v>
      </c>
      <c r="AX42"/>
      <c r="AY42"/>
    </row>
    <row r="43" spans="1:51" x14ac:dyDescent="0.25">
      <c r="A43" t="s">
        <v>91</v>
      </c>
      <c r="B43" t="s">
        <v>56</v>
      </c>
      <c r="C43" t="s">
        <v>173</v>
      </c>
      <c r="D43" t="s">
        <v>142</v>
      </c>
      <c r="E43" s="4">
        <v>74.141304347826093</v>
      </c>
      <c r="F43" s="4">
        <v>300.72467391304343</v>
      </c>
      <c r="G43" s="4">
        <v>11.671521739130439</v>
      </c>
      <c r="H43" s="10">
        <v>3.8811320625142115E-2</v>
      </c>
      <c r="I43" s="4">
        <v>273.12576086956517</v>
      </c>
      <c r="J43" s="4">
        <v>11.671521739130439</v>
      </c>
      <c r="K43" s="10">
        <v>4.2733141326439468E-2</v>
      </c>
      <c r="L43" s="4">
        <v>72.320652173913061</v>
      </c>
      <c r="M43" s="4">
        <v>0</v>
      </c>
      <c r="N43" s="10">
        <v>0</v>
      </c>
      <c r="O43" s="4">
        <v>44.721739130434806</v>
      </c>
      <c r="P43" s="4">
        <v>0</v>
      </c>
      <c r="Q43" s="8">
        <v>0</v>
      </c>
      <c r="R43" s="4">
        <v>22.487499999999994</v>
      </c>
      <c r="S43" s="4">
        <v>0</v>
      </c>
      <c r="T43" s="10">
        <v>0</v>
      </c>
      <c r="U43" s="4">
        <v>5.1114130434782608</v>
      </c>
      <c r="V43" s="4">
        <v>0</v>
      </c>
      <c r="W43" s="10">
        <v>0</v>
      </c>
      <c r="X43" s="4">
        <v>60.940326086956524</v>
      </c>
      <c r="Y43" s="4">
        <v>1.2954347826086958</v>
      </c>
      <c r="Z43" s="10">
        <v>2.1257431093496669E-2</v>
      </c>
      <c r="AA43" s="4">
        <v>0</v>
      </c>
      <c r="AB43" s="4">
        <v>0</v>
      </c>
      <c r="AC43" s="10" t="s">
        <v>252</v>
      </c>
      <c r="AD43" s="4">
        <v>136.06467391304344</v>
      </c>
      <c r="AE43" s="4">
        <v>10.376086956521743</v>
      </c>
      <c r="AF43" s="10">
        <v>7.6258492804333028E-2</v>
      </c>
      <c r="AG43" s="4">
        <v>31.399021739130429</v>
      </c>
      <c r="AH43" s="4">
        <v>0</v>
      </c>
      <c r="AI43" s="10">
        <v>0</v>
      </c>
      <c r="AJ43" s="4">
        <v>0</v>
      </c>
      <c r="AK43" s="4">
        <v>0</v>
      </c>
      <c r="AL43" s="10" t="s">
        <v>252</v>
      </c>
      <c r="AM43" s="1">
        <v>135123</v>
      </c>
      <c r="AN43" s="1">
        <v>10</v>
      </c>
      <c r="AX43"/>
      <c r="AY43"/>
    </row>
    <row r="44" spans="1:51" x14ac:dyDescent="0.25">
      <c r="A44" t="s">
        <v>91</v>
      </c>
      <c r="B44" t="s">
        <v>17</v>
      </c>
      <c r="C44" t="s">
        <v>177</v>
      </c>
      <c r="D44" t="s">
        <v>134</v>
      </c>
      <c r="E44" s="4">
        <v>31.5</v>
      </c>
      <c r="F44" s="4">
        <v>92.373152173913041</v>
      </c>
      <c r="G44" s="4">
        <v>0</v>
      </c>
      <c r="H44" s="10">
        <v>0</v>
      </c>
      <c r="I44" s="4">
        <v>81.309782608695642</v>
      </c>
      <c r="J44" s="4">
        <v>0</v>
      </c>
      <c r="K44" s="10">
        <v>0</v>
      </c>
      <c r="L44" s="4">
        <v>21.897608695652174</v>
      </c>
      <c r="M44" s="4">
        <v>0</v>
      </c>
      <c r="N44" s="10">
        <v>0</v>
      </c>
      <c r="O44" s="4">
        <v>16.081521739130434</v>
      </c>
      <c r="P44" s="4">
        <v>0</v>
      </c>
      <c r="Q44" s="8">
        <v>0</v>
      </c>
      <c r="R44" s="4">
        <v>0</v>
      </c>
      <c r="S44" s="4">
        <v>0</v>
      </c>
      <c r="T44" s="10" t="s">
        <v>252</v>
      </c>
      <c r="U44" s="4">
        <v>5.8160869565217386</v>
      </c>
      <c r="V44" s="4">
        <v>0</v>
      </c>
      <c r="W44" s="10">
        <v>0</v>
      </c>
      <c r="X44" s="4">
        <v>15.432065217391305</v>
      </c>
      <c r="Y44" s="4">
        <v>0</v>
      </c>
      <c r="Z44" s="10">
        <v>0</v>
      </c>
      <c r="AA44" s="4">
        <v>5.2472826086956523</v>
      </c>
      <c r="AB44" s="4">
        <v>0</v>
      </c>
      <c r="AC44" s="10">
        <v>0</v>
      </c>
      <c r="AD44" s="4">
        <v>38.293478260869563</v>
      </c>
      <c r="AE44" s="4">
        <v>0</v>
      </c>
      <c r="AF44" s="10">
        <v>0</v>
      </c>
      <c r="AG44" s="4">
        <v>11.502717391304348</v>
      </c>
      <c r="AH44" s="4">
        <v>0</v>
      </c>
      <c r="AI44" s="10">
        <v>0</v>
      </c>
      <c r="AJ44" s="4">
        <v>0</v>
      </c>
      <c r="AK44" s="4">
        <v>0</v>
      </c>
      <c r="AL44" s="10" t="s">
        <v>252</v>
      </c>
      <c r="AM44" s="1">
        <v>135056</v>
      </c>
      <c r="AN44" s="1">
        <v>10</v>
      </c>
      <c r="AX44"/>
      <c r="AY44"/>
    </row>
    <row r="45" spans="1:51" x14ac:dyDescent="0.25">
      <c r="A45" t="s">
        <v>91</v>
      </c>
      <c r="B45" t="s">
        <v>71</v>
      </c>
      <c r="C45" t="s">
        <v>196</v>
      </c>
      <c r="D45" t="s">
        <v>132</v>
      </c>
      <c r="E45" s="4">
        <v>31.347826086956523</v>
      </c>
      <c r="F45" s="4">
        <v>141.18956521739128</v>
      </c>
      <c r="G45" s="4">
        <v>0</v>
      </c>
      <c r="H45" s="10">
        <v>0</v>
      </c>
      <c r="I45" s="4">
        <v>135.88521739130431</v>
      </c>
      <c r="J45" s="4">
        <v>0</v>
      </c>
      <c r="K45" s="10">
        <v>0</v>
      </c>
      <c r="L45" s="4">
        <v>44.849782608695648</v>
      </c>
      <c r="M45" s="4">
        <v>0</v>
      </c>
      <c r="N45" s="10">
        <v>0</v>
      </c>
      <c r="O45" s="4">
        <v>39.545434782608694</v>
      </c>
      <c r="P45" s="4">
        <v>0</v>
      </c>
      <c r="Q45" s="8">
        <v>0</v>
      </c>
      <c r="R45" s="4">
        <v>0</v>
      </c>
      <c r="S45" s="4">
        <v>0</v>
      </c>
      <c r="T45" s="10" t="s">
        <v>252</v>
      </c>
      <c r="U45" s="4">
        <v>5.3043478260869561</v>
      </c>
      <c r="V45" s="4">
        <v>0</v>
      </c>
      <c r="W45" s="10">
        <v>0</v>
      </c>
      <c r="X45" s="4">
        <v>16.081739130434787</v>
      </c>
      <c r="Y45" s="4">
        <v>0</v>
      </c>
      <c r="Z45" s="10">
        <v>0</v>
      </c>
      <c r="AA45" s="4">
        <v>0</v>
      </c>
      <c r="AB45" s="4">
        <v>0</v>
      </c>
      <c r="AC45" s="10" t="s">
        <v>252</v>
      </c>
      <c r="AD45" s="4">
        <v>80.258043478260845</v>
      </c>
      <c r="AE45" s="4">
        <v>0</v>
      </c>
      <c r="AF45" s="10">
        <v>0</v>
      </c>
      <c r="AG45" s="4">
        <v>0</v>
      </c>
      <c r="AH45" s="4">
        <v>0</v>
      </c>
      <c r="AI45" s="10" t="s">
        <v>252</v>
      </c>
      <c r="AJ45" s="4">
        <v>0</v>
      </c>
      <c r="AK45" s="4">
        <v>0</v>
      </c>
      <c r="AL45" s="10" t="s">
        <v>252</v>
      </c>
      <c r="AM45" s="1">
        <v>135140</v>
      </c>
      <c r="AN45" s="1">
        <v>10</v>
      </c>
      <c r="AX45"/>
      <c r="AY45"/>
    </row>
    <row r="46" spans="1:51" x14ac:dyDescent="0.25">
      <c r="A46" t="s">
        <v>91</v>
      </c>
      <c r="B46" t="s">
        <v>34</v>
      </c>
      <c r="C46" t="s">
        <v>189</v>
      </c>
      <c r="D46" t="s">
        <v>156</v>
      </c>
      <c r="E46" s="4">
        <v>27.521739130434781</v>
      </c>
      <c r="F46" s="4">
        <v>93.482608695652161</v>
      </c>
      <c r="G46" s="4">
        <v>0</v>
      </c>
      <c r="H46" s="10">
        <v>0</v>
      </c>
      <c r="I46" s="4">
        <v>79.559565217391295</v>
      </c>
      <c r="J46" s="4">
        <v>0</v>
      </c>
      <c r="K46" s="10">
        <v>0</v>
      </c>
      <c r="L46" s="4">
        <v>24.887282608695649</v>
      </c>
      <c r="M46" s="4">
        <v>0</v>
      </c>
      <c r="N46" s="10">
        <v>0</v>
      </c>
      <c r="O46" s="4">
        <v>17.017717391304345</v>
      </c>
      <c r="P46" s="4">
        <v>0</v>
      </c>
      <c r="Q46" s="8">
        <v>0</v>
      </c>
      <c r="R46" s="4">
        <v>1.4347826086956521</v>
      </c>
      <c r="S46" s="4">
        <v>0</v>
      </c>
      <c r="T46" s="10">
        <v>0</v>
      </c>
      <c r="U46" s="4">
        <v>6.4347826086956523</v>
      </c>
      <c r="V46" s="4">
        <v>0</v>
      </c>
      <c r="W46" s="10">
        <v>0</v>
      </c>
      <c r="X46" s="4">
        <v>19.626956521739142</v>
      </c>
      <c r="Y46" s="4">
        <v>0</v>
      </c>
      <c r="Z46" s="10">
        <v>0</v>
      </c>
      <c r="AA46" s="4">
        <v>6.0534782608695661</v>
      </c>
      <c r="AB46" s="4">
        <v>0</v>
      </c>
      <c r="AC46" s="10">
        <v>0</v>
      </c>
      <c r="AD46" s="4">
        <v>30.437717391304329</v>
      </c>
      <c r="AE46" s="4">
        <v>0</v>
      </c>
      <c r="AF46" s="10">
        <v>0</v>
      </c>
      <c r="AG46" s="4">
        <v>12.477173913043474</v>
      </c>
      <c r="AH46" s="4">
        <v>0</v>
      </c>
      <c r="AI46" s="10">
        <v>0</v>
      </c>
      <c r="AJ46" s="4">
        <v>0</v>
      </c>
      <c r="AK46" s="4">
        <v>0</v>
      </c>
      <c r="AL46" s="10" t="s">
        <v>252</v>
      </c>
      <c r="AM46" s="1">
        <v>135082</v>
      </c>
      <c r="AN46" s="1">
        <v>10</v>
      </c>
      <c r="AX46"/>
      <c r="AY46"/>
    </row>
    <row r="47" spans="1:51" x14ac:dyDescent="0.25">
      <c r="A47" t="s">
        <v>91</v>
      </c>
      <c r="B47" t="s">
        <v>29</v>
      </c>
      <c r="C47" t="s">
        <v>170</v>
      </c>
      <c r="D47" t="s">
        <v>138</v>
      </c>
      <c r="E47" s="4">
        <v>105.02173913043478</v>
      </c>
      <c r="F47" s="4">
        <v>398.79695652173911</v>
      </c>
      <c r="G47" s="4">
        <v>2.8260869565217392</v>
      </c>
      <c r="H47" s="10">
        <v>7.0865309032710341E-3</v>
      </c>
      <c r="I47" s="4">
        <v>375.94271739130437</v>
      </c>
      <c r="J47" s="4">
        <v>2.8260869565217392</v>
      </c>
      <c r="K47" s="10">
        <v>7.5173339601633344E-3</v>
      </c>
      <c r="L47" s="4">
        <v>60.793152173913057</v>
      </c>
      <c r="M47" s="4">
        <v>2.8260869565217392</v>
      </c>
      <c r="N47" s="10">
        <v>4.6486929127100618E-2</v>
      </c>
      <c r="O47" s="4">
        <v>37.938913043478273</v>
      </c>
      <c r="P47" s="4">
        <v>2.8260869565217392</v>
      </c>
      <c r="Q47" s="8">
        <v>7.4490456626499099E-2</v>
      </c>
      <c r="R47" s="4">
        <v>17.897717391304347</v>
      </c>
      <c r="S47" s="4">
        <v>0</v>
      </c>
      <c r="T47" s="10">
        <v>0</v>
      </c>
      <c r="U47" s="4">
        <v>4.9565217391304346</v>
      </c>
      <c r="V47" s="4">
        <v>0</v>
      </c>
      <c r="W47" s="10">
        <v>0</v>
      </c>
      <c r="X47" s="4">
        <v>85.731521739130443</v>
      </c>
      <c r="Y47" s="4">
        <v>0</v>
      </c>
      <c r="Z47" s="10">
        <v>0</v>
      </c>
      <c r="AA47" s="4">
        <v>0</v>
      </c>
      <c r="AB47" s="4">
        <v>0</v>
      </c>
      <c r="AC47" s="10" t="s">
        <v>252</v>
      </c>
      <c r="AD47" s="4">
        <v>236.98445652173913</v>
      </c>
      <c r="AE47" s="4">
        <v>0</v>
      </c>
      <c r="AF47" s="10">
        <v>0</v>
      </c>
      <c r="AG47" s="4">
        <v>15.287826086956525</v>
      </c>
      <c r="AH47" s="4">
        <v>0</v>
      </c>
      <c r="AI47" s="10">
        <v>0</v>
      </c>
      <c r="AJ47" s="4">
        <v>0</v>
      </c>
      <c r="AK47" s="4">
        <v>0</v>
      </c>
      <c r="AL47" s="10" t="s">
        <v>252</v>
      </c>
      <c r="AM47" s="1">
        <v>135076</v>
      </c>
      <c r="AN47" s="1">
        <v>10</v>
      </c>
      <c r="AX47"/>
      <c r="AY47"/>
    </row>
    <row r="48" spans="1:51" x14ac:dyDescent="0.25">
      <c r="A48" t="s">
        <v>91</v>
      </c>
      <c r="B48" t="s">
        <v>78</v>
      </c>
      <c r="C48" t="s">
        <v>199</v>
      </c>
      <c r="D48" t="s">
        <v>142</v>
      </c>
      <c r="E48" s="4">
        <v>36.597826086956523</v>
      </c>
      <c r="F48" s="4">
        <v>140.79771739130433</v>
      </c>
      <c r="G48" s="4">
        <v>0</v>
      </c>
      <c r="H48" s="10">
        <v>0</v>
      </c>
      <c r="I48" s="4">
        <v>129.80434782608694</v>
      </c>
      <c r="J48" s="4">
        <v>0</v>
      </c>
      <c r="K48" s="10">
        <v>0</v>
      </c>
      <c r="L48" s="4">
        <v>18.76532608695652</v>
      </c>
      <c r="M48" s="4">
        <v>0</v>
      </c>
      <c r="N48" s="10">
        <v>0</v>
      </c>
      <c r="O48" s="4">
        <v>7.7719565217391287</v>
      </c>
      <c r="P48" s="4">
        <v>0</v>
      </c>
      <c r="Q48" s="8">
        <v>0</v>
      </c>
      <c r="R48" s="4">
        <v>5.0151086956521747</v>
      </c>
      <c r="S48" s="4">
        <v>0</v>
      </c>
      <c r="T48" s="10">
        <v>0</v>
      </c>
      <c r="U48" s="4">
        <v>5.9782608695652177</v>
      </c>
      <c r="V48" s="4">
        <v>0</v>
      </c>
      <c r="W48" s="10">
        <v>0</v>
      </c>
      <c r="X48" s="4">
        <v>39.475217391304355</v>
      </c>
      <c r="Y48" s="4">
        <v>0</v>
      </c>
      <c r="Z48" s="10">
        <v>0</v>
      </c>
      <c r="AA48" s="4">
        <v>0</v>
      </c>
      <c r="AB48" s="4">
        <v>0</v>
      </c>
      <c r="AC48" s="10" t="s">
        <v>252</v>
      </c>
      <c r="AD48" s="4">
        <v>82.557173913043471</v>
      </c>
      <c r="AE48" s="4">
        <v>0</v>
      </c>
      <c r="AF48" s="10">
        <v>0</v>
      </c>
      <c r="AG48" s="4">
        <v>0</v>
      </c>
      <c r="AH48" s="4">
        <v>0</v>
      </c>
      <c r="AI48" s="10" t="s">
        <v>252</v>
      </c>
      <c r="AJ48" s="4">
        <v>0</v>
      </c>
      <c r="AK48" s="4">
        <v>0</v>
      </c>
      <c r="AL48" s="10" t="s">
        <v>252</v>
      </c>
      <c r="AM48" s="1">
        <v>135147</v>
      </c>
      <c r="AN48" s="1">
        <v>10</v>
      </c>
      <c r="AX48"/>
      <c r="AY48"/>
    </row>
    <row r="49" spans="1:51" x14ac:dyDescent="0.25">
      <c r="A49" t="s">
        <v>91</v>
      </c>
      <c r="B49" t="s">
        <v>33</v>
      </c>
      <c r="C49" t="s">
        <v>185</v>
      </c>
      <c r="D49" t="s">
        <v>151</v>
      </c>
      <c r="E49" s="4">
        <v>52.967391304347828</v>
      </c>
      <c r="F49" s="4">
        <v>169.86250000000001</v>
      </c>
      <c r="G49" s="4">
        <v>0</v>
      </c>
      <c r="H49" s="10">
        <v>0</v>
      </c>
      <c r="I49" s="4">
        <v>153.96934782608696</v>
      </c>
      <c r="J49" s="4">
        <v>0</v>
      </c>
      <c r="K49" s="10">
        <v>0</v>
      </c>
      <c r="L49" s="4">
        <v>29.939239130434782</v>
      </c>
      <c r="M49" s="4">
        <v>0</v>
      </c>
      <c r="N49" s="10">
        <v>0</v>
      </c>
      <c r="O49" s="4">
        <v>18.800652173913043</v>
      </c>
      <c r="P49" s="4">
        <v>0</v>
      </c>
      <c r="Q49" s="8">
        <v>0</v>
      </c>
      <c r="R49" s="4">
        <v>5.7663043478260869</v>
      </c>
      <c r="S49" s="4">
        <v>0</v>
      </c>
      <c r="T49" s="10">
        <v>0</v>
      </c>
      <c r="U49" s="4">
        <v>5.3722826086956523</v>
      </c>
      <c r="V49" s="4">
        <v>0</v>
      </c>
      <c r="W49" s="10">
        <v>0</v>
      </c>
      <c r="X49" s="4">
        <v>23.611413043478262</v>
      </c>
      <c r="Y49" s="4">
        <v>0</v>
      </c>
      <c r="Z49" s="10">
        <v>0</v>
      </c>
      <c r="AA49" s="4">
        <v>4.7545652173913036</v>
      </c>
      <c r="AB49" s="4">
        <v>0</v>
      </c>
      <c r="AC49" s="10">
        <v>0</v>
      </c>
      <c r="AD49" s="4">
        <v>92.179565217391314</v>
      </c>
      <c r="AE49" s="4">
        <v>0</v>
      </c>
      <c r="AF49" s="10">
        <v>0</v>
      </c>
      <c r="AG49" s="4">
        <v>19.377717391304348</v>
      </c>
      <c r="AH49" s="4">
        <v>0</v>
      </c>
      <c r="AI49" s="10">
        <v>0</v>
      </c>
      <c r="AJ49" s="4">
        <v>0</v>
      </c>
      <c r="AK49" s="4">
        <v>0</v>
      </c>
      <c r="AL49" s="10" t="s">
        <v>252</v>
      </c>
      <c r="AM49" s="1">
        <v>135081</v>
      </c>
      <c r="AN49" s="1">
        <v>10</v>
      </c>
      <c r="AX49"/>
      <c r="AY49"/>
    </row>
    <row r="50" spans="1:51" x14ac:dyDescent="0.25">
      <c r="A50" t="s">
        <v>91</v>
      </c>
      <c r="B50" t="s">
        <v>6</v>
      </c>
      <c r="C50" t="s">
        <v>167</v>
      </c>
      <c r="D50" t="s">
        <v>137</v>
      </c>
      <c r="E50" s="4">
        <v>50.25</v>
      </c>
      <c r="F50" s="4">
        <v>198.92706521739134</v>
      </c>
      <c r="G50" s="4">
        <v>0</v>
      </c>
      <c r="H50" s="10">
        <v>0</v>
      </c>
      <c r="I50" s="4">
        <v>181.36271739130436</v>
      </c>
      <c r="J50" s="4">
        <v>0</v>
      </c>
      <c r="K50" s="10">
        <v>0</v>
      </c>
      <c r="L50" s="4">
        <v>35.176739130434783</v>
      </c>
      <c r="M50" s="4">
        <v>0</v>
      </c>
      <c r="N50" s="10">
        <v>0</v>
      </c>
      <c r="O50" s="4">
        <v>23.351521739130437</v>
      </c>
      <c r="P50" s="4">
        <v>0</v>
      </c>
      <c r="Q50" s="8">
        <v>0</v>
      </c>
      <c r="R50" s="4">
        <v>6.3469565217391297</v>
      </c>
      <c r="S50" s="4">
        <v>0</v>
      </c>
      <c r="T50" s="10">
        <v>0</v>
      </c>
      <c r="U50" s="4">
        <v>5.4782608695652177</v>
      </c>
      <c r="V50" s="4">
        <v>0</v>
      </c>
      <c r="W50" s="10">
        <v>0</v>
      </c>
      <c r="X50" s="4">
        <v>49.512173913043469</v>
      </c>
      <c r="Y50" s="4">
        <v>0</v>
      </c>
      <c r="Z50" s="10">
        <v>0</v>
      </c>
      <c r="AA50" s="4">
        <v>5.7391304347826084</v>
      </c>
      <c r="AB50" s="4">
        <v>0</v>
      </c>
      <c r="AC50" s="10">
        <v>0</v>
      </c>
      <c r="AD50" s="4">
        <v>99.829565217391334</v>
      </c>
      <c r="AE50" s="4">
        <v>0</v>
      </c>
      <c r="AF50" s="10">
        <v>0</v>
      </c>
      <c r="AG50" s="4">
        <v>8.6694565217391304</v>
      </c>
      <c r="AH50" s="4">
        <v>0</v>
      </c>
      <c r="AI50" s="10">
        <v>0</v>
      </c>
      <c r="AJ50" s="4">
        <v>0</v>
      </c>
      <c r="AK50" s="4">
        <v>0</v>
      </c>
      <c r="AL50" s="10" t="s">
        <v>252</v>
      </c>
      <c r="AM50" s="1">
        <v>135018</v>
      </c>
      <c r="AN50" s="1">
        <v>10</v>
      </c>
      <c r="AX50"/>
      <c r="AY50"/>
    </row>
    <row r="51" spans="1:51" x14ac:dyDescent="0.25">
      <c r="A51" t="s">
        <v>91</v>
      </c>
      <c r="B51" t="s">
        <v>22</v>
      </c>
      <c r="C51" t="s">
        <v>182</v>
      </c>
      <c r="D51" t="s">
        <v>146</v>
      </c>
      <c r="E51" s="4">
        <v>60.032608695652172</v>
      </c>
      <c r="F51" s="4">
        <v>231.03369565217395</v>
      </c>
      <c r="G51" s="4">
        <v>8.5310869565217402</v>
      </c>
      <c r="H51" s="10">
        <v>3.6925726061039464E-2</v>
      </c>
      <c r="I51" s="4">
        <v>222.68456521739131</v>
      </c>
      <c r="J51" s="4">
        <v>8.2593478260869571</v>
      </c>
      <c r="K51" s="10">
        <v>3.7089898071848558E-2</v>
      </c>
      <c r="L51" s="4">
        <v>55.475760869565214</v>
      </c>
      <c r="M51" s="4">
        <v>0</v>
      </c>
      <c r="N51" s="10">
        <v>0</v>
      </c>
      <c r="O51" s="4">
        <v>47.398369565217386</v>
      </c>
      <c r="P51" s="4">
        <v>0</v>
      </c>
      <c r="Q51" s="8">
        <v>0</v>
      </c>
      <c r="R51" s="4">
        <v>2.5991304347826087</v>
      </c>
      <c r="S51" s="4">
        <v>0</v>
      </c>
      <c r="T51" s="10">
        <v>0</v>
      </c>
      <c r="U51" s="4">
        <v>5.4782608695652177</v>
      </c>
      <c r="V51" s="4">
        <v>0</v>
      </c>
      <c r="W51" s="10">
        <v>0</v>
      </c>
      <c r="X51" s="4">
        <v>22.478695652173904</v>
      </c>
      <c r="Y51" s="4">
        <v>8.2593478260869571</v>
      </c>
      <c r="Z51" s="10">
        <v>0.36743003036691763</v>
      </c>
      <c r="AA51" s="4">
        <v>0.27173913043478259</v>
      </c>
      <c r="AB51" s="4">
        <v>0.27173913043478259</v>
      </c>
      <c r="AC51" s="10">
        <v>1</v>
      </c>
      <c r="AD51" s="4">
        <v>133.47260869565221</v>
      </c>
      <c r="AE51" s="4">
        <v>0</v>
      </c>
      <c r="AF51" s="10">
        <v>0</v>
      </c>
      <c r="AG51" s="4">
        <v>19.334891304347831</v>
      </c>
      <c r="AH51" s="4">
        <v>0</v>
      </c>
      <c r="AI51" s="10">
        <v>0</v>
      </c>
      <c r="AJ51" s="4">
        <v>0</v>
      </c>
      <c r="AK51" s="4">
        <v>0</v>
      </c>
      <c r="AL51" s="10" t="s">
        <v>252</v>
      </c>
      <c r="AM51" s="1">
        <v>135065</v>
      </c>
      <c r="AN51" s="1">
        <v>10</v>
      </c>
      <c r="AX51"/>
      <c r="AY51"/>
    </row>
    <row r="52" spans="1:51" x14ac:dyDescent="0.25">
      <c r="A52" t="s">
        <v>91</v>
      </c>
      <c r="B52" t="s">
        <v>35</v>
      </c>
      <c r="C52" t="s">
        <v>190</v>
      </c>
      <c r="D52" t="s">
        <v>157</v>
      </c>
      <c r="E52" s="4">
        <v>40.445652173913047</v>
      </c>
      <c r="F52" s="4">
        <v>105.41195652173914</v>
      </c>
      <c r="G52" s="4">
        <v>0</v>
      </c>
      <c r="H52" s="10">
        <v>0</v>
      </c>
      <c r="I52" s="4">
        <v>91.099239130434796</v>
      </c>
      <c r="J52" s="4">
        <v>0</v>
      </c>
      <c r="K52" s="10">
        <v>0</v>
      </c>
      <c r="L52" s="4">
        <v>20.81</v>
      </c>
      <c r="M52" s="4">
        <v>0</v>
      </c>
      <c r="N52" s="10">
        <v>0</v>
      </c>
      <c r="O52" s="4">
        <v>16.195652173913043</v>
      </c>
      <c r="P52" s="4">
        <v>0</v>
      </c>
      <c r="Q52" s="8">
        <v>0</v>
      </c>
      <c r="R52" s="4">
        <v>0</v>
      </c>
      <c r="S52" s="4">
        <v>0</v>
      </c>
      <c r="T52" s="10" t="s">
        <v>252</v>
      </c>
      <c r="U52" s="4">
        <v>4.6143478260869566</v>
      </c>
      <c r="V52" s="4">
        <v>0</v>
      </c>
      <c r="W52" s="10">
        <v>0</v>
      </c>
      <c r="X52" s="4">
        <v>16.885869565217391</v>
      </c>
      <c r="Y52" s="4">
        <v>0</v>
      </c>
      <c r="Z52" s="10">
        <v>0</v>
      </c>
      <c r="AA52" s="4">
        <v>9.6983695652173907</v>
      </c>
      <c r="AB52" s="4">
        <v>0</v>
      </c>
      <c r="AC52" s="10">
        <v>0</v>
      </c>
      <c r="AD52" s="4">
        <v>38.162826086956521</v>
      </c>
      <c r="AE52" s="4">
        <v>0</v>
      </c>
      <c r="AF52" s="10">
        <v>0</v>
      </c>
      <c r="AG52" s="4">
        <v>19.854891304347827</v>
      </c>
      <c r="AH52" s="4">
        <v>0</v>
      </c>
      <c r="AI52" s="10">
        <v>0</v>
      </c>
      <c r="AJ52" s="4">
        <v>0</v>
      </c>
      <c r="AK52" s="4">
        <v>0</v>
      </c>
      <c r="AL52" s="10" t="s">
        <v>252</v>
      </c>
      <c r="AM52" s="1">
        <v>135084</v>
      </c>
      <c r="AN52" s="1">
        <v>10</v>
      </c>
      <c r="AX52"/>
      <c r="AY52"/>
    </row>
    <row r="53" spans="1:51" x14ac:dyDescent="0.25">
      <c r="A53" t="s">
        <v>91</v>
      </c>
      <c r="B53" t="s">
        <v>20</v>
      </c>
      <c r="C53" t="s">
        <v>180</v>
      </c>
      <c r="D53" t="s">
        <v>147</v>
      </c>
      <c r="E53" s="4">
        <v>18.728260869565219</v>
      </c>
      <c r="F53" s="4">
        <v>127.28478260869565</v>
      </c>
      <c r="G53" s="4">
        <v>15.538043478260869</v>
      </c>
      <c r="H53" s="10">
        <v>0.12207306450786494</v>
      </c>
      <c r="I53" s="4">
        <v>116.69130434782609</v>
      </c>
      <c r="J53" s="4">
        <v>15.538043478260869</v>
      </c>
      <c r="K53" s="10">
        <v>0.13315511010097245</v>
      </c>
      <c r="L53" s="4">
        <v>28.381630434782608</v>
      </c>
      <c r="M53" s="4">
        <v>5.1934782608695658</v>
      </c>
      <c r="N53" s="10">
        <v>0.18298731190949447</v>
      </c>
      <c r="O53" s="4">
        <v>17.788152173913044</v>
      </c>
      <c r="P53" s="4">
        <v>5.1934782608695658</v>
      </c>
      <c r="Q53" s="8">
        <v>0.2919627744407306</v>
      </c>
      <c r="R53" s="4">
        <v>5.3760869565217391</v>
      </c>
      <c r="S53" s="4">
        <v>0</v>
      </c>
      <c r="T53" s="10">
        <v>0</v>
      </c>
      <c r="U53" s="4">
        <v>5.2173913043478262</v>
      </c>
      <c r="V53" s="4">
        <v>0</v>
      </c>
      <c r="W53" s="10">
        <v>0</v>
      </c>
      <c r="X53" s="4">
        <v>30.095217391304349</v>
      </c>
      <c r="Y53" s="4">
        <v>5.6891304347826068</v>
      </c>
      <c r="Z53" s="10">
        <v>0.18903769196318923</v>
      </c>
      <c r="AA53" s="4">
        <v>0</v>
      </c>
      <c r="AB53" s="4">
        <v>0</v>
      </c>
      <c r="AC53" s="10" t="s">
        <v>252</v>
      </c>
      <c r="AD53" s="4">
        <v>59.697282608695659</v>
      </c>
      <c r="AE53" s="4">
        <v>4.6554347826086957</v>
      </c>
      <c r="AF53" s="10">
        <v>7.7984031754413111E-2</v>
      </c>
      <c r="AG53" s="4">
        <v>9.1106521739130422</v>
      </c>
      <c r="AH53" s="4">
        <v>0</v>
      </c>
      <c r="AI53" s="10">
        <v>0</v>
      </c>
      <c r="AJ53" s="4">
        <v>0</v>
      </c>
      <c r="AK53" s="4">
        <v>0</v>
      </c>
      <c r="AL53" s="10" t="s">
        <v>252</v>
      </c>
      <c r="AM53" s="1">
        <v>135062</v>
      </c>
      <c r="AN53" s="1">
        <v>10</v>
      </c>
      <c r="AX53"/>
      <c r="AY53"/>
    </row>
    <row r="54" spans="1:51" x14ac:dyDescent="0.25">
      <c r="A54" t="s">
        <v>91</v>
      </c>
      <c r="B54" t="s">
        <v>7</v>
      </c>
      <c r="C54" t="s">
        <v>170</v>
      </c>
      <c r="D54" t="s">
        <v>138</v>
      </c>
      <c r="E54" s="4">
        <v>69.739130434782609</v>
      </c>
      <c r="F54" s="4">
        <v>292.36282608695655</v>
      </c>
      <c r="G54" s="4">
        <v>4.1585869565217388</v>
      </c>
      <c r="H54" s="10">
        <v>1.4224061971835173E-2</v>
      </c>
      <c r="I54" s="4">
        <v>283.55010869565217</v>
      </c>
      <c r="J54" s="4">
        <v>4.1531521739130435</v>
      </c>
      <c r="K54" s="10">
        <v>1.4646977894023026E-2</v>
      </c>
      <c r="L54" s="4">
        <v>66.361195652173919</v>
      </c>
      <c r="M54" s="4">
        <v>0.41565217391304349</v>
      </c>
      <c r="N54" s="10">
        <v>6.2634822930503842E-3</v>
      </c>
      <c r="O54" s="4">
        <v>57.553913043478261</v>
      </c>
      <c r="P54" s="4">
        <v>0.41565217391304349</v>
      </c>
      <c r="Q54" s="8">
        <v>7.2219620167102306E-3</v>
      </c>
      <c r="R54" s="4">
        <v>3.4030434782608689</v>
      </c>
      <c r="S54" s="4">
        <v>0</v>
      </c>
      <c r="T54" s="10">
        <v>0</v>
      </c>
      <c r="U54" s="4">
        <v>5.4042391304347825</v>
      </c>
      <c r="V54" s="4">
        <v>0</v>
      </c>
      <c r="W54" s="10">
        <v>0</v>
      </c>
      <c r="X54" s="4">
        <v>40.312499999999993</v>
      </c>
      <c r="Y54" s="4">
        <v>0.5307608695652174</v>
      </c>
      <c r="Z54" s="10">
        <v>1.3166161105493767E-2</v>
      </c>
      <c r="AA54" s="4">
        <v>5.434782608695652E-3</v>
      </c>
      <c r="AB54" s="4">
        <v>5.434782608695652E-3</v>
      </c>
      <c r="AC54" s="10">
        <v>1</v>
      </c>
      <c r="AD54" s="4">
        <v>168.81076086956523</v>
      </c>
      <c r="AE54" s="4">
        <v>3.2067391304347823</v>
      </c>
      <c r="AF54" s="10">
        <v>1.8996058745997413E-2</v>
      </c>
      <c r="AG54" s="4">
        <v>16.872934782608692</v>
      </c>
      <c r="AH54" s="4">
        <v>0</v>
      </c>
      <c r="AI54" s="10">
        <v>0</v>
      </c>
      <c r="AJ54" s="4">
        <v>0</v>
      </c>
      <c r="AK54" s="4">
        <v>0</v>
      </c>
      <c r="AL54" s="10" t="s">
        <v>252</v>
      </c>
      <c r="AM54" s="1">
        <v>135019</v>
      </c>
      <c r="AN54" s="1">
        <v>10</v>
      </c>
      <c r="AX54"/>
      <c r="AY54"/>
    </row>
    <row r="55" spans="1:51" x14ac:dyDescent="0.25">
      <c r="A55" t="s">
        <v>91</v>
      </c>
      <c r="B55" t="s">
        <v>36</v>
      </c>
      <c r="C55" t="s">
        <v>191</v>
      </c>
      <c r="D55" t="s">
        <v>158</v>
      </c>
      <c r="E55" s="4">
        <v>55.510869565217391</v>
      </c>
      <c r="F55" s="4">
        <v>211.16271739130437</v>
      </c>
      <c r="G55" s="4">
        <v>0</v>
      </c>
      <c r="H55" s="10">
        <v>0</v>
      </c>
      <c r="I55" s="4">
        <v>192.53336956521741</v>
      </c>
      <c r="J55" s="4">
        <v>0</v>
      </c>
      <c r="K55" s="10">
        <v>0</v>
      </c>
      <c r="L55" s="4">
        <v>54.68369565217391</v>
      </c>
      <c r="M55" s="4">
        <v>0</v>
      </c>
      <c r="N55" s="10">
        <v>0</v>
      </c>
      <c r="O55" s="4">
        <v>41.625217391304346</v>
      </c>
      <c r="P55" s="4">
        <v>0</v>
      </c>
      <c r="Q55" s="8">
        <v>0</v>
      </c>
      <c r="R55" s="4">
        <v>7.8410869565217389</v>
      </c>
      <c r="S55" s="4">
        <v>0</v>
      </c>
      <c r="T55" s="10">
        <v>0</v>
      </c>
      <c r="U55" s="4">
        <v>5.2173913043478262</v>
      </c>
      <c r="V55" s="4">
        <v>0</v>
      </c>
      <c r="W55" s="10">
        <v>0</v>
      </c>
      <c r="X55" s="4">
        <v>16.035108695652173</v>
      </c>
      <c r="Y55" s="4">
        <v>0</v>
      </c>
      <c r="Z55" s="10">
        <v>0</v>
      </c>
      <c r="AA55" s="4">
        <v>5.5708695652173938</v>
      </c>
      <c r="AB55" s="4">
        <v>0</v>
      </c>
      <c r="AC55" s="10">
        <v>0</v>
      </c>
      <c r="AD55" s="4">
        <v>101.63271739130438</v>
      </c>
      <c r="AE55" s="4">
        <v>0</v>
      </c>
      <c r="AF55" s="10">
        <v>0</v>
      </c>
      <c r="AG55" s="4">
        <v>33.240326086956522</v>
      </c>
      <c r="AH55" s="4">
        <v>0</v>
      </c>
      <c r="AI55" s="10">
        <v>0</v>
      </c>
      <c r="AJ55" s="4">
        <v>0</v>
      </c>
      <c r="AK55" s="4">
        <v>0</v>
      </c>
      <c r="AL55" s="10" t="s">
        <v>252</v>
      </c>
      <c r="AM55" s="1">
        <v>135087</v>
      </c>
      <c r="AN55" s="1">
        <v>10</v>
      </c>
      <c r="AX55"/>
      <c r="AY55"/>
    </row>
    <row r="56" spans="1:51" x14ac:dyDescent="0.25">
      <c r="A56" t="s">
        <v>91</v>
      </c>
      <c r="B56" t="s">
        <v>25</v>
      </c>
      <c r="C56" t="s">
        <v>185</v>
      </c>
      <c r="D56" t="s">
        <v>151</v>
      </c>
      <c r="E56" s="4">
        <v>59.619565217391305</v>
      </c>
      <c r="F56" s="4">
        <v>243.72315217391312</v>
      </c>
      <c r="G56" s="4">
        <v>0</v>
      </c>
      <c r="H56" s="10">
        <v>0</v>
      </c>
      <c r="I56" s="4">
        <v>232.97641304347832</v>
      </c>
      <c r="J56" s="4">
        <v>0</v>
      </c>
      <c r="K56" s="10">
        <v>0</v>
      </c>
      <c r="L56" s="4">
        <v>50.003586956521758</v>
      </c>
      <c r="M56" s="4">
        <v>0</v>
      </c>
      <c r="N56" s="10">
        <v>0</v>
      </c>
      <c r="O56" s="4">
        <v>39.256847826086975</v>
      </c>
      <c r="P56" s="4">
        <v>0</v>
      </c>
      <c r="Q56" s="8">
        <v>0</v>
      </c>
      <c r="R56" s="4">
        <v>5.5293478260869575</v>
      </c>
      <c r="S56" s="4">
        <v>0</v>
      </c>
      <c r="T56" s="10">
        <v>0</v>
      </c>
      <c r="U56" s="4">
        <v>5.2173913043478262</v>
      </c>
      <c r="V56" s="4">
        <v>0</v>
      </c>
      <c r="W56" s="10">
        <v>0</v>
      </c>
      <c r="X56" s="4">
        <v>48.46141304347826</v>
      </c>
      <c r="Y56" s="4">
        <v>0</v>
      </c>
      <c r="Z56" s="10">
        <v>0</v>
      </c>
      <c r="AA56" s="4">
        <v>0</v>
      </c>
      <c r="AB56" s="4">
        <v>0</v>
      </c>
      <c r="AC56" s="10" t="s">
        <v>252</v>
      </c>
      <c r="AD56" s="4">
        <v>119.12510869565222</v>
      </c>
      <c r="AE56" s="4">
        <v>0</v>
      </c>
      <c r="AF56" s="10">
        <v>0</v>
      </c>
      <c r="AG56" s="4">
        <v>26.133043478260866</v>
      </c>
      <c r="AH56" s="4">
        <v>0</v>
      </c>
      <c r="AI56" s="10">
        <v>0</v>
      </c>
      <c r="AJ56" s="4">
        <v>0</v>
      </c>
      <c r="AK56" s="4">
        <v>0</v>
      </c>
      <c r="AL56" s="10" t="s">
        <v>252</v>
      </c>
      <c r="AM56" s="1">
        <v>135068</v>
      </c>
      <c r="AN56" s="1">
        <v>10</v>
      </c>
      <c r="AX56"/>
      <c r="AY56"/>
    </row>
    <row r="57" spans="1:51" x14ac:dyDescent="0.25">
      <c r="A57" t="s">
        <v>91</v>
      </c>
      <c r="B57" t="s">
        <v>5</v>
      </c>
      <c r="C57" t="s">
        <v>169</v>
      </c>
      <c r="D57" t="s">
        <v>139</v>
      </c>
      <c r="E57" s="4">
        <v>39.565217391304351</v>
      </c>
      <c r="F57" s="4">
        <v>135.07619565217391</v>
      </c>
      <c r="G57" s="4">
        <v>1.3644565217391302</v>
      </c>
      <c r="H57" s="10">
        <v>1.0101384001461333E-2</v>
      </c>
      <c r="I57" s="4">
        <v>129.0653260869565</v>
      </c>
      <c r="J57" s="4">
        <v>1.1796739130434781</v>
      </c>
      <c r="K57" s="10">
        <v>9.1401304192939032E-3</v>
      </c>
      <c r="L57" s="4">
        <v>32.18010869565218</v>
      </c>
      <c r="M57" s="4">
        <v>0</v>
      </c>
      <c r="N57" s="10">
        <v>0</v>
      </c>
      <c r="O57" s="4">
        <v>26.354021739130438</v>
      </c>
      <c r="P57" s="4">
        <v>0</v>
      </c>
      <c r="Q57" s="8">
        <v>0</v>
      </c>
      <c r="R57" s="4">
        <v>0.17391304347826086</v>
      </c>
      <c r="S57" s="4">
        <v>0</v>
      </c>
      <c r="T57" s="10">
        <v>0</v>
      </c>
      <c r="U57" s="4">
        <v>5.6521739130434785</v>
      </c>
      <c r="V57" s="4">
        <v>0</v>
      </c>
      <c r="W57" s="10">
        <v>0</v>
      </c>
      <c r="X57" s="4">
        <v>26.352499999999988</v>
      </c>
      <c r="Y57" s="4">
        <v>0</v>
      </c>
      <c r="Z57" s="10">
        <v>0</v>
      </c>
      <c r="AA57" s="4">
        <v>0.18478260869565216</v>
      </c>
      <c r="AB57" s="4">
        <v>0.18478260869565216</v>
      </c>
      <c r="AC57" s="10">
        <v>1</v>
      </c>
      <c r="AD57" s="4">
        <v>70.517608695652157</v>
      </c>
      <c r="AE57" s="4">
        <v>1.1796739130434781</v>
      </c>
      <c r="AF57" s="10">
        <v>1.6728784978158402E-2</v>
      </c>
      <c r="AG57" s="4">
        <v>5.8411956521739139</v>
      </c>
      <c r="AH57" s="4">
        <v>0</v>
      </c>
      <c r="AI57" s="10">
        <v>0</v>
      </c>
      <c r="AJ57" s="4">
        <v>0</v>
      </c>
      <c r="AK57" s="4">
        <v>0</v>
      </c>
      <c r="AL57" s="10" t="s">
        <v>252</v>
      </c>
      <c r="AM57" s="1">
        <v>135015</v>
      </c>
      <c r="AN57" s="1">
        <v>10</v>
      </c>
      <c r="AX57"/>
      <c r="AY57"/>
    </row>
    <row r="58" spans="1:51" x14ac:dyDescent="0.25">
      <c r="A58" t="s">
        <v>91</v>
      </c>
      <c r="B58" t="s">
        <v>23</v>
      </c>
      <c r="C58" t="s">
        <v>183</v>
      </c>
      <c r="D58" t="s">
        <v>149</v>
      </c>
      <c r="E58" s="4">
        <v>17.369565217391305</v>
      </c>
      <c r="F58" s="4">
        <v>89.092717391304333</v>
      </c>
      <c r="G58" s="4">
        <v>7.9714130434782628</v>
      </c>
      <c r="H58" s="10">
        <v>8.9473228305148672E-2</v>
      </c>
      <c r="I58" s="4">
        <v>89.092717391304333</v>
      </c>
      <c r="J58" s="4">
        <v>7.9714130434782628</v>
      </c>
      <c r="K58" s="10">
        <v>8.9473228305148672E-2</v>
      </c>
      <c r="L58" s="4">
        <v>9.0410869565217382</v>
      </c>
      <c r="M58" s="4">
        <v>0.97010869565217395</v>
      </c>
      <c r="N58" s="10">
        <v>0.10730000721344587</v>
      </c>
      <c r="O58" s="4">
        <v>9.0410869565217382</v>
      </c>
      <c r="P58" s="4">
        <v>0.97010869565217395</v>
      </c>
      <c r="Q58" s="8">
        <v>0.10730000721344587</v>
      </c>
      <c r="R58" s="4">
        <v>0</v>
      </c>
      <c r="S58" s="4">
        <v>0</v>
      </c>
      <c r="T58" s="10" t="s">
        <v>252</v>
      </c>
      <c r="U58" s="4">
        <v>0</v>
      </c>
      <c r="V58" s="4">
        <v>0</v>
      </c>
      <c r="W58" s="10" t="s">
        <v>252</v>
      </c>
      <c r="X58" s="4">
        <v>24.899782608695663</v>
      </c>
      <c r="Y58" s="4">
        <v>0.63130434782608691</v>
      </c>
      <c r="Z58" s="10">
        <v>2.5353809619430925E-2</v>
      </c>
      <c r="AA58" s="4">
        <v>0</v>
      </c>
      <c r="AB58" s="4">
        <v>0</v>
      </c>
      <c r="AC58" s="10" t="s">
        <v>252</v>
      </c>
      <c r="AD58" s="4">
        <v>47.957826086956509</v>
      </c>
      <c r="AE58" s="4">
        <v>6.3700000000000019</v>
      </c>
      <c r="AF58" s="10">
        <v>0.1328250364903947</v>
      </c>
      <c r="AG58" s="4">
        <v>7.1940217391304335</v>
      </c>
      <c r="AH58" s="4">
        <v>0</v>
      </c>
      <c r="AI58" s="10">
        <v>0</v>
      </c>
      <c r="AJ58" s="4">
        <v>0</v>
      </c>
      <c r="AK58" s="4">
        <v>0</v>
      </c>
      <c r="AL58" s="10" t="s">
        <v>252</v>
      </c>
      <c r="AM58" s="1">
        <v>135066</v>
      </c>
      <c r="AN58" s="1">
        <v>10</v>
      </c>
      <c r="AX58"/>
      <c r="AY58"/>
    </row>
    <row r="59" spans="1:51" x14ac:dyDescent="0.25">
      <c r="A59" t="s">
        <v>91</v>
      </c>
      <c r="B59" t="s">
        <v>47</v>
      </c>
      <c r="C59" t="s">
        <v>172</v>
      </c>
      <c r="D59" t="s">
        <v>141</v>
      </c>
      <c r="E59" s="4">
        <v>62.436619718309856</v>
      </c>
      <c r="F59" s="4">
        <v>238.45450704225345</v>
      </c>
      <c r="G59" s="4">
        <v>4.9191549295774646</v>
      </c>
      <c r="H59" s="10">
        <v>2.0629322509327971E-2</v>
      </c>
      <c r="I59" s="4">
        <v>229.73084507042248</v>
      </c>
      <c r="J59" s="4">
        <v>4.9191549295774646</v>
      </c>
      <c r="K59" s="10">
        <v>2.1412688087529257E-2</v>
      </c>
      <c r="L59" s="4">
        <v>71.017323943661964</v>
      </c>
      <c r="M59" s="4">
        <v>3.9121126760563381</v>
      </c>
      <c r="N59" s="10">
        <v>5.5086737415786277E-2</v>
      </c>
      <c r="O59" s="4">
        <v>63.004647887323927</v>
      </c>
      <c r="P59" s="4">
        <v>3.9121126760563381</v>
      </c>
      <c r="Q59" s="8">
        <v>6.2092445672463262E-2</v>
      </c>
      <c r="R59" s="4">
        <v>3.1535211267605634</v>
      </c>
      <c r="S59" s="4">
        <v>0</v>
      </c>
      <c r="T59" s="10">
        <v>0</v>
      </c>
      <c r="U59" s="4">
        <v>4.859154929577465</v>
      </c>
      <c r="V59" s="4">
        <v>0</v>
      </c>
      <c r="W59" s="10">
        <v>0</v>
      </c>
      <c r="X59" s="4">
        <v>8.3525352112676075</v>
      </c>
      <c r="Y59" s="4">
        <v>1.0070422535211268</v>
      </c>
      <c r="Z59" s="10">
        <v>0.120567256293948</v>
      </c>
      <c r="AA59" s="4">
        <v>0.71098591549295775</v>
      </c>
      <c r="AB59" s="4">
        <v>0</v>
      </c>
      <c r="AC59" s="10">
        <v>0</v>
      </c>
      <c r="AD59" s="4">
        <v>118.8759154929577</v>
      </c>
      <c r="AE59" s="4">
        <v>0</v>
      </c>
      <c r="AF59" s="10">
        <v>0</v>
      </c>
      <c r="AG59" s="4">
        <v>39.497746478873246</v>
      </c>
      <c r="AH59" s="4">
        <v>0</v>
      </c>
      <c r="AI59" s="10">
        <v>0</v>
      </c>
      <c r="AJ59" s="4">
        <v>0</v>
      </c>
      <c r="AK59" s="4">
        <v>0</v>
      </c>
      <c r="AL59" s="10" t="s">
        <v>252</v>
      </c>
      <c r="AM59" s="1">
        <v>135103</v>
      </c>
      <c r="AN59" s="1">
        <v>10</v>
      </c>
      <c r="AX59"/>
      <c r="AY59"/>
    </row>
    <row r="60" spans="1:51" x14ac:dyDescent="0.25">
      <c r="A60" t="s">
        <v>91</v>
      </c>
      <c r="B60" t="s">
        <v>68</v>
      </c>
      <c r="C60" t="s">
        <v>203</v>
      </c>
      <c r="D60" t="s">
        <v>159</v>
      </c>
      <c r="E60" s="4">
        <v>19.532608695652176</v>
      </c>
      <c r="F60" s="4">
        <v>128.18293478260867</v>
      </c>
      <c r="G60" s="4">
        <v>0</v>
      </c>
      <c r="H60" s="10">
        <v>0</v>
      </c>
      <c r="I60" s="4">
        <v>114.0607608695652</v>
      </c>
      <c r="J60" s="4">
        <v>0</v>
      </c>
      <c r="K60" s="10">
        <v>0</v>
      </c>
      <c r="L60" s="4">
        <v>48.591195652173901</v>
      </c>
      <c r="M60" s="4">
        <v>0</v>
      </c>
      <c r="N60" s="10">
        <v>0</v>
      </c>
      <c r="O60" s="4">
        <v>36.989456521739122</v>
      </c>
      <c r="P60" s="4">
        <v>0</v>
      </c>
      <c r="Q60" s="8">
        <v>0</v>
      </c>
      <c r="R60" s="4">
        <v>5.9464130434782616</v>
      </c>
      <c r="S60" s="4">
        <v>0</v>
      </c>
      <c r="T60" s="10">
        <v>0</v>
      </c>
      <c r="U60" s="4">
        <v>5.6553260869565216</v>
      </c>
      <c r="V60" s="4">
        <v>0</v>
      </c>
      <c r="W60" s="10">
        <v>0</v>
      </c>
      <c r="X60" s="4">
        <v>22.518586956521741</v>
      </c>
      <c r="Y60" s="4">
        <v>0</v>
      </c>
      <c r="Z60" s="10">
        <v>0</v>
      </c>
      <c r="AA60" s="4">
        <v>2.5204347826086955</v>
      </c>
      <c r="AB60" s="4">
        <v>0</v>
      </c>
      <c r="AC60" s="10">
        <v>0</v>
      </c>
      <c r="AD60" s="4">
        <v>54.552717391304341</v>
      </c>
      <c r="AE60" s="4">
        <v>0</v>
      </c>
      <c r="AF60" s="10">
        <v>0</v>
      </c>
      <c r="AG60" s="4">
        <v>0</v>
      </c>
      <c r="AH60" s="4">
        <v>0</v>
      </c>
      <c r="AI60" s="10" t="s">
        <v>252</v>
      </c>
      <c r="AJ60" s="4">
        <v>0</v>
      </c>
      <c r="AK60" s="4">
        <v>0</v>
      </c>
      <c r="AL60" s="10" t="s">
        <v>252</v>
      </c>
      <c r="AM60" s="1">
        <v>135137</v>
      </c>
      <c r="AN60" s="1">
        <v>10</v>
      </c>
      <c r="AX60"/>
      <c r="AY60"/>
    </row>
    <row r="61" spans="1:51" x14ac:dyDescent="0.25">
      <c r="A61" t="s">
        <v>91</v>
      </c>
      <c r="B61" t="s">
        <v>67</v>
      </c>
      <c r="C61" t="s">
        <v>167</v>
      </c>
      <c r="D61" t="s">
        <v>137</v>
      </c>
      <c r="E61" s="4">
        <v>36.152173913043477</v>
      </c>
      <c r="F61" s="4">
        <v>157.97945652173911</v>
      </c>
      <c r="G61" s="4">
        <v>0</v>
      </c>
      <c r="H61" s="10">
        <v>0</v>
      </c>
      <c r="I61" s="4">
        <v>148.02510869565216</v>
      </c>
      <c r="J61" s="4">
        <v>0</v>
      </c>
      <c r="K61" s="10">
        <v>0</v>
      </c>
      <c r="L61" s="4">
        <v>35.384347826086959</v>
      </c>
      <c r="M61" s="4">
        <v>0</v>
      </c>
      <c r="N61" s="10">
        <v>0</v>
      </c>
      <c r="O61" s="4">
        <v>25.430000000000003</v>
      </c>
      <c r="P61" s="4">
        <v>0</v>
      </c>
      <c r="Q61" s="8">
        <v>0</v>
      </c>
      <c r="R61" s="4">
        <v>4.8167391304347831</v>
      </c>
      <c r="S61" s="4">
        <v>0</v>
      </c>
      <c r="T61" s="10">
        <v>0</v>
      </c>
      <c r="U61" s="4">
        <v>5.1376086956521734</v>
      </c>
      <c r="V61" s="4">
        <v>0</v>
      </c>
      <c r="W61" s="10">
        <v>0</v>
      </c>
      <c r="X61" s="4">
        <v>26.678152173913031</v>
      </c>
      <c r="Y61" s="4">
        <v>0</v>
      </c>
      <c r="Z61" s="10">
        <v>0</v>
      </c>
      <c r="AA61" s="4">
        <v>0</v>
      </c>
      <c r="AB61" s="4">
        <v>0</v>
      </c>
      <c r="AC61" s="10" t="s">
        <v>252</v>
      </c>
      <c r="AD61" s="4">
        <v>95.916956521739124</v>
      </c>
      <c r="AE61" s="4">
        <v>0</v>
      </c>
      <c r="AF61" s="10">
        <v>0</v>
      </c>
      <c r="AG61" s="4">
        <v>0</v>
      </c>
      <c r="AH61" s="4">
        <v>0</v>
      </c>
      <c r="AI61" s="10" t="s">
        <v>252</v>
      </c>
      <c r="AJ61" s="4">
        <v>0</v>
      </c>
      <c r="AK61" s="4">
        <v>0</v>
      </c>
      <c r="AL61" s="10" t="s">
        <v>252</v>
      </c>
      <c r="AM61" s="1">
        <v>135136</v>
      </c>
      <c r="AN61" s="1">
        <v>10</v>
      </c>
      <c r="AX61"/>
      <c r="AY61"/>
    </row>
    <row r="62" spans="1:51" x14ac:dyDescent="0.25">
      <c r="A62" t="s">
        <v>91</v>
      </c>
      <c r="B62" t="s">
        <v>8</v>
      </c>
      <c r="C62" t="s">
        <v>171</v>
      </c>
      <c r="D62" t="s">
        <v>140</v>
      </c>
      <c r="E62" s="4">
        <v>43.586956521739133</v>
      </c>
      <c r="F62" s="4">
        <v>148.91760869565221</v>
      </c>
      <c r="G62" s="4">
        <v>0</v>
      </c>
      <c r="H62" s="10">
        <v>0</v>
      </c>
      <c r="I62" s="4">
        <v>129.39782608695654</v>
      </c>
      <c r="J62" s="4">
        <v>0</v>
      </c>
      <c r="K62" s="10">
        <v>0</v>
      </c>
      <c r="L62" s="4">
        <v>25.004891304347829</v>
      </c>
      <c r="M62" s="4">
        <v>0</v>
      </c>
      <c r="N62" s="10">
        <v>0</v>
      </c>
      <c r="O62" s="4">
        <v>10.485652173913047</v>
      </c>
      <c r="P62" s="4">
        <v>0</v>
      </c>
      <c r="Q62" s="8">
        <v>0</v>
      </c>
      <c r="R62" s="4">
        <v>8.7801086956521743</v>
      </c>
      <c r="S62" s="4">
        <v>0</v>
      </c>
      <c r="T62" s="10">
        <v>0</v>
      </c>
      <c r="U62" s="4">
        <v>5.7391304347826084</v>
      </c>
      <c r="V62" s="4">
        <v>0</v>
      </c>
      <c r="W62" s="10">
        <v>0</v>
      </c>
      <c r="X62" s="4">
        <v>29.526195652173932</v>
      </c>
      <c r="Y62" s="4">
        <v>0</v>
      </c>
      <c r="Z62" s="10">
        <v>0</v>
      </c>
      <c r="AA62" s="4">
        <v>5.0005434782608686</v>
      </c>
      <c r="AB62" s="4">
        <v>0</v>
      </c>
      <c r="AC62" s="10">
        <v>0</v>
      </c>
      <c r="AD62" s="4">
        <v>83.754891304347836</v>
      </c>
      <c r="AE62" s="4">
        <v>0</v>
      </c>
      <c r="AF62" s="10">
        <v>0</v>
      </c>
      <c r="AG62" s="4">
        <v>5.631086956521739</v>
      </c>
      <c r="AH62" s="4">
        <v>0</v>
      </c>
      <c r="AI62" s="10">
        <v>0</v>
      </c>
      <c r="AJ62" s="4">
        <v>0</v>
      </c>
      <c r="AK62" s="4">
        <v>0</v>
      </c>
      <c r="AL62" s="10" t="s">
        <v>252</v>
      </c>
      <c r="AM62" s="1">
        <v>135020</v>
      </c>
      <c r="AN62" s="1">
        <v>10</v>
      </c>
      <c r="AX62"/>
      <c r="AY62"/>
    </row>
    <row r="63" spans="1:51" x14ac:dyDescent="0.25">
      <c r="A63" t="s">
        <v>91</v>
      </c>
      <c r="B63" t="s">
        <v>54</v>
      </c>
      <c r="C63" t="s">
        <v>172</v>
      </c>
      <c r="D63" t="s">
        <v>141</v>
      </c>
      <c r="E63" s="4">
        <v>36.217391304347828</v>
      </c>
      <c r="F63" s="4">
        <v>157.95358695652175</v>
      </c>
      <c r="G63" s="4">
        <v>31.170978260869557</v>
      </c>
      <c r="H63" s="10">
        <v>0.19734264261722445</v>
      </c>
      <c r="I63" s="4">
        <v>136.83130434782609</v>
      </c>
      <c r="J63" s="4">
        <v>31.170978260869557</v>
      </c>
      <c r="K63" s="10">
        <v>0.2278058987264546</v>
      </c>
      <c r="L63" s="4">
        <v>61.099673913043482</v>
      </c>
      <c r="M63" s="4">
        <v>17.882282608695647</v>
      </c>
      <c r="N63" s="10">
        <v>0.29267394510395511</v>
      </c>
      <c r="O63" s="4">
        <v>45.406739130434786</v>
      </c>
      <c r="P63" s="4">
        <v>17.882282608695647</v>
      </c>
      <c r="Q63" s="8">
        <v>0.39382441794217471</v>
      </c>
      <c r="R63" s="4">
        <v>10.605978260869565</v>
      </c>
      <c r="S63" s="4">
        <v>0</v>
      </c>
      <c r="T63" s="10">
        <v>0</v>
      </c>
      <c r="U63" s="4">
        <v>5.0869565217391308</v>
      </c>
      <c r="V63" s="4">
        <v>0</v>
      </c>
      <c r="W63" s="10">
        <v>0</v>
      </c>
      <c r="X63" s="4">
        <v>18.067934782608695</v>
      </c>
      <c r="Y63" s="4">
        <v>0</v>
      </c>
      <c r="Z63" s="10">
        <v>0</v>
      </c>
      <c r="AA63" s="4">
        <v>5.4293478260869561</v>
      </c>
      <c r="AB63" s="4">
        <v>0</v>
      </c>
      <c r="AC63" s="10">
        <v>0</v>
      </c>
      <c r="AD63" s="4">
        <v>65.419130434782602</v>
      </c>
      <c r="AE63" s="4">
        <v>13.28869565217391</v>
      </c>
      <c r="AF63" s="10">
        <v>0.2031316461080391</v>
      </c>
      <c r="AG63" s="4">
        <v>7.9375</v>
      </c>
      <c r="AH63" s="4">
        <v>0</v>
      </c>
      <c r="AI63" s="10">
        <v>0</v>
      </c>
      <c r="AJ63" s="4">
        <v>0</v>
      </c>
      <c r="AK63" s="4">
        <v>0</v>
      </c>
      <c r="AL63" s="10" t="s">
        <v>252</v>
      </c>
      <c r="AM63" s="1">
        <v>135116</v>
      </c>
      <c r="AN63" s="1">
        <v>10</v>
      </c>
      <c r="AX63"/>
      <c r="AY63"/>
    </row>
    <row r="64" spans="1:51" x14ac:dyDescent="0.25">
      <c r="A64" t="s">
        <v>91</v>
      </c>
      <c r="B64" t="s">
        <v>74</v>
      </c>
      <c r="C64" t="s">
        <v>195</v>
      </c>
      <c r="D64" t="s">
        <v>157</v>
      </c>
      <c r="E64" s="4">
        <v>51.097826086956523</v>
      </c>
      <c r="F64" s="4">
        <v>211.63217391304343</v>
      </c>
      <c r="G64" s="4">
        <v>0</v>
      </c>
      <c r="H64" s="10">
        <v>0</v>
      </c>
      <c r="I64" s="4">
        <v>200.78130434782605</v>
      </c>
      <c r="J64" s="4">
        <v>0</v>
      </c>
      <c r="K64" s="10">
        <v>0</v>
      </c>
      <c r="L64" s="4">
        <v>44.307826086956524</v>
      </c>
      <c r="M64" s="4">
        <v>0</v>
      </c>
      <c r="N64" s="10">
        <v>0</v>
      </c>
      <c r="O64" s="4">
        <v>33.456956521739137</v>
      </c>
      <c r="P64" s="4">
        <v>0</v>
      </c>
      <c r="Q64" s="8">
        <v>0</v>
      </c>
      <c r="R64" s="4">
        <v>5.1117391304347812</v>
      </c>
      <c r="S64" s="4">
        <v>0</v>
      </c>
      <c r="T64" s="10">
        <v>0</v>
      </c>
      <c r="U64" s="4">
        <v>5.7391304347826084</v>
      </c>
      <c r="V64" s="4">
        <v>0</v>
      </c>
      <c r="W64" s="10">
        <v>0</v>
      </c>
      <c r="X64" s="4">
        <v>46.927934782608695</v>
      </c>
      <c r="Y64" s="4">
        <v>0</v>
      </c>
      <c r="Z64" s="10">
        <v>0</v>
      </c>
      <c r="AA64" s="4">
        <v>0</v>
      </c>
      <c r="AB64" s="4">
        <v>0</v>
      </c>
      <c r="AC64" s="10" t="s">
        <v>252</v>
      </c>
      <c r="AD64" s="4">
        <v>120.39641304347822</v>
      </c>
      <c r="AE64" s="4">
        <v>0</v>
      </c>
      <c r="AF64" s="10">
        <v>0</v>
      </c>
      <c r="AG64" s="4">
        <v>0</v>
      </c>
      <c r="AH64" s="4">
        <v>0</v>
      </c>
      <c r="AI64" s="10" t="s">
        <v>252</v>
      </c>
      <c r="AJ64" s="4">
        <v>0</v>
      </c>
      <c r="AK64" s="4">
        <v>0</v>
      </c>
      <c r="AL64" s="10" t="s">
        <v>252</v>
      </c>
      <c r="AM64" s="1">
        <v>135143</v>
      </c>
      <c r="AN64" s="1">
        <v>10</v>
      </c>
      <c r="AX64"/>
      <c r="AY64"/>
    </row>
    <row r="65" spans="1:51" x14ac:dyDescent="0.25">
      <c r="A65" t="s">
        <v>91</v>
      </c>
      <c r="B65" t="s">
        <v>38</v>
      </c>
      <c r="C65" t="s">
        <v>173</v>
      </c>
      <c r="D65" t="s">
        <v>142</v>
      </c>
      <c r="E65" s="4">
        <v>67.728260869565219</v>
      </c>
      <c r="F65" s="4">
        <v>315.85760869565223</v>
      </c>
      <c r="G65" s="4">
        <v>81.584782608695647</v>
      </c>
      <c r="H65" s="10">
        <v>0.25829608140707316</v>
      </c>
      <c r="I65" s="4">
        <v>302.50608695652181</v>
      </c>
      <c r="J65" s="4">
        <v>81.584782608695647</v>
      </c>
      <c r="K65" s="10">
        <v>0.26969633381433927</v>
      </c>
      <c r="L65" s="4">
        <v>57.68336956521739</v>
      </c>
      <c r="M65" s="4">
        <v>0.875</v>
      </c>
      <c r="N65" s="10">
        <v>1.5169016765061138E-2</v>
      </c>
      <c r="O65" s="4">
        <v>44.331847826086957</v>
      </c>
      <c r="P65" s="4">
        <v>0.875</v>
      </c>
      <c r="Q65" s="8">
        <v>1.9737503463257595E-2</v>
      </c>
      <c r="R65" s="4">
        <v>4.3949999999999987</v>
      </c>
      <c r="S65" s="4">
        <v>0</v>
      </c>
      <c r="T65" s="10">
        <v>0</v>
      </c>
      <c r="U65" s="4">
        <v>8.9565217391304355</v>
      </c>
      <c r="V65" s="4">
        <v>0</v>
      </c>
      <c r="W65" s="10">
        <v>0</v>
      </c>
      <c r="X65" s="4">
        <v>65.40880434782612</v>
      </c>
      <c r="Y65" s="4">
        <v>14.103260869565217</v>
      </c>
      <c r="Z65" s="10">
        <v>0.21561716362476122</v>
      </c>
      <c r="AA65" s="4">
        <v>0</v>
      </c>
      <c r="AB65" s="4">
        <v>0</v>
      </c>
      <c r="AC65" s="10" t="s">
        <v>252</v>
      </c>
      <c r="AD65" s="4">
        <v>165.56641304347826</v>
      </c>
      <c r="AE65" s="4">
        <v>66.606521739130429</v>
      </c>
      <c r="AF65" s="10">
        <v>0.40229488888932652</v>
      </c>
      <c r="AG65" s="4">
        <v>27.199021739130441</v>
      </c>
      <c r="AH65" s="4">
        <v>0</v>
      </c>
      <c r="AI65" s="10">
        <v>0</v>
      </c>
      <c r="AJ65" s="4">
        <v>0</v>
      </c>
      <c r="AK65" s="4">
        <v>0</v>
      </c>
      <c r="AL65" s="10" t="s">
        <v>252</v>
      </c>
      <c r="AM65" s="1">
        <v>135090</v>
      </c>
      <c r="AN65" s="1">
        <v>10</v>
      </c>
      <c r="AX65"/>
      <c r="AY65"/>
    </row>
    <row r="66" spans="1:51" x14ac:dyDescent="0.25">
      <c r="A66" t="s">
        <v>91</v>
      </c>
      <c r="B66" t="s">
        <v>30</v>
      </c>
      <c r="C66" t="s">
        <v>173</v>
      </c>
      <c r="D66" t="s">
        <v>142</v>
      </c>
      <c r="E66" s="4">
        <v>54.434782608695649</v>
      </c>
      <c r="F66" s="4">
        <v>212.79130434782613</v>
      </c>
      <c r="G66" s="4">
        <v>7.4998913043478268</v>
      </c>
      <c r="H66" s="10">
        <v>3.5245290343672096E-2</v>
      </c>
      <c r="I66" s="4">
        <v>194.16978260869567</v>
      </c>
      <c r="J66" s="4">
        <v>7.4998913043478268</v>
      </c>
      <c r="K66" s="10">
        <v>3.8625429784108711E-2</v>
      </c>
      <c r="L66" s="4">
        <v>44.580108695652171</v>
      </c>
      <c r="M66" s="4">
        <v>0.88347826086956527</v>
      </c>
      <c r="N66" s="10">
        <v>1.981776820915938E-2</v>
      </c>
      <c r="O66" s="4">
        <v>25.958586956521735</v>
      </c>
      <c r="P66" s="4">
        <v>0.88347826086956527</v>
      </c>
      <c r="Q66" s="8">
        <v>3.4034143012071909E-2</v>
      </c>
      <c r="R66" s="4">
        <v>16.186739130434784</v>
      </c>
      <c r="S66" s="4">
        <v>0</v>
      </c>
      <c r="T66" s="10">
        <v>0</v>
      </c>
      <c r="U66" s="4">
        <v>2.4347826086956523</v>
      </c>
      <c r="V66" s="4">
        <v>0</v>
      </c>
      <c r="W66" s="10">
        <v>0</v>
      </c>
      <c r="X66" s="4">
        <v>66.758260869565262</v>
      </c>
      <c r="Y66" s="4">
        <v>0.64945652173913049</v>
      </c>
      <c r="Z66" s="10">
        <v>9.7284817381336885E-3</v>
      </c>
      <c r="AA66" s="4">
        <v>0</v>
      </c>
      <c r="AB66" s="4">
        <v>0</v>
      </c>
      <c r="AC66" s="10" t="s">
        <v>252</v>
      </c>
      <c r="AD66" s="4">
        <v>82.668804347826068</v>
      </c>
      <c r="AE66" s="4">
        <v>5.9669565217391307</v>
      </c>
      <c r="AF66" s="10">
        <v>7.2179059184567032E-2</v>
      </c>
      <c r="AG66" s="4">
        <v>18.784130434782615</v>
      </c>
      <c r="AH66" s="4">
        <v>0</v>
      </c>
      <c r="AI66" s="10">
        <v>0</v>
      </c>
      <c r="AJ66" s="4">
        <v>0</v>
      </c>
      <c r="AK66" s="4">
        <v>0</v>
      </c>
      <c r="AL66" s="10" t="s">
        <v>252</v>
      </c>
      <c r="AM66" s="1">
        <v>135077</v>
      </c>
      <c r="AN66" s="1">
        <v>10</v>
      </c>
      <c r="AX66"/>
      <c r="AY66"/>
    </row>
    <row r="67" spans="1:51" x14ac:dyDescent="0.25">
      <c r="A67" t="s">
        <v>91</v>
      </c>
      <c r="B67" t="s">
        <v>1</v>
      </c>
      <c r="C67" t="s">
        <v>163</v>
      </c>
      <c r="D67" t="s">
        <v>131</v>
      </c>
      <c r="E67" s="4">
        <v>13.239130434782609</v>
      </c>
      <c r="F67" s="4">
        <v>87.495108695652178</v>
      </c>
      <c r="G67" s="4">
        <v>0</v>
      </c>
      <c r="H67" s="10">
        <v>0</v>
      </c>
      <c r="I67" s="4">
        <v>71.296739130434787</v>
      </c>
      <c r="J67" s="4">
        <v>0</v>
      </c>
      <c r="K67" s="10">
        <v>0</v>
      </c>
      <c r="L67" s="4">
        <v>38.415760869565219</v>
      </c>
      <c r="M67" s="4">
        <v>0</v>
      </c>
      <c r="N67" s="10">
        <v>0</v>
      </c>
      <c r="O67" s="4">
        <v>22.217391304347824</v>
      </c>
      <c r="P67" s="4">
        <v>0</v>
      </c>
      <c r="Q67" s="8">
        <v>0</v>
      </c>
      <c r="R67" s="4">
        <v>11.328804347826088</v>
      </c>
      <c r="S67" s="4">
        <v>0</v>
      </c>
      <c r="T67" s="10">
        <v>0</v>
      </c>
      <c r="U67" s="4">
        <v>4.8695652173913047</v>
      </c>
      <c r="V67" s="4">
        <v>0</v>
      </c>
      <c r="W67" s="10">
        <v>0</v>
      </c>
      <c r="X67" s="4">
        <v>11.266304347826088</v>
      </c>
      <c r="Y67" s="4">
        <v>0</v>
      </c>
      <c r="Z67" s="10">
        <v>0</v>
      </c>
      <c r="AA67" s="4">
        <v>0</v>
      </c>
      <c r="AB67" s="4">
        <v>0</v>
      </c>
      <c r="AC67" s="10" t="s">
        <v>252</v>
      </c>
      <c r="AD67" s="4">
        <v>37.813043478260873</v>
      </c>
      <c r="AE67" s="4">
        <v>0</v>
      </c>
      <c r="AF67" s="10">
        <v>0</v>
      </c>
      <c r="AG67" s="4">
        <v>0</v>
      </c>
      <c r="AH67" s="4">
        <v>0</v>
      </c>
      <c r="AI67" s="10" t="s">
        <v>252</v>
      </c>
      <c r="AJ67" s="4">
        <v>0</v>
      </c>
      <c r="AK67" s="4">
        <v>0</v>
      </c>
      <c r="AL67" s="10" t="s">
        <v>252</v>
      </c>
      <c r="AM67" s="1">
        <v>135006</v>
      </c>
      <c r="AN67" s="1">
        <v>10</v>
      </c>
      <c r="AX67"/>
      <c r="AY67"/>
    </row>
    <row r="68" spans="1:51" x14ac:dyDescent="0.25">
      <c r="A68" t="s">
        <v>91</v>
      </c>
      <c r="B68" t="s">
        <v>53</v>
      </c>
      <c r="C68" t="s">
        <v>173</v>
      </c>
      <c r="D68" t="s">
        <v>142</v>
      </c>
      <c r="E68" s="4">
        <v>17.076086956521738</v>
      </c>
      <c r="F68" s="4">
        <v>190.00293478260869</v>
      </c>
      <c r="G68" s="4">
        <v>0</v>
      </c>
      <c r="H68" s="10">
        <v>0</v>
      </c>
      <c r="I68" s="4">
        <v>178.7121739130435</v>
      </c>
      <c r="J68" s="4">
        <v>0</v>
      </c>
      <c r="K68" s="10">
        <v>0</v>
      </c>
      <c r="L68" s="4">
        <v>106.3179347826087</v>
      </c>
      <c r="M68" s="4">
        <v>0</v>
      </c>
      <c r="N68" s="10">
        <v>0</v>
      </c>
      <c r="O68" s="4">
        <v>95.027173913043484</v>
      </c>
      <c r="P68" s="4">
        <v>0</v>
      </c>
      <c r="Q68" s="8">
        <v>0</v>
      </c>
      <c r="R68" s="4">
        <v>6.3342391304347823</v>
      </c>
      <c r="S68" s="4">
        <v>0</v>
      </c>
      <c r="T68" s="10">
        <v>0</v>
      </c>
      <c r="U68" s="4">
        <v>4.9565217391304346</v>
      </c>
      <c r="V68" s="4">
        <v>0</v>
      </c>
      <c r="W68" s="10">
        <v>0</v>
      </c>
      <c r="X68" s="4">
        <v>0</v>
      </c>
      <c r="Y68" s="4">
        <v>0</v>
      </c>
      <c r="Z68" s="10" t="s">
        <v>252</v>
      </c>
      <c r="AA68" s="4">
        <v>0</v>
      </c>
      <c r="AB68" s="4">
        <v>0</v>
      </c>
      <c r="AC68" s="10" t="s">
        <v>252</v>
      </c>
      <c r="AD68" s="4">
        <v>83.685000000000002</v>
      </c>
      <c r="AE68" s="4">
        <v>0</v>
      </c>
      <c r="AF68" s="10">
        <v>0</v>
      </c>
      <c r="AG68" s="4">
        <v>0</v>
      </c>
      <c r="AH68" s="4">
        <v>0</v>
      </c>
      <c r="AI68" s="10" t="s">
        <v>252</v>
      </c>
      <c r="AJ68" s="4">
        <v>0</v>
      </c>
      <c r="AK68" s="4">
        <v>0</v>
      </c>
      <c r="AL68" s="10" t="s">
        <v>252</v>
      </c>
      <c r="AM68" s="1">
        <v>135114</v>
      </c>
      <c r="AN68" s="1">
        <v>10</v>
      </c>
      <c r="AX68"/>
      <c r="AY68"/>
    </row>
    <row r="69" spans="1:51" x14ac:dyDescent="0.25">
      <c r="A69" t="s">
        <v>91</v>
      </c>
      <c r="B69" t="s">
        <v>46</v>
      </c>
      <c r="C69" t="s">
        <v>170</v>
      </c>
      <c r="D69" t="s">
        <v>138</v>
      </c>
      <c r="E69" s="4">
        <v>22.358695652173914</v>
      </c>
      <c r="F69" s="4">
        <v>108.89999999999998</v>
      </c>
      <c r="G69" s="4">
        <v>15.148369565217397</v>
      </c>
      <c r="H69" s="10">
        <v>0.13910348544735904</v>
      </c>
      <c r="I69" s="4">
        <v>94.183260869565189</v>
      </c>
      <c r="J69" s="4">
        <v>15.148369565217397</v>
      </c>
      <c r="K69" s="10">
        <v>0.16083929803828348</v>
      </c>
      <c r="L69" s="4">
        <v>30.121630434782599</v>
      </c>
      <c r="M69" s="4">
        <v>0</v>
      </c>
      <c r="N69" s="10">
        <v>0</v>
      </c>
      <c r="O69" s="4">
        <v>15.404891304347821</v>
      </c>
      <c r="P69" s="4">
        <v>0</v>
      </c>
      <c r="Q69" s="8">
        <v>0</v>
      </c>
      <c r="R69" s="4">
        <v>10.542826086956518</v>
      </c>
      <c r="S69" s="4">
        <v>0</v>
      </c>
      <c r="T69" s="10">
        <v>0</v>
      </c>
      <c r="U69" s="4">
        <v>4.1739130434782608</v>
      </c>
      <c r="V69" s="4">
        <v>0</v>
      </c>
      <c r="W69" s="10">
        <v>0</v>
      </c>
      <c r="X69" s="4">
        <v>24.351304347826083</v>
      </c>
      <c r="Y69" s="4">
        <v>0.70108695652173914</v>
      </c>
      <c r="Z69" s="10">
        <v>2.8790529924296534E-2</v>
      </c>
      <c r="AA69" s="4">
        <v>0</v>
      </c>
      <c r="AB69" s="4">
        <v>0</v>
      </c>
      <c r="AC69" s="10" t="s">
        <v>252</v>
      </c>
      <c r="AD69" s="4">
        <v>54.182499999999997</v>
      </c>
      <c r="AE69" s="4">
        <v>14.447282608695659</v>
      </c>
      <c r="AF69" s="10">
        <v>0.26664112229401854</v>
      </c>
      <c r="AG69" s="4">
        <v>0.24456521739130435</v>
      </c>
      <c r="AH69" s="4">
        <v>0</v>
      </c>
      <c r="AI69" s="10">
        <v>0</v>
      </c>
      <c r="AJ69" s="4">
        <v>0</v>
      </c>
      <c r="AK69" s="4">
        <v>0</v>
      </c>
      <c r="AL69" s="10" t="s">
        <v>252</v>
      </c>
      <c r="AM69" s="1">
        <v>135102</v>
      </c>
      <c r="AN69" s="1">
        <v>10</v>
      </c>
      <c r="AX69"/>
      <c r="AY69"/>
    </row>
    <row r="70" spans="1:51" x14ac:dyDescent="0.25">
      <c r="A70" t="s">
        <v>91</v>
      </c>
      <c r="B70" t="s">
        <v>70</v>
      </c>
      <c r="C70" t="s">
        <v>173</v>
      </c>
      <c r="D70" t="s">
        <v>142</v>
      </c>
      <c r="E70" s="4">
        <v>25.402173913043477</v>
      </c>
      <c r="F70" s="4">
        <v>128.64652173913043</v>
      </c>
      <c r="G70" s="4">
        <v>0.34239130434782605</v>
      </c>
      <c r="H70" s="10">
        <v>2.6614890143872487E-3</v>
      </c>
      <c r="I70" s="4">
        <v>118.94793478260871</v>
      </c>
      <c r="J70" s="4">
        <v>0.34239130434782605</v>
      </c>
      <c r="K70" s="10">
        <v>2.8784972599447504E-3</v>
      </c>
      <c r="L70" s="4">
        <v>31.115326086956529</v>
      </c>
      <c r="M70" s="4">
        <v>0.20869565217391303</v>
      </c>
      <c r="N70" s="10">
        <v>6.7071658381686623E-3</v>
      </c>
      <c r="O70" s="4">
        <v>25.724021739130443</v>
      </c>
      <c r="P70" s="4">
        <v>0.20869565217391303</v>
      </c>
      <c r="Q70" s="8">
        <v>8.1128703081623059E-3</v>
      </c>
      <c r="R70" s="4">
        <v>0</v>
      </c>
      <c r="S70" s="4">
        <v>0</v>
      </c>
      <c r="T70" s="10" t="s">
        <v>252</v>
      </c>
      <c r="U70" s="4">
        <v>5.3913043478260869</v>
      </c>
      <c r="V70" s="4">
        <v>0</v>
      </c>
      <c r="W70" s="10">
        <v>0</v>
      </c>
      <c r="X70" s="4">
        <v>28.121847826086956</v>
      </c>
      <c r="Y70" s="4">
        <v>0.13369565217391305</v>
      </c>
      <c r="Z70" s="10">
        <v>4.7541560213511854E-3</v>
      </c>
      <c r="AA70" s="4">
        <v>4.307282608695651</v>
      </c>
      <c r="AB70" s="4">
        <v>0</v>
      </c>
      <c r="AC70" s="10">
        <v>0</v>
      </c>
      <c r="AD70" s="4">
        <v>65.102065217391313</v>
      </c>
      <c r="AE70" s="4">
        <v>0</v>
      </c>
      <c r="AF70" s="10">
        <v>0</v>
      </c>
      <c r="AG70" s="4">
        <v>0</v>
      </c>
      <c r="AH70" s="4">
        <v>0</v>
      </c>
      <c r="AI70" s="10" t="s">
        <v>252</v>
      </c>
      <c r="AJ70" s="4">
        <v>0</v>
      </c>
      <c r="AK70" s="4">
        <v>0</v>
      </c>
      <c r="AL70" s="10" t="s">
        <v>252</v>
      </c>
      <c r="AM70" s="1">
        <v>135139</v>
      </c>
      <c r="AN70" s="1">
        <v>10</v>
      </c>
      <c r="AX70"/>
      <c r="AY70"/>
    </row>
    <row r="71" spans="1:51" x14ac:dyDescent="0.25">
      <c r="A71" t="s">
        <v>91</v>
      </c>
      <c r="B71" t="s">
        <v>51</v>
      </c>
      <c r="C71" t="s">
        <v>197</v>
      </c>
      <c r="D71" t="s">
        <v>160</v>
      </c>
      <c r="E71" s="4">
        <v>36</v>
      </c>
      <c r="F71" s="4">
        <v>178.53586956521735</v>
      </c>
      <c r="G71" s="4">
        <v>0</v>
      </c>
      <c r="H71" s="10">
        <v>0</v>
      </c>
      <c r="I71" s="4">
        <v>164.5728260869565</v>
      </c>
      <c r="J71" s="4">
        <v>0</v>
      </c>
      <c r="K71" s="10">
        <v>0</v>
      </c>
      <c r="L71" s="4">
        <v>22.521739130434781</v>
      </c>
      <c r="M71" s="4">
        <v>0</v>
      </c>
      <c r="N71" s="10">
        <v>0</v>
      </c>
      <c r="O71" s="4">
        <v>8.5586956521739133</v>
      </c>
      <c r="P71" s="4">
        <v>0</v>
      </c>
      <c r="Q71" s="8">
        <v>0</v>
      </c>
      <c r="R71" s="4">
        <v>8.3326086956521745</v>
      </c>
      <c r="S71" s="4">
        <v>0</v>
      </c>
      <c r="T71" s="10">
        <v>0</v>
      </c>
      <c r="U71" s="4">
        <v>5.6304347826086953</v>
      </c>
      <c r="V71" s="4">
        <v>0</v>
      </c>
      <c r="W71" s="10">
        <v>0</v>
      </c>
      <c r="X71" s="4">
        <v>26.135869565217387</v>
      </c>
      <c r="Y71" s="4">
        <v>0</v>
      </c>
      <c r="Z71" s="10">
        <v>0</v>
      </c>
      <c r="AA71" s="4">
        <v>0</v>
      </c>
      <c r="AB71" s="4">
        <v>0</v>
      </c>
      <c r="AC71" s="10" t="s">
        <v>252</v>
      </c>
      <c r="AD71" s="4">
        <v>128.17499999999998</v>
      </c>
      <c r="AE71" s="4">
        <v>0</v>
      </c>
      <c r="AF71" s="10">
        <v>0</v>
      </c>
      <c r="AG71" s="4">
        <v>1.7032608695652172</v>
      </c>
      <c r="AH71" s="4">
        <v>0</v>
      </c>
      <c r="AI71" s="10">
        <v>0</v>
      </c>
      <c r="AJ71" s="4">
        <v>0</v>
      </c>
      <c r="AK71" s="4">
        <v>0</v>
      </c>
      <c r="AL71" s="10" t="s">
        <v>252</v>
      </c>
      <c r="AM71" s="1">
        <v>135111</v>
      </c>
      <c r="AN71" s="1">
        <v>10</v>
      </c>
      <c r="AX71"/>
      <c r="AY71"/>
    </row>
    <row r="72" spans="1:51" x14ac:dyDescent="0.25">
      <c r="A72" t="s">
        <v>91</v>
      </c>
      <c r="B72" t="s">
        <v>49</v>
      </c>
      <c r="C72" t="s">
        <v>196</v>
      </c>
      <c r="D72" t="s">
        <v>132</v>
      </c>
      <c r="E72" s="4">
        <v>47.402173913043477</v>
      </c>
      <c r="F72" s="4">
        <v>170.31423913043477</v>
      </c>
      <c r="G72" s="4">
        <v>0</v>
      </c>
      <c r="H72" s="10">
        <v>0</v>
      </c>
      <c r="I72" s="4">
        <v>158.2598913043478</v>
      </c>
      <c r="J72" s="4">
        <v>0</v>
      </c>
      <c r="K72" s="10">
        <v>0</v>
      </c>
      <c r="L72" s="4">
        <v>42.741195652173907</v>
      </c>
      <c r="M72" s="4">
        <v>0</v>
      </c>
      <c r="N72" s="10">
        <v>0</v>
      </c>
      <c r="O72" s="4">
        <v>36.306413043478258</v>
      </c>
      <c r="P72" s="4">
        <v>0</v>
      </c>
      <c r="Q72" s="8">
        <v>0</v>
      </c>
      <c r="R72" s="4">
        <v>0.78260869565217395</v>
      </c>
      <c r="S72" s="4">
        <v>0</v>
      </c>
      <c r="T72" s="10">
        <v>0</v>
      </c>
      <c r="U72" s="4">
        <v>5.6521739130434785</v>
      </c>
      <c r="V72" s="4">
        <v>0</v>
      </c>
      <c r="W72" s="10">
        <v>0</v>
      </c>
      <c r="X72" s="4">
        <v>20.828043478260859</v>
      </c>
      <c r="Y72" s="4">
        <v>0</v>
      </c>
      <c r="Z72" s="10">
        <v>0</v>
      </c>
      <c r="AA72" s="4">
        <v>5.6195652173913047</v>
      </c>
      <c r="AB72" s="4">
        <v>0</v>
      </c>
      <c r="AC72" s="10">
        <v>0</v>
      </c>
      <c r="AD72" s="4">
        <v>90.417608695652177</v>
      </c>
      <c r="AE72" s="4">
        <v>0</v>
      </c>
      <c r="AF72" s="10">
        <v>0</v>
      </c>
      <c r="AG72" s="4">
        <v>10.707826086956523</v>
      </c>
      <c r="AH72" s="4">
        <v>0</v>
      </c>
      <c r="AI72" s="10">
        <v>0</v>
      </c>
      <c r="AJ72" s="4">
        <v>0</v>
      </c>
      <c r="AK72" s="4">
        <v>0</v>
      </c>
      <c r="AL72" s="10" t="s">
        <v>252</v>
      </c>
      <c r="AM72" s="1">
        <v>135105</v>
      </c>
      <c r="AN72" s="1">
        <v>10</v>
      </c>
      <c r="AX72"/>
      <c r="AY72"/>
    </row>
    <row r="73" spans="1:51" x14ac:dyDescent="0.25">
      <c r="A73" t="s">
        <v>91</v>
      </c>
      <c r="B73" t="s">
        <v>72</v>
      </c>
      <c r="C73" t="s">
        <v>173</v>
      </c>
      <c r="D73" t="s">
        <v>142</v>
      </c>
      <c r="E73" s="4">
        <v>27.543478260869566</v>
      </c>
      <c r="F73" s="4">
        <v>166.59260869565213</v>
      </c>
      <c r="G73" s="4">
        <v>23.838913043478264</v>
      </c>
      <c r="H73" s="10">
        <v>0.14309706312979079</v>
      </c>
      <c r="I73" s="4">
        <v>161.46217391304344</v>
      </c>
      <c r="J73" s="4">
        <v>23.838913043478264</v>
      </c>
      <c r="K73" s="10">
        <v>0.14764394945107623</v>
      </c>
      <c r="L73" s="4">
        <v>51.306630434782598</v>
      </c>
      <c r="M73" s="4">
        <v>0.67836956521739122</v>
      </c>
      <c r="N73" s="10">
        <v>1.32218693659816E-2</v>
      </c>
      <c r="O73" s="4">
        <v>46.176195652173902</v>
      </c>
      <c r="P73" s="4">
        <v>0.67836956521739122</v>
      </c>
      <c r="Q73" s="8">
        <v>1.4690893340960076E-2</v>
      </c>
      <c r="R73" s="4">
        <v>0</v>
      </c>
      <c r="S73" s="4">
        <v>0</v>
      </c>
      <c r="T73" s="10" t="s">
        <v>252</v>
      </c>
      <c r="U73" s="4">
        <v>5.1304347826086953</v>
      </c>
      <c r="V73" s="4">
        <v>0</v>
      </c>
      <c r="W73" s="10">
        <v>0</v>
      </c>
      <c r="X73" s="4">
        <v>22.161739130434793</v>
      </c>
      <c r="Y73" s="4">
        <v>0.34239130434782611</v>
      </c>
      <c r="Z73" s="10">
        <v>1.5449658636113939E-2</v>
      </c>
      <c r="AA73" s="4">
        <v>0</v>
      </c>
      <c r="AB73" s="4">
        <v>0</v>
      </c>
      <c r="AC73" s="10" t="s">
        <v>252</v>
      </c>
      <c r="AD73" s="4">
        <v>93.124239130434759</v>
      </c>
      <c r="AE73" s="4">
        <v>22.818152173913049</v>
      </c>
      <c r="AF73" s="10">
        <v>0.2450291394268761</v>
      </c>
      <c r="AG73" s="4">
        <v>0</v>
      </c>
      <c r="AH73" s="4">
        <v>0</v>
      </c>
      <c r="AI73" s="10" t="s">
        <v>252</v>
      </c>
      <c r="AJ73" s="4">
        <v>0</v>
      </c>
      <c r="AK73" s="4">
        <v>0</v>
      </c>
      <c r="AL73" s="10" t="s">
        <v>252</v>
      </c>
      <c r="AM73" s="1">
        <v>135141</v>
      </c>
      <c r="AN73" s="1">
        <v>10</v>
      </c>
      <c r="AX73"/>
      <c r="AY73"/>
    </row>
    <row r="74" spans="1:51" x14ac:dyDescent="0.25">
      <c r="A74" t="s">
        <v>91</v>
      </c>
      <c r="B74" t="s">
        <v>69</v>
      </c>
      <c r="C74" t="s">
        <v>193</v>
      </c>
      <c r="D74" t="s">
        <v>159</v>
      </c>
      <c r="E74" s="4">
        <v>44.315217391304351</v>
      </c>
      <c r="F74" s="4">
        <v>168.32445652173914</v>
      </c>
      <c r="G74" s="4">
        <v>7.1478260869565222</v>
      </c>
      <c r="H74" s="10">
        <v>4.2464572496827752E-2</v>
      </c>
      <c r="I74" s="4">
        <v>141.54184782608695</v>
      </c>
      <c r="J74" s="4">
        <v>7.1478260869565222</v>
      </c>
      <c r="K74" s="10">
        <v>5.0499736980536565E-2</v>
      </c>
      <c r="L74" s="4">
        <v>42.038043478260867</v>
      </c>
      <c r="M74" s="4">
        <v>0</v>
      </c>
      <c r="N74" s="10">
        <v>0</v>
      </c>
      <c r="O74" s="4">
        <v>27.717391304347824</v>
      </c>
      <c r="P74" s="4">
        <v>0</v>
      </c>
      <c r="Q74" s="8">
        <v>0</v>
      </c>
      <c r="R74" s="4">
        <v>8.8423913043478262</v>
      </c>
      <c r="S74" s="4">
        <v>0</v>
      </c>
      <c r="T74" s="10">
        <v>0</v>
      </c>
      <c r="U74" s="4">
        <v>5.4782608695652177</v>
      </c>
      <c r="V74" s="4">
        <v>0</v>
      </c>
      <c r="W74" s="10">
        <v>0</v>
      </c>
      <c r="X74" s="4">
        <v>36.840760869565216</v>
      </c>
      <c r="Y74" s="4">
        <v>7.1478260869565222</v>
      </c>
      <c r="Z74" s="10">
        <v>0.194019502264446</v>
      </c>
      <c r="AA74" s="4">
        <v>12.461956521739131</v>
      </c>
      <c r="AB74" s="4">
        <v>0</v>
      </c>
      <c r="AC74" s="10">
        <v>0</v>
      </c>
      <c r="AD74" s="4">
        <v>55.972826086956523</v>
      </c>
      <c r="AE74" s="4">
        <v>0</v>
      </c>
      <c r="AF74" s="10">
        <v>0</v>
      </c>
      <c r="AG74" s="4">
        <v>21.010869565217391</v>
      </c>
      <c r="AH74" s="4">
        <v>0</v>
      </c>
      <c r="AI74" s="10">
        <v>0</v>
      </c>
      <c r="AJ74" s="4">
        <v>0</v>
      </c>
      <c r="AK74" s="4">
        <v>0</v>
      </c>
      <c r="AL74" s="10" t="s">
        <v>252</v>
      </c>
      <c r="AM74" s="1">
        <v>135138</v>
      </c>
      <c r="AN74" s="1">
        <v>10</v>
      </c>
      <c r="AX74"/>
      <c r="AY74"/>
    </row>
    <row r="75" spans="1:51" x14ac:dyDescent="0.25">
      <c r="A75" t="s">
        <v>91</v>
      </c>
      <c r="B75" t="s">
        <v>48</v>
      </c>
      <c r="C75" t="s">
        <v>195</v>
      </c>
      <c r="D75" t="s">
        <v>157</v>
      </c>
      <c r="E75" s="4">
        <v>35.934782608695649</v>
      </c>
      <c r="F75" s="4">
        <v>146.75347826086957</v>
      </c>
      <c r="G75" s="4">
        <v>11.595326086956522</v>
      </c>
      <c r="H75" s="10">
        <v>7.9012274355396359E-2</v>
      </c>
      <c r="I75" s="4">
        <v>139.27521739130435</v>
      </c>
      <c r="J75" s="4">
        <v>11.595326086956522</v>
      </c>
      <c r="K75" s="10">
        <v>8.3254769255743238E-2</v>
      </c>
      <c r="L75" s="4">
        <v>20.800869565217393</v>
      </c>
      <c r="M75" s="4">
        <v>0</v>
      </c>
      <c r="N75" s="10">
        <v>0</v>
      </c>
      <c r="O75" s="4">
        <v>13.322608695652175</v>
      </c>
      <c r="P75" s="4">
        <v>0</v>
      </c>
      <c r="Q75" s="8">
        <v>0</v>
      </c>
      <c r="R75" s="4">
        <v>2</v>
      </c>
      <c r="S75" s="4">
        <v>0</v>
      </c>
      <c r="T75" s="10">
        <v>0</v>
      </c>
      <c r="U75" s="4">
        <v>5.4782608695652177</v>
      </c>
      <c r="V75" s="4">
        <v>0</v>
      </c>
      <c r="W75" s="10">
        <v>0</v>
      </c>
      <c r="X75" s="4">
        <v>35.509891304347832</v>
      </c>
      <c r="Y75" s="4">
        <v>6.0371739130434792</v>
      </c>
      <c r="Z75" s="10">
        <v>0.17001386631403986</v>
      </c>
      <c r="AA75" s="4">
        <v>0</v>
      </c>
      <c r="AB75" s="4">
        <v>0</v>
      </c>
      <c r="AC75" s="10" t="s">
        <v>252</v>
      </c>
      <c r="AD75" s="4">
        <v>84.850217391304341</v>
      </c>
      <c r="AE75" s="4">
        <v>5.5581521739130428</v>
      </c>
      <c r="AF75" s="10">
        <v>6.5505455905675219E-2</v>
      </c>
      <c r="AG75" s="4">
        <v>5.5925000000000002</v>
      </c>
      <c r="AH75" s="4">
        <v>0</v>
      </c>
      <c r="AI75" s="10">
        <v>0</v>
      </c>
      <c r="AJ75" s="4">
        <v>0</v>
      </c>
      <c r="AK75" s="4">
        <v>0</v>
      </c>
      <c r="AL75" s="10" t="s">
        <v>252</v>
      </c>
      <c r="AM75" s="1">
        <v>135104</v>
      </c>
      <c r="AN75" s="1">
        <v>10</v>
      </c>
      <c r="AX75"/>
      <c r="AY75"/>
    </row>
    <row r="76" spans="1:51" x14ac:dyDescent="0.25">
      <c r="A76" t="s">
        <v>91</v>
      </c>
      <c r="B76" t="s">
        <v>45</v>
      </c>
      <c r="C76" t="s">
        <v>173</v>
      </c>
      <c r="D76" t="s">
        <v>142</v>
      </c>
      <c r="E76" s="4">
        <v>73.108695652173907</v>
      </c>
      <c r="F76" s="4">
        <v>261.37423913043477</v>
      </c>
      <c r="G76" s="4">
        <v>51.22141304347825</v>
      </c>
      <c r="H76" s="10">
        <v>0.19596963041915158</v>
      </c>
      <c r="I76" s="4">
        <v>244.84163043478259</v>
      </c>
      <c r="J76" s="4">
        <v>51.22141304347825</v>
      </c>
      <c r="K76" s="10">
        <v>0.20920222166680055</v>
      </c>
      <c r="L76" s="4">
        <v>35.260652173913044</v>
      </c>
      <c r="M76" s="4">
        <v>16.353043478260869</v>
      </c>
      <c r="N76" s="10">
        <v>0.46377597889012878</v>
      </c>
      <c r="O76" s="4">
        <v>28.594891304347826</v>
      </c>
      <c r="P76" s="4">
        <v>16.353043478260869</v>
      </c>
      <c r="Q76" s="8">
        <v>0.57188689071094334</v>
      </c>
      <c r="R76" s="4">
        <v>1.013586956521739</v>
      </c>
      <c r="S76" s="4">
        <v>0</v>
      </c>
      <c r="T76" s="10">
        <v>0</v>
      </c>
      <c r="U76" s="4">
        <v>5.6521739130434785</v>
      </c>
      <c r="V76" s="4">
        <v>0</v>
      </c>
      <c r="W76" s="10">
        <v>0</v>
      </c>
      <c r="X76" s="4">
        <v>54.880869565217388</v>
      </c>
      <c r="Y76" s="4">
        <v>1.2717391304347827</v>
      </c>
      <c r="Z76" s="10">
        <v>2.317272194318128E-2</v>
      </c>
      <c r="AA76" s="4">
        <v>9.866847826086957</v>
      </c>
      <c r="AB76" s="4">
        <v>0</v>
      </c>
      <c r="AC76" s="10">
        <v>0</v>
      </c>
      <c r="AD76" s="4">
        <v>149.65663043478258</v>
      </c>
      <c r="AE76" s="4">
        <v>33.596630434782604</v>
      </c>
      <c r="AF76" s="10">
        <v>0.22449142638837746</v>
      </c>
      <c r="AG76" s="4">
        <v>11.709239130434783</v>
      </c>
      <c r="AH76" s="4">
        <v>0</v>
      </c>
      <c r="AI76" s="10">
        <v>0</v>
      </c>
      <c r="AJ76" s="4">
        <v>0</v>
      </c>
      <c r="AK76" s="4">
        <v>0</v>
      </c>
      <c r="AL76" s="10" t="s">
        <v>252</v>
      </c>
      <c r="AM76" s="1">
        <v>135098</v>
      </c>
      <c r="AN76" s="1">
        <v>10</v>
      </c>
      <c r="AX76"/>
      <c r="AY76"/>
    </row>
    <row r="77" spans="1:51" x14ac:dyDescent="0.25">
      <c r="A77" t="s">
        <v>91</v>
      </c>
      <c r="B77" t="s">
        <v>16</v>
      </c>
      <c r="C77" t="s">
        <v>176</v>
      </c>
      <c r="D77" t="s">
        <v>145</v>
      </c>
      <c r="E77" s="4">
        <v>49.717391304347828</v>
      </c>
      <c r="F77" s="4">
        <v>278.86043478260871</v>
      </c>
      <c r="G77" s="4">
        <v>36.233043478260861</v>
      </c>
      <c r="H77" s="10">
        <v>0.12993253598886145</v>
      </c>
      <c r="I77" s="4">
        <v>259.40847826086957</v>
      </c>
      <c r="J77" s="4">
        <v>36.183804347826083</v>
      </c>
      <c r="K77" s="10">
        <v>0.13948582016443764</v>
      </c>
      <c r="L77" s="4">
        <v>47.652934782608682</v>
      </c>
      <c r="M77" s="4">
        <v>5.0666304347826099</v>
      </c>
      <c r="N77" s="10">
        <v>0.10632357603779143</v>
      </c>
      <c r="O77" s="4">
        <v>28.200978260869558</v>
      </c>
      <c r="P77" s="4">
        <v>5.0173913043478269</v>
      </c>
      <c r="Q77" s="8">
        <v>0.17791550555215097</v>
      </c>
      <c r="R77" s="4">
        <v>13.886739130434782</v>
      </c>
      <c r="S77" s="4">
        <v>4.9239130434782612E-2</v>
      </c>
      <c r="T77" s="10">
        <v>3.5457662142488145E-3</v>
      </c>
      <c r="U77" s="4">
        <v>5.5652173913043477</v>
      </c>
      <c r="V77" s="4">
        <v>0</v>
      </c>
      <c r="W77" s="10">
        <v>0</v>
      </c>
      <c r="X77" s="4">
        <v>41.903043478260876</v>
      </c>
      <c r="Y77" s="4">
        <v>2.9202173913043477</v>
      </c>
      <c r="Z77" s="10">
        <v>6.9689863764176088E-2</v>
      </c>
      <c r="AA77" s="4">
        <v>0</v>
      </c>
      <c r="AB77" s="4">
        <v>0</v>
      </c>
      <c r="AC77" s="10" t="s">
        <v>252</v>
      </c>
      <c r="AD77" s="4">
        <v>180.35141304347823</v>
      </c>
      <c r="AE77" s="4">
        <v>27.576739130434778</v>
      </c>
      <c r="AF77" s="10">
        <v>0.15290558951033398</v>
      </c>
      <c r="AG77" s="4">
        <v>8.9530434782608719</v>
      </c>
      <c r="AH77" s="4">
        <v>0.66945652173913039</v>
      </c>
      <c r="AI77" s="10">
        <v>7.4774184149184131E-2</v>
      </c>
      <c r="AJ77" s="4">
        <v>0</v>
      </c>
      <c r="AK77" s="4">
        <v>0</v>
      </c>
      <c r="AL77" s="10" t="s">
        <v>252</v>
      </c>
      <c r="AM77" s="1">
        <v>135055</v>
      </c>
      <c r="AN77" s="1">
        <v>10</v>
      </c>
      <c r="AX77"/>
      <c r="AY77"/>
    </row>
    <row r="78" spans="1:51" x14ac:dyDescent="0.25">
      <c r="A78" t="s">
        <v>91</v>
      </c>
      <c r="B78" t="s">
        <v>28</v>
      </c>
      <c r="C78" t="s">
        <v>187</v>
      </c>
      <c r="D78" t="s">
        <v>154</v>
      </c>
      <c r="E78" s="4">
        <v>51.532608695652172</v>
      </c>
      <c r="F78" s="4">
        <v>212.55489130434785</v>
      </c>
      <c r="G78" s="4">
        <v>45.484239130434773</v>
      </c>
      <c r="H78" s="10">
        <v>0.21398820253591777</v>
      </c>
      <c r="I78" s="4">
        <v>196.90293478260872</v>
      </c>
      <c r="J78" s="4">
        <v>45.484239130434773</v>
      </c>
      <c r="K78" s="10">
        <v>0.23099827933317391</v>
      </c>
      <c r="L78" s="4">
        <v>26.90543478260869</v>
      </c>
      <c r="M78" s="4">
        <v>18.573695652173907</v>
      </c>
      <c r="N78" s="10">
        <v>0.69033248495131894</v>
      </c>
      <c r="O78" s="4">
        <v>19.415434782608688</v>
      </c>
      <c r="P78" s="4">
        <v>18.573695652173907</v>
      </c>
      <c r="Q78" s="8">
        <v>0.95664587788738231</v>
      </c>
      <c r="R78" s="4">
        <v>1.7508695652173913</v>
      </c>
      <c r="S78" s="4">
        <v>0</v>
      </c>
      <c r="T78" s="10">
        <v>0</v>
      </c>
      <c r="U78" s="4">
        <v>5.7391304347826084</v>
      </c>
      <c r="V78" s="4">
        <v>0</v>
      </c>
      <c r="W78" s="10">
        <v>0</v>
      </c>
      <c r="X78" s="4">
        <v>34.850326086956535</v>
      </c>
      <c r="Y78" s="4">
        <v>13.947826086956523</v>
      </c>
      <c r="Z78" s="10">
        <v>0.40022082009088544</v>
      </c>
      <c r="AA78" s="4">
        <v>8.1619565217391283</v>
      </c>
      <c r="AB78" s="4">
        <v>0</v>
      </c>
      <c r="AC78" s="10">
        <v>0</v>
      </c>
      <c r="AD78" s="4">
        <v>105.344347826087</v>
      </c>
      <c r="AE78" s="4">
        <v>12.962717391304345</v>
      </c>
      <c r="AF78" s="10">
        <v>0.12305090551896052</v>
      </c>
      <c r="AG78" s="4">
        <v>37.292826086956509</v>
      </c>
      <c r="AH78" s="4">
        <v>0</v>
      </c>
      <c r="AI78" s="10">
        <v>0</v>
      </c>
      <c r="AJ78" s="4">
        <v>0</v>
      </c>
      <c r="AK78" s="4">
        <v>0</v>
      </c>
      <c r="AL78" s="10" t="s">
        <v>252</v>
      </c>
      <c r="AM78" s="1">
        <v>135075</v>
      </c>
      <c r="AN78" s="1">
        <v>10</v>
      </c>
      <c r="AX78"/>
      <c r="AY78"/>
    </row>
    <row r="79" spans="1:51" x14ac:dyDescent="0.25">
      <c r="A79" t="s">
        <v>91</v>
      </c>
      <c r="B79" t="s">
        <v>2</v>
      </c>
      <c r="C79" t="s">
        <v>166</v>
      </c>
      <c r="D79" t="s">
        <v>133</v>
      </c>
      <c r="E79" s="4">
        <v>38.717391304347828</v>
      </c>
      <c r="F79" s="4">
        <v>150.68695652173915</v>
      </c>
      <c r="G79" s="4">
        <v>0</v>
      </c>
      <c r="H79" s="10">
        <v>0</v>
      </c>
      <c r="I79" s="4">
        <v>145.90434782608696</v>
      </c>
      <c r="J79" s="4">
        <v>0</v>
      </c>
      <c r="K79" s="10">
        <v>0</v>
      </c>
      <c r="L79" s="4">
        <v>24.399673913043475</v>
      </c>
      <c r="M79" s="4">
        <v>0</v>
      </c>
      <c r="N79" s="10">
        <v>0</v>
      </c>
      <c r="O79" s="4">
        <v>19.617065217391303</v>
      </c>
      <c r="P79" s="4">
        <v>0</v>
      </c>
      <c r="Q79" s="8">
        <v>0</v>
      </c>
      <c r="R79" s="4">
        <v>8.6956521739130432E-2</v>
      </c>
      <c r="S79" s="4">
        <v>0</v>
      </c>
      <c r="T79" s="10">
        <v>0</v>
      </c>
      <c r="U79" s="4">
        <v>4.6956521739130439</v>
      </c>
      <c r="V79" s="4">
        <v>0</v>
      </c>
      <c r="W79" s="10">
        <v>0</v>
      </c>
      <c r="X79" s="4">
        <v>29.174673913043488</v>
      </c>
      <c r="Y79" s="4">
        <v>0</v>
      </c>
      <c r="Z79" s="10">
        <v>0</v>
      </c>
      <c r="AA79" s="4">
        <v>0</v>
      </c>
      <c r="AB79" s="4">
        <v>0</v>
      </c>
      <c r="AC79" s="10" t="s">
        <v>252</v>
      </c>
      <c r="AD79" s="4">
        <v>74.085543478260874</v>
      </c>
      <c r="AE79" s="4">
        <v>0</v>
      </c>
      <c r="AF79" s="10">
        <v>0</v>
      </c>
      <c r="AG79" s="4">
        <v>23.027065217391311</v>
      </c>
      <c r="AH79" s="4">
        <v>0</v>
      </c>
      <c r="AI79" s="10">
        <v>0</v>
      </c>
      <c r="AJ79" s="4">
        <v>0</v>
      </c>
      <c r="AK79" s="4">
        <v>0</v>
      </c>
      <c r="AL79" s="10" t="s">
        <v>252</v>
      </c>
      <c r="AM79" s="1">
        <v>135010</v>
      </c>
      <c r="AN79" s="1">
        <v>10</v>
      </c>
      <c r="AX79"/>
      <c r="AY79"/>
    </row>
    <row r="80" spans="1:51" x14ac:dyDescent="0.25">
      <c r="A80" t="s">
        <v>91</v>
      </c>
      <c r="B80" t="s">
        <v>42</v>
      </c>
      <c r="C80" t="s">
        <v>170</v>
      </c>
      <c r="D80" t="s">
        <v>138</v>
      </c>
      <c r="E80" s="4">
        <v>60.478260869565219</v>
      </c>
      <c r="F80" s="4">
        <v>238.4438043478261</v>
      </c>
      <c r="G80" s="4">
        <v>6.0140217391304338</v>
      </c>
      <c r="H80" s="10">
        <v>2.522196689311992E-2</v>
      </c>
      <c r="I80" s="4">
        <v>221.77532608695654</v>
      </c>
      <c r="J80" s="4">
        <v>5.7123913043478254</v>
      </c>
      <c r="K80" s="10">
        <v>2.5757560162973391E-2</v>
      </c>
      <c r="L80" s="4">
        <v>50.499999999999993</v>
      </c>
      <c r="M80" s="4">
        <v>2.0543478260869565</v>
      </c>
      <c r="N80" s="10">
        <v>4.0680154972018948E-2</v>
      </c>
      <c r="O80" s="4">
        <v>34.133152173913039</v>
      </c>
      <c r="P80" s="4">
        <v>2.0543478260869565</v>
      </c>
      <c r="Q80" s="8">
        <v>6.0186290900406024E-2</v>
      </c>
      <c r="R80" s="4">
        <v>6.3668478260869543</v>
      </c>
      <c r="S80" s="4">
        <v>0</v>
      </c>
      <c r="T80" s="10">
        <v>0</v>
      </c>
      <c r="U80" s="4">
        <v>10</v>
      </c>
      <c r="V80" s="4">
        <v>0</v>
      </c>
      <c r="W80" s="10">
        <v>0</v>
      </c>
      <c r="X80" s="4">
        <v>36.435217391304363</v>
      </c>
      <c r="Y80" s="4">
        <v>3.6580434782608684</v>
      </c>
      <c r="Z80" s="10">
        <v>0.10039856326296814</v>
      </c>
      <c r="AA80" s="4">
        <v>0.3016304347826087</v>
      </c>
      <c r="AB80" s="4">
        <v>0.3016304347826087</v>
      </c>
      <c r="AC80" s="10">
        <v>1</v>
      </c>
      <c r="AD80" s="4">
        <v>123.26489130434781</v>
      </c>
      <c r="AE80" s="4">
        <v>0</v>
      </c>
      <c r="AF80" s="10">
        <v>0</v>
      </c>
      <c r="AG80" s="4">
        <v>27.94206521739132</v>
      </c>
      <c r="AH80" s="4">
        <v>0</v>
      </c>
      <c r="AI80" s="10">
        <v>0</v>
      </c>
      <c r="AJ80" s="4">
        <v>0</v>
      </c>
      <c r="AK80" s="4">
        <v>0</v>
      </c>
      <c r="AL80" s="10" t="s">
        <v>252</v>
      </c>
      <c r="AM80" s="1">
        <v>135094</v>
      </c>
      <c r="AN80" s="1">
        <v>10</v>
      </c>
      <c r="AX80"/>
      <c r="AY80"/>
    </row>
    <row r="81" spans="6:51" x14ac:dyDescent="0.25">
      <c r="AY81"/>
    </row>
    <row r="82" spans="6:51" x14ac:dyDescent="0.25">
      <c r="AY82"/>
    </row>
    <row r="83" spans="6:51" x14ac:dyDescent="0.25">
      <c r="F83" s="4"/>
      <c r="G83" s="4"/>
      <c r="AY83"/>
    </row>
    <row r="84" spans="6:51" x14ac:dyDescent="0.25">
      <c r="AY84"/>
    </row>
    <row r="85" spans="6:51" x14ac:dyDescent="0.25">
      <c r="AY85"/>
    </row>
    <row r="86" spans="6:51" x14ac:dyDescent="0.25">
      <c r="AY86"/>
    </row>
    <row r="87" spans="6:51" x14ac:dyDescent="0.25">
      <c r="AY87"/>
    </row>
    <row r="88" spans="6:51" x14ac:dyDescent="0.25">
      <c r="AY88"/>
    </row>
    <row r="89" spans="6:51" x14ac:dyDescent="0.25">
      <c r="AY89"/>
    </row>
    <row r="90" spans="6:51" x14ac:dyDescent="0.25">
      <c r="AY90"/>
    </row>
    <row r="91" spans="6:51" x14ac:dyDescent="0.25">
      <c r="AY91"/>
    </row>
    <row r="92" spans="6:51" x14ac:dyDescent="0.25">
      <c r="AY92"/>
    </row>
    <row r="93" spans="6:51" x14ac:dyDescent="0.25">
      <c r="AY93"/>
    </row>
    <row r="94" spans="6:51" x14ac:dyDescent="0.25">
      <c r="AY94"/>
    </row>
    <row r="95" spans="6:51" x14ac:dyDescent="0.25">
      <c r="AY95"/>
    </row>
    <row r="96" spans="6: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71" spans="51:51" x14ac:dyDescent="0.25">
      <c r="AY271"/>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8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204</v>
      </c>
      <c r="B1" s="2" t="s">
        <v>206</v>
      </c>
      <c r="C1" s="2" t="s">
        <v>207</v>
      </c>
      <c r="D1" s="2" t="s">
        <v>208</v>
      </c>
      <c r="E1" s="2" t="s">
        <v>209</v>
      </c>
      <c r="F1" s="2" t="s">
        <v>294</v>
      </c>
      <c r="G1" s="2" t="s">
        <v>295</v>
      </c>
      <c r="H1" s="2" t="s">
        <v>296</v>
      </c>
      <c r="I1" s="2" t="s">
        <v>297</v>
      </c>
      <c r="J1" s="2" t="s">
        <v>298</v>
      </c>
      <c r="K1" s="2" t="s">
        <v>299</v>
      </c>
      <c r="L1" s="2" t="s">
        <v>300</v>
      </c>
      <c r="M1" s="2" t="s">
        <v>301</v>
      </c>
      <c r="N1" s="2" t="s">
        <v>302</v>
      </c>
      <c r="O1" s="2" t="s">
        <v>303</v>
      </c>
      <c r="P1" s="2" t="s">
        <v>304</v>
      </c>
      <c r="Q1" s="2" t="s">
        <v>305</v>
      </c>
      <c r="R1" s="2" t="s">
        <v>306</v>
      </c>
      <c r="S1" s="2" t="s">
        <v>307</v>
      </c>
      <c r="T1" s="2" t="s">
        <v>308</v>
      </c>
      <c r="U1" s="2" t="s">
        <v>309</v>
      </c>
      <c r="V1" s="2" t="s">
        <v>310</v>
      </c>
      <c r="W1" s="2" t="s">
        <v>311</v>
      </c>
      <c r="X1" s="2" t="s">
        <v>312</v>
      </c>
      <c r="Y1" s="2" t="s">
        <v>313</v>
      </c>
      <c r="Z1" s="2" t="s">
        <v>314</v>
      </c>
      <c r="AA1" s="2" t="s">
        <v>315</v>
      </c>
      <c r="AB1" s="2" t="s">
        <v>316</v>
      </c>
      <c r="AC1" s="2" t="s">
        <v>317</v>
      </c>
      <c r="AD1" s="2" t="s">
        <v>318</v>
      </c>
      <c r="AE1" s="2" t="s">
        <v>319</v>
      </c>
      <c r="AF1" s="2" t="s">
        <v>320</v>
      </c>
      <c r="AG1" s="2" t="s">
        <v>321</v>
      </c>
      <c r="AH1" s="2" t="s">
        <v>236</v>
      </c>
      <c r="AI1" s="3" t="s">
        <v>322</v>
      </c>
    </row>
    <row r="2" spans="1:35" x14ac:dyDescent="0.25">
      <c r="A2" t="s">
        <v>91</v>
      </c>
      <c r="B2" t="s">
        <v>73</v>
      </c>
      <c r="C2" t="s">
        <v>174</v>
      </c>
      <c r="D2" t="s">
        <v>143</v>
      </c>
      <c r="E2" s="6">
        <v>31.782608695652176</v>
      </c>
      <c r="F2" s="6">
        <v>5.797173913043479</v>
      </c>
      <c r="G2" s="6">
        <v>0</v>
      </c>
      <c r="H2" s="6">
        <v>0</v>
      </c>
      <c r="I2" s="6">
        <v>0</v>
      </c>
      <c r="J2" s="6">
        <v>0</v>
      </c>
      <c r="K2" s="6">
        <v>0</v>
      </c>
      <c r="L2" s="6">
        <v>0.88119565217391327</v>
      </c>
      <c r="M2" s="6">
        <v>2.0453260869565217</v>
      </c>
      <c r="N2" s="6">
        <v>0</v>
      </c>
      <c r="O2" s="6">
        <f>SUM(NonNurse[[#This Row],[Qualified Social Work Staff Hours]],NonNurse[[#This Row],[Other Social Work Staff Hours]])/NonNurse[[#This Row],[MDS Census]]</f>
        <v>6.435362517099863E-2</v>
      </c>
      <c r="P2" s="6">
        <v>0</v>
      </c>
      <c r="Q2" s="6">
        <v>0</v>
      </c>
      <c r="R2" s="6">
        <f>SUM(NonNurse[[#This Row],[Qualified Activities Professional Hours]],NonNurse[[#This Row],[Other Activities Professional Hours]])/NonNurse[[#This Row],[MDS Census]]</f>
        <v>0</v>
      </c>
      <c r="S2" s="6">
        <v>12.224130434782605</v>
      </c>
      <c r="T2" s="6">
        <v>5.3726086956521728</v>
      </c>
      <c r="U2" s="6">
        <v>0</v>
      </c>
      <c r="V2" s="6">
        <f>SUM(NonNurse[[#This Row],[Occupational Therapist Hours]],NonNurse[[#This Row],[OT Assistant Hours]],NonNurse[[#This Row],[OT Aide Hours]])/NonNurse[[#This Row],[MDS Census]]</f>
        <v>0.55365937072503402</v>
      </c>
      <c r="W2" s="6">
        <v>15.711521739130433</v>
      </c>
      <c r="X2" s="6">
        <v>5.0250000000000004</v>
      </c>
      <c r="Y2" s="6">
        <v>0</v>
      </c>
      <c r="Z2" s="6">
        <f>SUM(NonNurse[[#This Row],[Physical Therapist (PT) Hours]],NonNurse[[#This Row],[PT Assistant Hours]],NonNurse[[#This Row],[PT Aide Hours]])/NonNurse[[#This Row],[MDS Census]]</f>
        <v>0.6524487004103966</v>
      </c>
      <c r="AA2" s="6">
        <v>0</v>
      </c>
      <c r="AB2" s="6">
        <v>0</v>
      </c>
      <c r="AC2" s="6">
        <v>0</v>
      </c>
      <c r="AD2" s="6">
        <v>0</v>
      </c>
      <c r="AE2" s="6">
        <v>0</v>
      </c>
      <c r="AF2" s="6">
        <v>0</v>
      </c>
      <c r="AG2" s="6">
        <v>0</v>
      </c>
      <c r="AH2" s="1">
        <v>135142</v>
      </c>
      <c r="AI2">
        <v>10</v>
      </c>
    </row>
    <row r="3" spans="1:35" x14ac:dyDescent="0.25">
      <c r="A3" t="s">
        <v>91</v>
      </c>
      <c r="B3" t="s">
        <v>76</v>
      </c>
      <c r="C3" t="s">
        <v>172</v>
      </c>
      <c r="D3" t="s">
        <v>141</v>
      </c>
      <c r="E3" s="6">
        <v>30.032608695652176</v>
      </c>
      <c r="F3" s="6">
        <v>5.7391304347826084</v>
      </c>
      <c r="G3" s="6">
        <v>0</v>
      </c>
      <c r="H3" s="6">
        <v>0</v>
      </c>
      <c r="I3" s="6">
        <v>0</v>
      </c>
      <c r="J3" s="6">
        <v>0</v>
      </c>
      <c r="K3" s="6">
        <v>0</v>
      </c>
      <c r="L3" s="6">
        <v>5.797173913043479</v>
      </c>
      <c r="M3" s="6">
        <v>2.717391304347826E-2</v>
      </c>
      <c r="N3" s="6">
        <v>0</v>
      </c>
      <c r="O3" s="6">
        <f>SUM(NonNurse[[#This Row],[Qualified Social Work Staff Hours]],NonNurse[[#This Row],[Other Social Work Staff Hours]])/NonNurse[[#This Row],[MDS Census]]</f>
        <v>9.0481360839667025E-4</v>
      </c>
      <c r="P3" s="6">
        <v>0</v>
      </c>
      <c r="Q3" s="6">
        <v>0</v>
      </c>
      <c r="R3" s="6">
        <f>SUM(NonNurse[[#This Row],[Qualified Activities Professional Hours]],NonNurse[[#This Row],[Other Activities Professional Hours]])/NonNurse[[#This Row],[MDS Census]]</f>
        <v>0</v>
      </c>
      <c r="S3" s="6">
        <v>8.1589130434782628</v>
      </c>
      <c r="T3" s="6">
        <v>10.966195652173909</v>
      </c>
      <c r="U3" s="6">
        <v>0</v>
      </c>
      <c r="V3" s="6">
        <f>SUM(NonNurse[[#This Row],[Occupational Therapist Hours]],NonNurse[[#This Row],[OT Assistant Hours]],NonNurse[[#This Row],[OT Aide Hours]])/NonNurse[[#This Row],[MDS Census]]</f>
        <v>0.63681143684401009</v>
      </c>
      <c r="W3" s="6">
        <v>10.046086956521739</v>
      </c>
      <c r="X3" s="6">
        <v>4.4484782608695648</v>
      </c>
      <c r="Y3" s="6">
        <v>0</v>
      </c>
      <c r="Z3" s="6">
        <f>SUM(NonNurse[[#This Row],[Physical Therapist (PT) Hours]],NonNurse[[#This Row],[PT Assistant Hours]],NonNurse[[#This Row],[PT Aide Hours]])/NonNurse[[#This Row],[MDS Census]]</f>
        <v>0.48262757871878392</v>
      </c>
      <c r="AA3" s="6">
        <v>0</v>
      </c>
      <c r="AB3" s="6">
        <v>0</v>
      </c>
      <c r="AC3" s="6">
        <v>0</v>
      </c>
      <c r="AD3" s="6">
        <v>0</v>
      </c>
      <c r="AE3" s="6">
        <v>0</v>
      </c>
      <c r="AF3" s="6">
        <v>0</v>
      </c>
      <c r="AG3" s="6">
        <v>0</v>
      </c>
      <c r="AH3" s="1">
        <v>135145</v>
      </c>
      <c r="AI3">
        <v>10</v>
      </c>
    </row>
    <row r="4" spans="1:35" x14ac:dyDescent="0.25">
      <c r="A4" t="s">
        <v>91</v>
      </c>
      <c r="B4" t="s">
        <v>31</v>
      </c>
      <c r="C4" t="s">
        <v>173</v>
      </c>
      <c r="D4" t="s">
        <v>142</v>
      </c>
      <c r="E4" s="6">
        <v>72.369565217391298</v>
      </c>
      <c r="F4" s="6">
        <v>5.4782608695652177</v>
      </c>
      <c r="G4" s="6">
        <v>0.43478260869565216</v>
      </c>
      <c r="H4" s="6">
        <v>0.33293478260869569</v>
      </c>
      <c r="I4" s="6">
        <v>0</v>
      </c>
      <c r="J4" s="6">
        <v>1.5</v>
      </c>
      <c r="K4" s="6">
        <v>0</v>
      </c>
      <c r="L4" s="6">
        <v>1.8638043478260868</v>
      </c>
      <c r="M4" s="6">
        <v>4.0230434782608704</v>
      </c>
      <c r="N4" s="6">
        <v>6.1466304347826091</v>
      </c>
      <c r="O4" s="6">
        <f>SUM(NonNurse[[#This Row],[Qualified Social Work Staff Hours]],NonNurse[[#This Row],[Other Social Work Staff Hours]])/NonNurse[[#This Row],[MDS Census]]</f>
        <v>0.14052418143586665</v>
      </c>
      <c r="P4" s="6">
        <v>4.9017391304347822</v>
      </c>
      <c r="Q4" s="6">
        <v>6.6452173913043477</v>
      </c>
      <c r="R4" s="6">
        <f>SUM(NonNurse[[#This Row],[Qualified Activities Professional Hours]],NonNurse[[#This Row],[Other Activities Professional Hours]])/NonNurse[[#This Row],[MDS Census]]</f>
        <v>0.15955542204866327</v>
      </c>
      <c r="S4" s="6">
        <v>12.952934782608702</v>
      </c>
      <c r="T4" s="6">
        <v>0</v>
      </c>
      <c r="U4" s="6">
        <v>0</v>
      </c>
      <c r="V4" s="6">
        <f>SUM(NonNurse[[#This Row],[Occupational Therapist Hours]],NonNurse[[#This Row],[OT Assistant Hours]],NonNurse[[#This Row],[OT Aide Hours]])/NonNurse[[#This Row],[MDS Census]]</f>
        <v>0.17898317813157116</v>
      </c>
      <c r="W4" s="6">
        <v>6.9149999999999991</v>
      </c>
      <c r="X4" s="6">
        <v>0</v>
      </c>
      <c r="Y4" s="6">
        <v>0</v>
      </c>
      <c r="Z4" s="6">
        <f>SUM(NonNurse[[#This Row],[Physical Therapist (PT) Hours]],NonNurse[[#This Row],[PT Assistant Hours]],NonNurse[[#This Row],[PT Aide Hours]])/NonNurse[[#This Row],[MDS Census]]</f>
        <v>9.555121658155602E-2</v>
      </c>
      <c r="AA4" s="6">
        <v>0</v>
      </c>
      <c r="AB4" s="6">
        <v>0</v>
      </c>
      <c r="AC4" s="6">
        <v>0</v>
      </c>
      <c r="AD4" s="6">
        <v>0</v>
      </c>
      <c r="AE4" s="6">
        <v>0</v>
      </c>
      <c r="AF4" s="6">
        <v>0</v>
      </c>
      <c r="AG4" s="6">
        <v>0.63043478260869568</v>
      </c>
      <c r="AH4" s="1">
        <v>135079</v>
      </c>
      <c r="AI4">
        <v>10</v>
      </c>
    </row>
    <row r="5" spans="1:35" x14ac:dyDescent="0.25">
      <c r="A5" t="s">
        <v>91</v>
      </c>
      <c r="B5" t="s">
        <v>44</v>
      </c>
      <c r="C5" t="s">
        <v>194</v>
      </c>
      <c r="D5" t="s">
        <v>135</v>
      </c>
      <c r="E5" s="6">
        <v>23.489130434782609</v>
      </c>
      <c r="F5" s="6">
        <v>4.9565217391304346</v>
      </c>
      <c r="G5" s="6">
        <v>0.14130434782608695</v>
      </c>
      <c r="H5" s="6">
        <v>0</v>
      </c>
      <c r="I5" s="6">
        <v>0</v>
      </c>
      <c r="J5" s="6">
        <v>0</v>
      </c>
      <c r="K5" s="6">
        <v>0</v>
      </c>
      <c r="L5" s="6">
        <v>0</v>
      </c>
      <c r="M5" s="6">
        <v>0</v>
      </c>
      <c r="N5" s="6">
        <v>0</v>
      </c>
      <c r="O5" s="6">
        <f>SUM(NonNurse[[#This Row],[Qualified Social Work Staff Hours]],NonNurse[[#This Row],[Other Social Work Staff Hours]])/NonNurse[[#This Row],[MDS Census]]</f>
        <v>0</v>
      </c>
      <c r="P5" s="6">
        <v>4.1141304347826084</v>
      </c>
      <c r="Q5" s="6">
        <v>5.4375</v>
      </c>
      <c r="R5" s="6">
        <f>SUM(NonNurse[[#This Row],[Qualified Activities Professional Hours]],NonNurse[[#This Row],[Other Activities Professional Hours]])/NonNurse[[#This Row],[MDS Census]]</f>
        <v>0.40664044423877838</v>
      </c>
      <c r="S5" s="6">
        <v>0.46739130434782611</v>
      </c>
      <c r="T5" s="6">
        <v>0.73913043478260865</v>
      </c>
      <c r="U5" s="6">
        <v>0</v>
      </c>
      <c r="V5" s="6">
        <f>SUM(NonNurse[[#This Row],[Occupational Therapist Hours]],NonNurse[[#This Row],[OT Assistant Hours]],NonNurse[[#This Row],[OT Aide Hours]])/NonNurse[[#This Row],[MDS Census]]</f>
        <v>5.1365108745950946E-2</v>
      </c>
      <c r="W5" s="6">
        <v>0.3728260869565217</v>
      </c>
      <c r="X5" s="6">
        <v>1.2663043478260869</v>
      </c>
      <c r="Y5" s="6">
        <v>0</v>
      </c>
      <c r="Z5" s="6">
        <f>SUM(NonNurse[[#This Row],[Physical Therapist (PT) Hours]],NonNurse[[#This Row],[PT Assistant Hours]],NonNurse[[#This Row],[PT Aide Hours]])/NonNurse[[#This Row],[MDS Census]]</f>
        <v>6.9782508098102727E-2</v>
      </c>
      <c r="AA5" s="6">
        <v>0</v>
      </c>
      <c r="AB5" s="6">
        <v>0</v>
      </c>
      <c r="AC5" s="6">
        <v>0</v>
      </c>
      <c r="AD5" s="6">
        <v>0</v>
      </c>
      <c r="AE5" s="6">
        <v>0</v>
      </c>
      <c r="AF5" s="6">
        <v>0</v>
      </c>
      <c r="AG5" s="6">
        <v>0</v>
      </c>
      <c r="AH5" s="1">
        <v>135097</v>
      </c>
      <c r="AI5">
        <v>10</v>
      </c>
    </row>
    <row r="6" spans="1:35" x14ac:dyDescent="0.25">
      <c r="A6" t="s">
        <v>91</v>
      </c>
      <c r="B6" t="s">
        <v>41</v>
      </c>
      <c r="C6" t="s">
        <v>184</v>
      </c>
      <c r="D6" t="s">
        <v>150</v>
      </c>
      <c r="E6" s="6">
        <v>47.141304347826086</v>
      </c>
      <c r="F6" s="6">
        <v>5.4782608695652177</v>
      </c>
      <c r="G6" s="6">
        <v>0.67391304347826086</v>
      </c>
      <c r="H6" s="6">
        <v>0.29695652173913045</v>
      </c>
      <c r="I6" s="6">
        <v>1.076086956521739</v>
      </c>
      <c r="J6" s="6">
        <v>0</v>
      </c>
      <c r="K6" s="6">
        <v>0</v>
      </c>
      <c r="L6" s="6">
        <v>4.723478260869566</v>
      </c>
      <c r="M6" s="6">
        <v>5.3913043478260869</v>
      </c>
      <c r="N6" s="6">
        <v>5.2443478260869565</v>
      </c>
      <c r="O6" s="6">
        <f>SUM(NonNurse[[#This Row],[Qualified Social Work Staff Hours]],NonNurse[[#This Row],[Other Social Work Staff Hours]])/NonNurse[[#This Row],[MDS Census]]</f>
        <v>0.22561217431404199</v>
      </c>
      <c r="P6" s="6">
        <v>5.0190217391304346</v>
      </c>
      <c r="Q6" s="6">
        <v>0</v>
      </c>
      <c r="R6" s="6">
        <f>SUM(NonNurse[[#This Row],[Qualified Activities Professional Hours]],NonNurse[[#This Row],[Other Activities Professional Hours]])/NonNurse[[#This Row],[MDS Census]]</f>
        <v>0.10646760433479363</v>
      </c>
      <c r="S6" s="6">
        <v>1.4814130434782609</v>
      </c>
      <c r="T6" s="6">
        <v>6.3161956521739118</v>
      </c>
      <c r="U6" s="6">
        <v>0</v>
      </c>
      <c r="V6" s="6">
        <f>SUM(NonNurse[[#This Row],[Occupational Therapist Hours]],NonNurse[[#This Row],[OT Assistant Hours]],NonNurse[[#This Row],[OT Aide Hours]])/NonNurse[[#This Row],[MDS Census]]</f>
        <v>0.16540926908000919</v>
      </c>
      <c r="W6" s="6">
        <v>4.45</v>
      </c>
      <c r="X6" s="6">
        <v>1.9963043478260876</v>
      </c>
      <c r="Y6" s="6">
        <v>0</v>
      </c>
      <c r="Z6" s="6">
        <f>SUM(NonNurse[[#This Row],[Physical Therapist (PT) Hours]],NonNurse[[#This Row],[PT Assistant Hours]],NonNurse[[#This Row],[PT Aide Hours]])/NonNurse[[#This Row],[MDS Census]]</f>
        <v>0.13674429329029283</v>
      </c>
      <c r="AA6" s="6">
        <v>0</v>
      </c>
      <c r="AB6" s="6">
        <v>0</v>
      </c>
      <c r="AC6" s="6">
        <v>0</v>
      </c>
      <c r="AD6" s="6">
        <v>0</v>
      </c>
      <c r="AE6" s="6">
        <v>0</v>
      </c>
      <c r="AF6" s="6">
        <v>0</v>
      </c>
      <c r="AG6" s="6">
        <v>0</v>
      </c>
      <c r="AH6" s="1">
        <v>135093</v>
      </c>
      <c r="AI6">
        <v>10</v>
      </c>
    </row>
    <row r="7" spans="1:35" x14ac:dyDescent="0.25">
      <c r="A7" t="s">
        <v>91</v>
      </c>
      <c r="B7" t="s">
        <v>61</v>
      </c>
      <c r="C7" t="s">
        <v>199</v>
      </c>
      <c r="D7" t="s">
        <v>142</v>
      </c>
      <c r="E7" s="6">
        <v>19.728260869565219</v>
      </c>
      <c r="F7" s="6">
        <v>5.7391304347826084</v>
      </c>
      <c r="G7" s="6">
        <v>0.24445652173913046</v>
      </c>
      <c r="H7" s="6">
        <v>0</v>
      </c>
      <c r="I7" s="6">
        <v>0</v>
      </c>
      <c r="J7" s="6">
        <v>0</v>
      </c>
      <c r="K7" s="6">
        <v>0</v>
      </c>
      <c r="L7" s="6">
        <v>3.2955434782608704</v>
      </c>
      <c r="M7" s="6">
        <v>0.73119565217391302</v>
      </c>
      <c r="N7" s="6">
        <v>0</v>
      </c>
      <c r="O7" s="6">
        <f>SUM(NonNurse[[#This Row],[Qualified Social Work Staff Hours]],NonNurse[[#This Row],[Other Social Work Staff Hours]])/NonNurse[[#This Row],[MDS Census]]</f>
        <v>3.7063360881542697E-2</v>
      </c>
      <c r="P7" s="6">
        <v>0</v>
      </c>
      <c r="Q7" s="6">
        <v>0</v>
      </c>
      <c r="R7" s="6">
        <f>SUM(NonNurse[[#This Row],[Qualified Activities Professional Hours]],NonNurse[[#This Row],[Other Activities Professional Hours]])/NonNurse[[#This Row],[MDS Census]]</f>
        <v>0</v>
      </c>
      <c r="S7" s="6">
        <v>11.998478260869565</v>
      </c>
      <c r="T7" s="6">
        <v>5.8790217391304349</v>
      </c>
      <c r="U7" s="6">
        <v>0</v>
      </c>
      <c r="V7" s="6">
        <f>SUM(NonNurse[[#This Row],[Occupational Therapist Hours]],NonNurse[[#This Row],[OT Assistant Hours]],NonNurse[[#This Row],[OT Aide Hours]])/NonNurse[[#This Row],[MDS Census]]</f>
        <v>0.90618732782369127</v>
      </c>
      <c r="W7" s="6">
        <v>7.4201086956521758</v>
      </c>
      <c r="X7" s="6">
        <v>5.9618478260869567</v>
      </c>
      <c r="Y7" s="6">
        <v>0</v>
      </c>
      <c r="Z7" s="6">
        <f>SUM(NonNurse[[#This Row],[Physical Therapist (PT) Hours]],NonNurse[[#This Row],[PT Assistant Hours]],NonNurse[[#This Row],[PT Aide Hours]])/NonNurse[[#This Row],[MDS Census]]</f>
        <v>0.67831404958677688</v>
      </c>
      <c r="AA7" s="6">
        <v>0</v>
      </c>
      <c r="AB7" s="6">
        <v>0</v>
      </c>
      <c r="AC7" s="6">
        <v>0</v>
      </c>
      <c r="AD7" s="6">
        <v>0</v>
      </c>
      <c r="AE7" s="6">
        <v>0</v>
      </c>
      <c r="AF7" s="6">
        <v>0</v>
      </c>
      <c r="AG7" s="6">
        <v>0</v>
      </c>
      <c r="AH7" s="1">
        <v>135130</v>
      </c>
      <c r="AI7">
        <v>10</v>
      </c>
    </row>
    <row r="8" spans="1:35" x14ac:dyDescent="0.25">
      <c r="A8" t="s">
        <v>91</v>
      </c>
      <c r="B8" t="s">
        <v>27</v>
      </c>
      <c r="C8" t="s">
        <v>186</v>
      </c>
      <c r="D8" t="s">
        <v>153</v>
      </c>
      <c r="E8" s="6">
        <v>24.945652173913043</v>
      </c>
      <c r="F8" s="6">
        <v>3.0652173913043477</v>
      </c>
      <c r="G8" s="6">
        <v>2.1739130434782608E-2</v>
      </c>
      <c r="H8" s="6">
        <v>2.6956521739130435</v>
      </c>
      <c r="I8" s="6">
        <v>1.6086956521739131</v>
      </c>
      <c r="J8" s="6">
        <v>0</v>
      </c>
      <c r="K8" s="6">
        <v>0</v>
      </c>
      <c r="L8" s="6">
        <v>1.0869565217391304E-2</v>
      </c>
      <c r="M8" s="6">
        <v>4.2336956521739131</v>
      </c>
      <c r="N8" s="6">
        <v>0</v>
      </c>
      <c r="O8" s="6">
        <f>SUM(NonNurse[[#This Row],[Qualified Social Work Staff Hours]],NonNurse[[#This Row],[Other Social Work Staff Hours]])/NonNurse[[#This Row],[MDS Census]]</f>
        <v>0.16971677559912854</v>
      </c>
      <c r="P8" s="6">
        <v>4.3369565217391308</v>
      </c>
      <c r="Q8" s="6">
        <v>3.8967391304347827</v>
      </c>
      <c r="R8" s="6">
        <f>SUM(NonNurse[[#This Row],[Qualified Activities Professional Hours]],NonNurse[[#This Row],[Other Activities Professional Hours]])/NonNurse[[#This Row],[MDS Census]]</f>
        <v>0.33006535947712423</v>
      </c>
      <c r="S8" s="6">
        <v>1.2554347826086956</v>
      </c>
      <c r="T8" s="6">
        <v>0</v>
      </c>
      <c r="U8" s="6">
        <v>4.3478260869565216E-2</v>
      </c>
      <c r="V8" s="6">
        <f>SUM(NonNurse[[#This Row],[Occupational Therapist Hours]],NonNurse[[#This Row],[OT Assistant Hours]],NonNurse[[#This Row],[OT Aide Hours]])/NonNurse[[#This Row],[MDS Census]]</f>
        <v>5.2069716775599122E-2</v>
      </c>
      <c r="W8" s="6">
        <v>1.1413043478260869</v>
      </c>
      <c r="X8" s="6">
        <v>1.0869565217391304E-2</v>
      </c>
      <c r="Y8" s="6">
        <v>4.5</v>
      </c>
      <c r="Z8" s="6">
        <f>SUM(NonNurse[[#This Row],[Physical Therapist (PT) Hours]],NonNurse[[#This Row],[PT Assistant Hours]],NonNurse[[#This Row],[PT Aide Hours]])/NonNurse[[#This Row],[MDS Census]]</f>
        <v>0.22657952069716777</v>
      </c>
      <c r="AA8" s="6">
        <v>0</v>
      </c>
      <c r="AB8" s="6">
        <v>0</v>
      </c>
      <c r="AC8" s="6">
        <v>0</v>
      </c>
      <c r="AD8" s="6">
        <v>0</v>
      </c>
      <c r="AE8" s="6">
        <v>0</v>
      </c>
      <c r="AF8" s="6">
        <v>0</v>
      </c>
      <c r="AG8" s="6">
        <v>0</v>
      </c>
      <c r="AH8" s="1">
        <v>135070</v>
      </c>
      <c r="AI8">
        <v>10</v>
      </c>
    </row>
    <row r="9" spans="1:35" x14ac:dyDescent="0.25">
      <c r="A9" t="s">
        <v>91</v>
      </c>
      <c r="B9" t="s">
        <v>65</v>
      </c>
      <c r="C9" t="s">
        <v>201</v>
      </c>
      <c r="D9" t="s">
        <v>162</v>
      </c>
      <c r="E9" s="6">
        <v>34.380434782608695</v>
      </c>
      <c r="F9" s="6">
        <v>5.7391304347826084</v>
      </c>
      <c r="G9" s="6">
        <v>0.4891304347826087</v>
      </c>
      <c r="H9" s="6">
        <v>0.19891304347826083</v>
      </c>
      <c r="I9" s="6">
        <v>1.1086956521739131</v>
      </c>
      <c r="J9" s="6">
        <v>0</v>
      </c>
      <c r="K9" s="6">
        <v>0</v>
      </c>
      <c r="L9" s="6">
        <v>0.8682608695652172</v>
      </c>
      <c r="M9" s="6">
        <v>0</v>
      </c>
      <c r="N9" s="6">
        <v>5.8050000000000006</v>
      </c>
      <c r="O9" s="6">
        <f>SUM(NonNurse[[#This Row],[Qualified Social Work Staff Hours]],NonNurse[[#This Row],[Other Social Work Staff Hours]])/NonNurse[[#This Row],[MDS Census]]</f>
        <v>0.16884603224786596</v>
      </c>
      <c r="P9" s="6">
        <v>3.3465217391304347</v>
      </c>
      <c r="Q9" s="6">
        <v>0</v>
      </c>
      <c r="R9" s="6">
        <f>SUM(NonNurse[[#This Row],[Qualified Activities Professional Hours]],NonNurse[[#This Row],[Other Activities Professional Hours]])/NonNurse[[#This Row],[MDS Census]]</f>
        <v>9.733797028137843E-2</v>
      </c>
      <c r="S9" s="6">
        <v>1.3710869565217392</v>
      </c>
      <c r="T9" s="6">
        <v>3.8154347826086936</v>
      </c>
      <c r="U9" s="6">
        <v>0</v>
      </c>
      <c r="V9" s="6">
        <f>SUM(NonNurse[[#This Row],[Occupational Therapist Hours]],NonNurse[[#This Row],[OT Assistant Hours]],NonNurse[[#This Row],[OT Aide Hours]])/NonNurse[[#This Row],[MDS Census]]</f>
        <v>0.15085678153651588</v>
      </c>
      <c r="W9" s="6">
        <v>8.0984782608695678</v>
      </c>
      <c r="X9" s="6">
        <v>0.55249999999999988</v>
      </c>
      <c r="Y9" s="6">
        <v>0</v>
      </c>
      <c r="Z9" s="6">
        <f>SUM(NonNurse[[#This Row],[Physical Therapist (PT) Hours]],NonNurse[[#This Row],[PT Assistant Hours]],NonNurse[[#This Row],[PT Aide Hours]])/NonNurse[[#This Row],[MDS Census]]</f>
        <v>0.25162503951944365</v>
      </c>
      <c r="AA9" s="6">
        <v>0</v>
      </c>
      <c r="AB9" s="6">
        <v>0</v>
      </c>
      <c r="AC9" s="6">
        <v>0</v>
      </c>
      <c r="AD9" s="6">
        <v>0</v>
      </c>
      <c r="AE9" s="6">
        <v>0</v>
      </c>
      <c r="AF9" s="6">
        <v>0</v>
      </c>
      <c r="AG9" s="6">
        <v>0</v>
      </c>
      <c r="AH9" s="1">
        <v>135134</v>
      </c>
      <c r="AI9">
        <v>10</v>
      </c>
    </row>
    <row r="10" spans="1:35" x14ac:dyDescent="0.25">
      <c r="A10" t="s">
        <v>91</v>
      </c>
      <c r="B10" t="s">
        <v>0</v>
      </c>
      <c r="C10" t="s">
        <v>165</v>
      </c>
      <c r="D10" t="s">
        <v>136</v>
      </c>
      <c r="E10" s="6">
        <v>20.956521739130434</v>
      </c>
      <c r="F10" s="6">
        <v>4.2608695652173916</v>
      </c>
      <c r="G10" s="6">
        <v>1.2554347826086956</v>
      </c>
      <c r="H10" s="6">
        <v>0.13043478260869565</v>
      </c>
      <c r="I10" s="6">
        <v>0.69565217391304346</v>
      </c>
      <c r="J10" s="6">
        <v>0</v>
      </c>
      <c r="K10" s="6">
        <v>0</v>
      </c>
      <c r="L10" s="6">
        <v>4.0760869565217392E-2</v>
      </c>
      <c r="M10" s="6">
        <v>1.0869565217391304E-2</v>
      </c>
      <c r="N10" s="6">
        <v>0</v>
      </c>
      <c r="O10" s="6">
        <f>SUM(NonNurse[[#This Row],[Qualified Social Work Staff Hours]],NonNurse[[#This Row],[Other Social Work Staff Hours]])/NonNurse[[#This Row],[MDS Census]]</f>
        <v>5.1867219917012448E-4</v>
      </c>
      <c r="P10" s="6">
        <v>4.0951086956521738</v>
      </c>
      <c r="Q10" s="6">
        <v>12.097826086956522</v>
      </c>
      <c r="R10" s="6">
        <f>SUM(NonNurse[[#This Row],[Qualified Activities Professional Hours]],NonNurse[[#This Row],[Other Activities Professional Hours]])/NonNurse[[#This Row],[MDS Census]]</f>
        <v>0.77269190871369298</v>
      </c>
      <c r="S10" s="6">
        <v>0</v>
      </c>
      <c r="T10" s="6">
        <v>0</v>
      </c>
      <c r="U10" s="6">
        <v>0</v>
      </c>
      <c r="V10" s="6">
        <f>SUM(NonNurse[[#This Row],[Occupational Therapist Hours]],NonNurse[[#This Row],[OT Assistant Hours]],NonNurse[[#This Row],[OT Aide Hours]])/NonNurse[[#This Row],[MDS Census]]</f>
        <v>0</v>
      </c>
      <c r="W10" s="6">
        <v>8.9565217391304353E-2</v>
      </c>
      <c r="X10" s="6">
        <v>0</v>
      </c>
      <c r="Y10" s="6">
        <v>0</v>
      </c>
      <c r="Z10" s="6">
        <f>SUM(NonNurse[[#This Row],[Physical Therapist (PT) Hours]],NonNurse[[#This Row],[PT Assistant Hours]],NonNurse[[#This Row],[PT Aide Hours]])/NonNurse[[#This Row],[MDS Census]]</f>
        <v>4.2738589211618258E-3</v>
      </c>
      <c r="AA10" s="6">
        <v>0</v>
      </c>
      <c r="AB10" s="6">
        <v>0</v>
      </c>
      <c r="AC10" s="6">
        <v>0</v>
      </c>
      <c r="AD10" s="6">
        <v>0</v>
      </c>
      <c r="AE10" s="6">
        <v>0</v>
      </c>
      <c r="AF10" s="6">
        <v>0</v>
      </c>
      <c r="AG10" s="6">
        <v>0</v>
      </c>
      <c r="AH10" s="1">
        <v>135004</v>
      </c>
      <c r="AI10">
        <v>10</v>
      </c>
    </row>
    <row r="11" spans="1:35" x14ac:dyDescent="0.25">
      <c r="A11" t="s">
        <v>91</v>
      </c>
      <c r="B11" t="s">
        <v>52</v>
      </c>
      <c r="C11" t="s">
        <v>195</v>
      </c>
      <c r="D11" t="s">
        <v>157</v>
      </c>
      <c r="E11" s="6">
        <v>37.967391304347828</v>
      </c>
      <c r="F11" s="6">
        <v>39.642173913043464</v>
      </c>
      <c r="G11" s="6">
        <v>0.375</v>
      </c>
      <c r="H11" s="6">
        <v>0.19010869565217389</v>
      </c>
      <c r="I11" s="6">
        <v>0.93478260869565222</v>
      </c>
      <c r="J11" s="6">
        <v>0</v>
      </c>
      <c r="K11" s="6">
        <v>0</v>
      </c>
      <c r="L11" s="6">
        <v>0.99847826086956537</v>
      </c>
      <c r="M11" s="6">
        <v>4.0982608695652178</v>
      </c>
      <c r="N11" s="6">
        <v>0</v>
      </c>
      <c r="O11" s="6">
        <f>SUM(NonNurse[[#This Row],[Qualified Social Work Staff Hours]],NonNurse[[#This Row],[Other Social Work Staff Hours]])/NonNurse[[#This Row],[MDS Census]]</f>
        <v>0.10794159748067564</v>
      </c>
      <c r="P11" s="6">
        <v>2.483152173913044</v>
      </c>
      <c r="Q11" s="6">
        <v>3.9456521739130432E-2</v>
      </c>
      <c r="R11" s="6">
        <f>SUM(NonNurse[[#This Row],[Qualified Activities Professional Hours]],NonNurse[[#This Row],[Other Activities Professional Hours]])/NonNurse[[#This Row],[MDS Census]]</f>
        <v>6.6441454337245937E-2</v>
      </c>
      <c r="S11" s="6">
        <v>2.7672826086956515</v>
      </c>
      <c r="T11" s="6">
        <v>1.8090217391304348</v>
      </c>
      <c r="U11" s="6">
        <v>0</v>
      </c>
      <c r="V11" s="6">
        <f>SUM(NonNurse[[#This Row],[Occupational Therapist Hours]],NonNurse[[#This Row],[OT Assistant Hours]],NonNurse[[#This Row],[OT Aide Hours]])/NonNurse[[#This Row],[MDS Census]]</f>
        <v>0.12053249355854564</v>
      </c>
      <c r="W11" s="6">
        <v>3.8922826086956519</v>
      </c>
      <c r="X11" s="6">
        <v>4.9363043478260868</v>
      </c>
      <c r="Y11" s="6">
        <v>0</v>
      </c>
      <c r="Z11" s="6">
        <f>SUM(NonNurse[[#This Row],[Physical Therapist (PT) Hours]],NonNurse[[#This Row],[PT Assistant Hours]],NonNurse[[#This Row],[PT Aide Hours]])/NonNurse[[#This Row],[MDS Census]]</f>
        <v>0.23253077583738907</v>
      </c>
      <c r="AA11" s="6">
        <v>0</v>
      </c>
      <c r="AB11" s="6">
        <v>0</v>
      </c>
      <c r="AC11" s="6">
        <v>0</v>
      </c>
      <c r="AD11" s="6">
        <v>0</v>
      </c>
      <c r="AE11" s="6">
        <v>0</v>
      </c>
      <c r="AF11" s="6">
        <v>0</v>
      </c>
      <c r="AG11" s="6">
        <v>0</v>
      </c>
      <c r="AH11" s="1">
        <v>135113</v>
      </c>
      <c r="AI11">
        <v>10</v>
      </c>
    </row>
    <row r="12" spans="1:35" x14ac:dyDescent="0.25">
      <c r="A12" t="s">
        <v>91</v>
      </c>
      <c r="B12" t="s">
        <v>4</v>
      </c>
      <c r="C12" t="s">
        <v>168</v>
      </c>
      <c r="D12" t="s">
        <v>138</v>
      </c>
      <c r="E12" s="6">
        <v>54.608695652173914</v>
      </c>
      <c r="F12" s="6">
        <v>5.4782608695652177</v>
      </c>
      <c r="G12" s="6">
        <v>0</v>
      </c>
      <c r="H12" s="6">
        <v>0.35869565217391303</v>
      </c>
      <c r="I12" s="6">
        <v>0</v>
      </c>
      <c r="J12" s="6">
        <v>0</v>
      </c>
      <c r="K12" s="6">
        <v>0</v>
      </c>
      <c r="L12" s="6">
        <v>1.7218478260869561</v>
      </c>
      <c r="M12" s="6">
        <v>5.1304347826086953</v>
      </c>
      <c r="N12" s="6">
        <v>10.207717391304348</v>
      </c>
      <c r="O12" s="6">
        <f>SUM(NonNurse[[#This Row],[Qualified Social Work Staff Hours]],NonNurse[[#This Row],[Other Social Work Staff Hours]])/NonNurse[[#This Row],[MDS Census]]</f>
        <v>0.28087380573248405</v>
      </c>
      <c r="P12" s="6">
        <v>4.7391304347826084</v>
      </c>
      <c r="Q12" s="6">
        <v>1.7140217391304347</v>
      </c>
      <c r="R12" s="6">
        <f>SUM(NonNurse[[#This Row],[Qualified Activities Professional Hours]],NonNurse[[#This Row],[Other Activities Professional Hours]])/NonNurse[[#This Row],[MDS Census]]</f>
        <v>0.11817078025477706</v>
      </c>
      <c r="S12" s="6">
        <v>1.4867391304347826</v>
      </c>
      <c r="T12" s="6">
        <v>0</v>
      </c>
      <c r="U12" s="6">
        <v>0</v>
      </c>
      <c r="V12" s="6">
        <f>SUM(NonNurse[[#This Row],[Occupational Therapist Hours]],NonNurse[[#This Row],[OT Assistant Hours]],NonNurse[[#This Row],[OT Aide Hours]])/NonNurse[[#This Row],[MDS Census]]</f>
        <v>2.7225318471337578E-2</v>
      </c>
      <c r="W12" s="6">
        <v>4.4752173913043478</v>
      </c>
      <c r="X12" s="6">
        <v>0</v>
      </c>
      <c r="Y12" s="6">
        <v>0</v>
      </c>
      <c r="Z12" s="6">
        <f>SUM(NonNurse[[#This Row],[Physical Therapist (PT) Hours]],NonNurse[[#This Row],[PT Assistant Hours]],NonNurse[[#This Row],[PT Aide Hours]])/NonNurse[[#This Row],[MDS Census]]</f>
        <v>8.1950636942675154E-2</v>
      </c>
      <c r="AA12" s="6">
        <v>0</v>
      </c>
      <c r="AB12" s="6">
        <v>0</v>
      </c>
      <c r="AC12" s="6">
        <v>0</v>
      </c>
      <c r="AD12" s="6">
        <v>0</v>
      </c>
      <c r="AE12" s="6">
        <v>0</v>
      </c>
      <c r="AF12" s="6">
        <v>0</v>
      </c>
      <c r="AG12" s="6">
        <v>0</v>
      </c>
      <c r="AH12" s="1">
        <v>135014</v>
      </c>
      <c r="AI12">
        <v>10</v>
      </c>
    </row>
    <row r="13" spans="1:35" x14ac:dyDescent="0.25">
      <c r="A13" t="s">
        <v>91</v>
      </c>
      <c r="B13" t="s">
        <v>13</v>
      </c>
      <c r="C13" t="s">
        <v>168</v>
      </c>
      <c r="D13" t="s">
        <v>138</v>
      </c>
      <c r="E13" s="6">
        <v>69.271739130434781</v>
      </c>
      <c r="F13" s="6">
        <v>5.4782608695652177</v>
      </c>
      <c r="G13" s="6">
        <v>0.82608695652173914</v>
      </c>
      <c r="H13" s="6">
        <v>0.4191304347826087</v>
      </c>
      <c r="I13" s="6">
        <v>1.7934782608695652</v>
      </c>
      <c r="J13" s="6">
        <v>1.1304347826086956</v>
      </c>
      <c r="K13" s="6">
        <v>0</v>
      </c>
      <c r="L13" s="6">
        <v>5.5216304347826055</v>
      </c>
      <c r="M13" s="6">
        <v>4.97836956521739</v>
      </c>
      <c r="N13" s="6">
        <v>10.500760869565218</v>
      </c>
      <c r="O13" s="6">
        <f>SUM(NonNurse[[#This Row],[Qualified Social Work Staff Hours]],NonNurse[[#This Row],[Other Social Work Staff Hours]])/NonNurse[[#This Row],[MDS Census]]</f>
        <v>0.22345520163188451</v>
      </c>
      <c r="P13" s="6">
        <v>5.3668478260869561</v>
      </c>
      <c r="Q13" s="6">
        <v>0.35902173913043478</v>
      </c>
      <c r="R13" s="6">
        <f>SUM(NonNurse[[#This Row],[Qualified Activities Professional Hours]],NonNurse[[#This Row],[Other Activities Professional Hours]])/NonNurse[[#This Row],[MDS Census]]</f>
        <v>8.2658088812176359E-2</v>
      </c>
      <c r="S13" s="6">
        <v>10.471521739130432</v>
      </c>
      <c r="T13" s="6">
        <v>0</v>
      </c>
      <c r="U13" s="6">
        <v>0</v>
      </c>
      <c r="V13" s="6">
        <f>SUM(NonNurse[[#This Row],[Occupational Therapist Hours]],NonNurse[[#This Row],[OT Assistant Hours]],NonNurse[[#This Row],[OT Aide Hours]])/NonNurse[[#This Row],[MDS Census]]</f>
        <v>0.15116585595480933</v>
      </c>
      <c r="W13" s="6">
        <v>20.579347826086959</v>
      </c>
      <c r="X13" s="6">
        <v>0</v>
      </c>
      <c r="Y13" s="6">
        <v>0</v>
      </c>
      <c r="Z13" s="6">
        <f>SUM(NonNurse[[#This Row],[Physical Therapist (PT) Hours]],NonNurse[[#This Row],[PT Assistant Hours]],NonNurse[[#This Row],[PT Aide Hours]])/NonNurse[[#This Row],[MDS Census]]</f>
        <v>0.2970814373136671</v>
      </c>
      <c r="AA13" s="6">
        <v>0</v>
      </c>
      <c r="AB13" s="6">
        <v>0</v>
      </c>
      <c r="AC13" s="6">
        <v>0</v>
      </c>
      <c r="AD13" s="6">
        <v>0</v>
      </c>
      <c r="AE13" s="6">
        <v>0</v>
      </c>
      <c r="AF13" s="6">
        <v>0</v>
      </c>
      <c r="AG13" s="6">
        <v>0.43478260869565216</v>
      </c>
      <c r="AH13" s="1">
        <v>135051</v>
      </c>
      <c r="AI13">
        <v>10</v>
      </c>
    </row>
    <row r="14" spans="1:35" x14ac:dyDescent="0.25">
      <c r="A14" t="s">
        <v>91</v>
      </c>
      <c r="B14" t="s">
        <v>77</v>
      </c>
      <c r="C14" t="s">
        <v>173</v>
      </c>
      <c r="D14" t="s">
        <v>142</v>
      </c>
      <c r="E14" s="6">
        <v>46.793478260869563</v>
      </c>
      <c r="F14" s="6">
        <v>5.4782608695652177</v>
      </c>
      <c r="G14" s="6">
        <v>6.5217391304347824E-2</v>
      </c>
      <c r="H14" s="6">
        <v>0.22847826086956513</v>
      </c>
      <c r="I14" s="6">
        <v>0</v>
      </c>
      <c r="J14" s="6">
        <v>0</v>
      </c>
      <c r="K14" s="6">
        <v>0</v>
      </c>
      <c r="L14" s="6">
        <v>2.3526086956521741</v>
      </c>
      <c r="M14" s="6">
        <v>1.2602173913043477</v>
      </c>
      <c r="N14" s="6">
        <v>8.5485869565217385</v>
      </c>
      <c r="O14" s="6">
        <f>SUM(NonNurse[[#This Row],[Qualified Social Work Staff Hours]],NonNurse[[#This Row],[Other Social Work Staff Hours]])/NonNurse[[#This Row],[MDS Census]]</f>
        <v>0.20961904761904762</v>
      </c>
      <c r="P14" s="6">
        <v>6.2033695652173915</v>
      </c>
      <c r="Q14" s="6">
        <v>0</v>
      </c>
      <c r="R14" s="6">
        <f>SUM(NonNurse[[#This Row],[Qualified Activities Professional Hours]],NonNurse[[#This Row],[Other Activities Professional Hours]])/NonNurse[[#This Row],[MDS Census]]</f>
        <v>0.13256910569105693</v>
      </c>
      <c r="S14" s="6">
        <v>13.05130434782609</v>
      </c>
      <c r="T14" s="6">
        <v>0</v>
      </c>
      <c r="U14" s="6">
        <v>0</v>
      </c>
      <c r="V14" s="6">
        <f>SUM(NonNurse[[#This Row],[Occupational Therapist Hours]],NonNurse[[#This Row],[OT Assistant Hours]],NonNurse[[#This Row],[OT Aide Hours]])/NonNurse[[#This Row],[MDS Census]]</f>
        <v>0.27891289198606278</v>
      </c>
      <c r="W14" s="6">
        <v>7.4219565217391281</v>
      </c>
      <c r="X14" s="6">
        <v>0</v>
      </c>
      <c r="Y14" s="6">
        <v>0</v>
      </c>
      <c r="Z14" s="6">
        <f>SUM(NonNurse[[#This Row],[Physical Therapist (PT) Hours]],NonNurse[[#This Row],[PT Assistant Hours]],NonNurse[[#This Row],[PT Aide Hours]])/NonNurse[[#This Row],[MDS Census]]</f>
        <v>0.15861091753774675</v>
      </c>
      <c r="AA14" s="6">
        <v>0</v>
      </c>
      <c r="AB14" s="6">
        <v>0</v>
      </c>
      <c r="AC14" s="6">
        <v>0</v>
      </c>
      <c r="AD14" s="6">
        <v>0</v>
      </c>
      <c r="AE14" s="6">
        <v>0</v>
      </c>
      <c r="AF14" s="6">
        <v>0</v>
      </c>
      <c r="AG14" s="6">
        <v>1.3478260869565217</v>
      </c>
      <c r="AH14" s="1">
        <v>135146</v>
      </c>
      <c r="AI14">
        <v>10</v>
      </c>
    </row>
    <row r="15" spans="1:35" x14ac:dyDescent="0.25">
      <c r="A15" t="s">
        <v>91</v>
      </c>
      <c r="B15" t="s">
        <v>75</v>
      </c>
      <c r="C15" t="s">
        <v>170</v>
      </c>
      <c r="D15" t="s">
        <v>142</v>
      </c>
      <c r="E15" s="6">
        <v>72.152173913043484</v>
      </c>
      <c r="F15" s="6">
        <v>5.4782608695652177</v>
      </c>
      <c r="G15" s="6">
        <v>0.375</v>
      </c>
      <c r="H15" s="6">
        <v>1.3423913043478262</v>
      </c>
      <c r="I15" s="6">
        <v>4.7391304347826084</v>
      </c>
      <c r="J15" s="6">
        <v>0.82608695652173914</v>
      </c>
      <c r="K15" s="6">
        <v>0</v>
      </c>
      <c r="L15" s="6">
        <v>4.9053260869565225</v>
      </c>
      <c r="M15" s="6">
        <v>9.4522826086956542</v>
      </c>
      <c r="N15" s="6">
        <v>0</v>
      </c>
      <c r="O15" s="6">
        <f>SUM(NonNurse[[#This Row],[Qualified Social Work Staff Hours]],NonNurse[[#This Row],[Other Social Work Staff Hours]])/NonNurse[[#This Row],[MDS Census]]</f>
        <v>0.1310048207291353</v>
      </c>
      <c r="P15" s="6">
        <v>5.5879347826086958</v>
      </c>
      <c r="Q15" s="6">
        <v>4.8942391304347819</v>
      </c>
      <c r="R15" s="6">
        <f>SUM(NonNurse[[#This Row],[Qualified Activities Professional Hours]],NonNurse[[#This Row],[Other Activities Professional Hours]])/NonNurse[[#This Row],[MDS Census]]</f>
        <v>0.14527869840313345</v>
      </c>
      <c r="S15" s="6">
        <v>10.992717391304348</v>
      </c>
      <c r="T15" s="6">
        <v>0</v>
      </c>
      <c r="U15" s="6">
        <v>0</v>
      </c>
      <c r="V15" s="6">
        <f>SUM(NonNurse[[#This Row],[Occupational Therapist Hours]],NonNurse[[#This Row],[OT Assistant Hours]],NonNurse[[#This Row],[OT Aide Hours]])/NonNurse[[#This Row],[MDS Census]]</f>
        <v>0.15235462488701415</v>
      </c>
      <c r="W15" s="6">
        <v>15.073478260869562</v>
      </c>
      <c r="X15" s="6">
        <v>0</v>
      </c>
      <c r="Y15" s="6">
        <v>0</v>
      </c>
      <c r="Z15" s="6">
        <f>SUM(NonNurse[[#This Row],[Physical Therapist (PT) Hours]],NonNurse[[#This Row],[PT Assistant Hours]],NonNurse[[#This Row],[PT Aide Hours]])/NonNurse[[#This Row],[MDS Census]]</f>
        <v>0.20891232298885201</v>
      </c>
      <c r="AA15" s="6">
        <v>0</v>
      </c>
      <c r="AB15" s="6">
        <v>0</v>
      </c>
      <c r="AC15" s="6">
        <v>0</v>
      </c>
      <c r="AD15" s="6">
        <v>0</v>
      </c>
      <c r="AE15" s="6">
        <v>0</v>
      </c>
      <c r="AF15" s="6">
        <v>0</v>
      </c>
      <c r="AG15" s="6">
        <v>0.10869565217391304</v>
      </c>
      <c r="AH15" s="1">
        <v>135144</v>
      </c>
      <c r="AI15">
        <v>10</v>
      </c>
    </row>
    <row r="16" spans="1:35" x14ac:dyDescent="0.25">
      <c r="A16" t="s">
        <v>91</v>
      </c>
      <c r="B16" t="s">
        <v>43</v>
      </c>
      <c r="C16" t="s">
        <v>171</v>
      </c>
      <c r="D16" t="s">
        <v>140</v>
      </c>
      <c r="E16" s="6">
        <v>29.576086956521738</v>
      </c>
      <c r="F16" s="6">
        <v>5.4782608695652177</v>
      </c>
      <c r="G16" s="6">
        <v>0</v>
      </c>
      <c r="H16" s="6">
        <v>0.17119565217391305</v>
      </c>
      <c r="I16" s="6">
        <v>0</v>
      </c>
      <c r="J16" s="6">
        <v>0</v>
      </c>
      <c r="K16" s="6">
        <v>0</v>
      </c>
      <c r="L16" s="6">
        <v>1.523586956521739</v>
      </c>
      <c r="M16" s="6">
        <v>0.18478260869565216</v>
      </c>
      <c r="N16" s="6">
        <v>4.5942391304347829</v>
      </c>
      <c r="O16" s="6">
        <f>SUM(NonNurse[[#This Row],[Qualified Social Work Staff Hours]],NonNurse[[#This Row],[Other Social Work Staff Hours]])/NonNurse[[#This Row],[MDS Census]]</f>
        <v>0.16158397647923559</v>
      </c>
      <c r="P16" s="6">
        <v>0</v>
      </c>
      <c r="Q16" s="6">
        <v>0</v>
      </c>
      <c r="R16" s="6">
        <f>SUM(NonNurse[[#This Row],[Qualified Activities Professional Hours]],NonNurse[[#This Row],[Other Activities Professional Hours]])/NonNurse[[#This Row],[MDS Census]]</f>
        <v>0</v>
      </c>
      <c r="S16" s="6">
        <v>7.8045652173913043</v>
      </c>
      <c r="T16" s="6">
        <v>0</v>
      </c>
      <c r="U16" s="6">
        <v>0</v>
      </c>
      <c r="V16" s="6">
        <f>SUM(NonNurse[[#This Row],[Occupational Therapist Hours]],NonNurse[[#This Row],[OT Assistant Hours]],NonNurse[[#This Row],[OT Aide Hours]])/NonNurse[[#This Row],[MDS Census]]</f>
        <v>0.26388092613009922</v>
      </c>
      <c r="W16" s="6">
        <v>5.010326086956522</v>
      </c>
      <c r="X16" s="6">
        <v>0</v>
      </c>
      <c r="Y16" s="6">
        <v>0</v>
      </c>
      <c r="Z16" s="6">
        <f>SUM(NonNurse[[#This Row],[Physical Therapist (PT) Hours]],NonNurse[[#This Row],[PT Assistant Hours]],NonNurse[[#This Row],[PT Aide Hours]])/NonNurse[[#This Row],[MDS Census]]</f>
        <v>0.16940463065049616</v>
      </c>
      <c r="AA16" s="6">
        <v>0</v>
      </c>
      <c r="AB16" s="6">
        <v>0</v>
      </c>
      <c r="AC16" s="6">
        <v>0</v>
      </c>
      <c r="AD16" s="6">
        <v>0</v>
      </c>
      <c r="AE16" s="6">
        <v>0</v>
      </c>
      <c r="AF16" s="6">
        <v>0</v>
      </c>
      <c r="AG16" s="6">
        <v>0</v>
      </c>
      <c r="AH16" s="1">
        <v>135095</v>
      </c>
      <c r="AI16">
        <v>10</v>
      </c>
    </row>
    <row r="17" spans="1:35" x14ac:dyDescent="0.25">
      <c r="A17" t="s">
        <v>91</v>
      </c>
      <c r="B17" t="s">
        <v>12</v>
      </c>
      <c r="C17" t="s">
        <v>175</v>
      </c>
      <c r="D17" t="s">
        <v>144</v>
      </c>
      <c r="E17" s="6">
        <v>39.771739130434781</v>
      </c>
      <c r="F17" s="6">
        <v>5.4782608695652177</v>
      </c>
      <c r="G17" s="6">
        <v>0.28999999999999998</v>
      </c>
      <c r="H17" s="6">
        <v>0.24728260869565216</v>
      </c>
      <c r="I17" s="6">
        <v>0</v>
      </c>
      <c r="J17" s="6">
        <v>0</v>
      </c>
      <c r="K17" s="6">
        <v>0</v>
      </c>
      <c r="L17" s="6">
        <v>1.8188043478260871</v>
      </c>
      <c r="M17" s="6">
        <v>5.5675000000000008</v>
      </c>
      <c r="N17" s="6">
        <v>4.5680434782608685</v>
      </c>
      <c r="O17" s="6">
        <f>SUM(NonNurse[[#This Row],[Qualified Social Work Staff Hours]],NonNurse[[#This Row],[Other Social Work Staff Hours]])/NonNurse[[#This Row],[MDS Census]]</f>
        <v>0.25484285323858979</v>
      </c>
      <c r="P17" s="6">
        <v>5.2106521739130427</v>
      </c>
      <c r="Q17" s="6">
        <v>0</v>
      </c>
      <c r="R17" s="6">
        <f>SUM(NonNurse[[#This Row],[Qualified Activities Professional Hours]],NonNurse[[#This Row],[Other Activities Professional Hours]])/NonNurse[[#This Row],[MDS Census]]</f>
        <v>0.13101393823449028</v>
      </c>
      <c r="S17" s="6">
        <v>0.23869565217391306</v>
      </c>
      <c r="T17" s="6">
        <v>0.91326086956521746</v>
      </c>
      <c r="U17" s="6">
        <v>0</v>
      </c>
      <c r="V17" s="6">
        <f>SUM(NonNurse[[#This Row],[Occupational Therapist Hours]],NonNurse[[#This Row],[OT Assistant Hours]],NonNurse[[#This Row],[OT Aide Hours]])/NonNurse[[#This Row],[MDS Census]]</f>
        <v>2.8964197868270022E-2</v>
      </c>
      <c r="W17" s="6">
        <v>0.46065217391304353</v>
      </c>
      <c r="X17" s="6">
        <v>1.0319565217391304</v>
      </c>
      <c r="Y17" s="6">
        <v>0</v>
      </c>
      <c r="Z17" s="6">
        <f>SUM(NonNurse[[#This Row],[Physical Therapist (PT) Hours]],NonNurse[[#This Row],[PT Assistant Hours]],NonNurse[[#This Row],[PT Aide Hours]])/NonNurse[[#This Row],[MDS Census]]</f>
        <v>3.7529379611915825E-2</v>
      </c>
      <c r="AA17" s="6">
        <v>0</v>
      </c>
      <c r="AB17" s="6">
        <v>0</v>
      </c>
      <c r="AC17" s="6">
        <v>0</v>
      </c>
      <c r="AD17" s="6">
        <v>0</v>
      </c>
      <c r="AE17" s="6">
        <v>0</v>
      </c>
      <c r="AF17" s="6">
        <v>0</v>
      </c>
      <c r="AG17" s="6">
        <v>0</v>
      </c>
      <c r="AH17" s="1">
        <v>135048</v>
      </c>
      <c r="AI17">
        <v>10</v>
      </c>
    </row>
    <row r="18" spans="1:35" x14ac:dyDescent="0.25">
      <c r="A18" t="s">
        <v>91</v>
      </c>
      <c r="B18" t="s">
        <v>14</v>
      </c>
      <c r="C18" t="s">
        <v>174</v>
      </c>
      <c r="D18" t="s">
        <v>143</v>
      </c>
      <c r="E18" s="6">
        <v>63.836956521739133</v>
      </c>
      <c r="F18" s="6">
        <v>5.4782608695652177</v>
      </c>
      <c r="G18" s="6">
        <v>0</v>
      </c>
      <c r="H18" s="6">
        <v>0.37250000000000005</v>
      </c>
      <c r="I18" s="6">
        <v>0</v>
      </c>
      <c r="J18" s="6">
        <v>0</v>
      </c>
      <c r="K18" s="6">
        <v>0</v>
      </c>
      <c r="L18" s="6">
        <v>0.86097826086956519</v>
      </c>
      <c r="M18" s="6">
        <v>4.9565217391304346</v>
      </c>
      <c r="N18" s="6">
        <v>0</v>
      </c>
      <c r="O18" s="6">
        <f>SUM(NonNurse[[#This Row],[Qualified Social Work Staff Hours]],NonNurse[[#This Row],[Other Social Work Staff Hours]])/NonNurse[[#This Row],[MDS Census]]</f>
        <v>7.7643453090413747E-2</v>
      </c>
      <c r="P18" s="6">
        <v>5.4821739130434777</v>
      </c>
      <c r="Q18" s="6">
        <v>0.57217391304347831</v>
      </c>
      <c r="R18" s="6">
        <f>SUM(NonNurse[[#This Row],[Qualified Activities Professional Hours]],NonNurse[[#This Row],[Other Activities Professional Hours]])/NonNurse[[#This Row],[MDS Census]]</f>
        <v>9.4840796867018545E-2</v>
      </c>
      <c r="S18" s="6">
        <v>2.6393478260869565</v>
      </c>
      <c r="T18" s="6">
        <v>2.6860869565217382</v>
      </c>
      <c r="U18" s="6">
        <v>0</v>
      </c>
      <c r="V18" s="6">
        <f>SUM(NonNurse[[#This Row],[Occupational Therapist Hours]],NonNurse[[#This Row],[OT Assistant Hours]],NonNurse[[#This Row],[OT Aide Hours]])/NonNurse[[#This Row],[MDS Census]]</f>
        <v>8.3422441682274806E-2</v>
      </c>
      <c r="W18" s="6">
        <v>1.483913043478261</v>
      </c>
      <c r="X18" s="6">
        <v>6.893695652173915</v>
      </c>
      <c r="Y18" s="6">
        <v>0</v>
      </c>
      <c r="Z18" s="6">
        <f>SUM(NonNurse[[#This Row],[Physical Therapist (PT) Hours]],NonNurse[[#This Row],[PT Assistant Hours]],NonNurse[[#This Row],[PT Aide Hours]])/NonNurse[[#This Row],[MDS Census]]</f>
        <v>0.13123446279584541</v>
      </c>
      <c r="AA18" s="6">
        <v>0</v>
      </c>
      <c r="AB18" s="6">
        <v>0</v>
      </c>
      <c r="AC18" s="6">
        <v>0</v>
      </c>
      <c r="AD18" s="6">
        <v>0</v>
      </c>
      <c r="AE18" s="6">
        <v>0</v>
      </c>
      <c r="AF18" s="6">
        <v>0</v>
      </c>
      <c r="AG18" s="6">
        <v>0</v>
      </c>
      <c r="AH18" s="1">
        <v>135052</v>
      </c>
      <c r="AI18">
        <v>10</v>
      </c>
    </row>
    <row r="19" spans="1:35" x14ac:dyDescent="0.25">
      <c r="A19" t="s">
        <v>91</v>
      </c>
      <c r="B19" t="s">
        <v>21</v>
      </c>
      <c r="C19" t="s">
        <v>181</v>
      </c>
      <c r="D19" t="s">
        <v>148</v>
      </c>
      <c r="E19" s="6">
        <v>25.086956521739129</v>
      </c>
      <c r="F19" s="6">
        <v>4.6086956521739131</v>
      </c>
      <c r="G19" s="6">
        <v>0</v>
      </c>
      <c r="H19" s="6">
        <v>0</v>
      </c>
      <c r="I19" s="6">
        <v>0</v>
      </c>
      <c r="J19" s="6">
        <v>0</v>
      </c>
      <c r="K19" s="6">
        <v>0</v>
      </c>
      <c r="L19" s="6">
        <v>7.5217391304347819E-2</v>
      </c>
      <c r="M19" s="6">
        <v>5.0602173913043487</v>
      </c>
      <c r="N19" s="6">
        <v>0</v>
      </c>
      <c r="O19" s="6">
        <f>SUM(NonNurse[[#This Row],[Qualified Social Work Staff Hours]],NonNurse[[#This Row],[Other Social Work Staff Hours]])/NonNurse[[#This Row],[MDS Census]]</f>
        <v>0.20170710571923747</v>
      </c>
      <c r="P19" s="6">
        <v>0</v>
      </c>
      <c r="Q19" s="6">
        <v>6.3109782608695637</v>
      </c>
      <c r="R19" s="6">
        <f>SUM(NonNurse[[#This Row],[Qualified Activities Professional Hours]],NonNurse[[#This Row],[Other Activities Professional Hours]])/NonNurse[[#This Row],[MDS Census]]</f>
        <v>0.25156412478336215</v>
      </c>
      <c r="S19" s="6">
        <v>7.1847826086956515E-2</v>
      </c>
      <c r="T19" s="6">
        <v>0</v>
      </c>
      <c r="U19" s="6">
        <v>0</v>
      </c>
      <c r="V19" s="6">
        <f>SUM(NonNurse[[#This Row],[Occupational Therapist Hours]],NonNurse[[#This Row],[OT Assistant Hours]],NonNurse[[#This Row],[OT Aide Hours]])/NonNurse[[#This Row],[MDS Census]]</f>
        <v>2.8639514731369151E-3</v>
      </c>
      <c r="W19" s="6">
        <v>7.4347826086956517E-2</v>
      </c>
      <c r="X19" s="6">
        <v>2.5326086956521734E-2</v>
      </c>
      <c r="Y19" s="6">
        <v>10.130434782608695</v>
      </c>
      <c r="Z19" s="6">
        <f>SUM(NonNurse[[#This Row],[Physical Therapist (PT) Hours]],NonNurse[[#This Row],[PT Assistant Hours]],NonNurse[[#This Row],[PT Aide Hours]])/NonNurse[[#This Row],[MDS Census]]</f>
        <v>0.40778596187175042</v>
      </c>
      <c r="AA19" s="6">
        <v>0</v>
      </c>
      <c r="AB19" s="6">
        <v>0</v>
      </c>
      <c r="AC19" s="6">
        <v>0</v>
      </c>
      <c r="AD19" s="6">
        <v>0</v>
      </c>
      <c r="AE19" s="6">
        <v>0</v>
      </c>
      <c r="AF19" s="6">
        <v>0</v>
      </c>
      <c r="AG19" s="6">
        <v>0</v>
      </c>
      <c r="AH19" s="1">
        <v>135064</v>
      </c>
      <c r="AI19">
        <v>10</v>
      </c>
    </row>
    <row r="20" spans="1:35" x14ac:dyDescent="0.25">
      <c r="A20" t="s">
        <v>91</v>
      </c>
      <c r="B20" t="s">
        <v>26</v>
      </c>
      <c r="C20" t="s">
        <v>164</v>
      </c>
      <c r="D20" t="s">
        <v>152</v>
      </c>
      <c r="E20" s="6">
        <v>27.989130434782609</v>
      </c>
      <c r="F20" s="6">
        <v>5.4782608695652177</v>
      </c>
      <c r="G20" s="6">
        <v>0</v>
      </c>
      <c r="H20" s="6">
        <v>0.18271739130434786</v>
      </c>
      <c r="I20" s="6">
        <v>0</v>
      </c>
      <c r="J20" s="6">
        <v>0</v>
      </c>
      <c r="K20" s="6">
        <v>0</v>
      </c>
      <c r="L20" s="6">
        <v>0.60554347826086963</v>
      </c>
      <c r="M20" s="6">
        <v>5.3528260869565232</v>
      </c>
      <c r="N20" s="6">
        <v>0</v>
      </c>
      <c r="O20" s="6">
        <f>SUM(NonNurse[[#This Row],[Qualified Social Work Staff Hours]],NonNurse[[#This Row],[Other Social Work Staff Hours]])/NonNurse[[#This Row],[MDS Census]]</f>
        <v>0.19124660194174761</v>
      </c>
      <c r="P20" s="6">
        <v>3.3218478260869566</v>
      </c>
      <c r="Q20" s="6">
        <v>0</v>
      </c>
      <c r="R20" s="6">
        <f>SUM(NonNurse[[#This Row],[Qualified Activities Professional Hours]],NonNurse[[#This Row],[Other Activities Professional Hours]])/NonNurse[[#This Row],[MDS Census]]</f>
        <v>0.11868349514563106</v>
      </c>
      <c r="S20" s="6">
        <v>1.2203260869565218</v>
      </c>
      <c r="T20" s="6">
        <v>0</v>
      </c>
      <c r="U20" s="6">
        <v>0</v>
      </c>
      <c r="V20" s="6">
        <f>SUM(NonNurse[[#This Row],[Occupational Therapist Hours]],NonNurse[[#This Row],[OT Assistant Hours]],NonNurse[[#This Row],[OT Aide Hours]])/NonNurse[[#This Row],[MDS Census]]</f>
        <v>4.36E-2</v>
      </c>
      <c r="W20" s="6">
        <v>0.76347826086956527</v>
      </c>
      <c r="X20" s="6">
        <v>2.4508695652173911</v>
      </c>
      <c r="Y20" s="6">
        <v>0</v>
      </c>
      <c r="Z20" s="6">
        <f>SUM(NonNurse[[#This Row],[Physical Therapist (PT) Hours]],NonNurse[[#This Row],[PT Assistant Hours]],NonNurse[[#This Row],[PT Aide Hours]])/NonNurse[[#This Row],[MDS Census]]</f>
        <v>0.11484271844660193</v>
      </c>
      <c r="AA20" s="6">
        <v>0</v>
      </c>
      <c r="AB20" s="6">
        <v>0</v>
      </c>
      <c r="AC20" s="6">
        <v>0</v>
      </c>
      <c r="AD20" s="6">
        <v>0</v>
      </c>
      <c r="AE20" s="6">
        <v>0</v>
      </c>
      <c r="AF20" s="6">
        <v>0</v>
      </c>
      <c r="AG20" s="6">
        <v>0</v>
      </c>
      <c r="AH20" s="1">
        <v>135069</v>
      </c>
      <c r="AI20">
        <v>10</v>
      </c>
    </row>
    <row r="21" spans="1:35" x14ac:dyDescent="0.25">
      <c r="A21" t="s">
        <v>91</v>
      </c>
      <c r="B21" t="s">
        <v>57</v>
      </c>
      <c r="C21" t="s">
        <v>199</v>
      </c>
      <c r="D21" t="s">
        <v>142</v>
      </c>
      <c r="E21" s="6">
        <v>86.5</v>
      </c>
      <c r="F21" s="6">
        <v>5.7391304347826084</v>
      </c>
      <c r="G21" s="6">
        <v>0.58695652173913049</v>
      </c>
      <c r="H21" s="6">
        <v>0</v>
      </c>
      <c r="I21" s="6">
        <v>4.2391304347826084</v>
      </c>
      <c r="J21" s="6">
        <v>0</v>
      </c>
      <c r="K21" s="6">
        <v>0</v>
      </c>
      <c r="L21" s="6">
        <v>9.5086956521739125</v>
      </c>
      <c r="M21" s="6">
        <v>11.111521739130437</v>
      </c>
      <c r="N21" s="6">
        <v>11.21663043478261</v>
      </c>
      <c r="O21" s="6">
        <f>SUM(NonNurse[[#This Row],[Qualified Social Work Staff Hours]],NonNurse[[#This Row],[Other Social Work Staff Hours]])/NonNurse[[#This Row],[MDS Census]]</f>
        <v>0.25812892686604677</v>
      </c>
      <c r="P21" s="6">
        <v>0</v>
      </c>
      <c r="Q21" s="6">
        <v>6.1019565217391278</v>
      </c>
      <c r="R21" s="6">
        <f>SUM(NonNurse[[#This Row],[Qualified Activities Professional Hours]],NonNurse[[#This Row],[Other Activities Professional Hours]])/NonNurse[[#This Row],[MDS Census]]</f>
        <v>7.0542849962302062E-2</v>
      </c>
      <c r="S21" s="6">
        <v>16.816630434782613</v>
      </c>
      <c r="T21" s="6">
        <v>5.2861956521739151</v>
      </c>
      <c r="U21" s="6">
        <v>0</v>
      </c>
      <c r="V21" s="6">
        <f>SUM(NonNurse[[#This Row],[Occupational Therapist Hours]],NonNurse[[#This Row],[OT Assistant Hours]],NonNurse[[#This Row],[OT Aide Hours]])/NonNurse[[#This Row],[MDS Census]]</f>
        <v>0.25552400100527778</v>
      </c>
      <c r="W21" s="6">
        <v>14.221956521739127</v>
      </c>
      <c r="X21" s="6">
        <v>12.574021739130437</v>
      </c>
      <c r="Y21" s="6">
        <v>0</v>
      </c>
      <c r="Z21" s="6">
        <f>SUM(NonNurse[[#This Row],[Physical Therapist (PT) Hours]],NonNurse[[#This Row],[PT Assistant Hours]],NonNurse[[#This Row],[PT Aide Hours]])/NonNurse[[#This Row],[MDS Census]]</f>
        <v>0.30978009550138225</v>
      </c>
      <c r="AA21" s="6">
        <v>0</v>
      </c>
      <c r="AB21" s="6">
        <v>0</v>
      </c>
      <c r="AC21" s="6">
        <v>0</v>
      </c>
      <c r="AD21" s="6">
        <v>0</v>
      </c>
      <c r="AE21" s="6">
        <v>0</v>
      </c>
      <c r="AF21" s="6">
        <v>0</v>
      </c>
      <c r="AG21" s="6">
        <v>0</v>
      </c>
      <c r="AH21" s="1">
        <v>135125</v>
      </c>
      <c r="AI21">
        <v>10</v>
      </c>
    </row>
    <row r="22" spans="1:35" x14ac:dyDescent="0.25">
      <c r="A22" t="s">
        <v>91</v>
      </c>
      <c r="B22" t="s">
        <v>37</v>
      </c>
      <c r="C22" t="s">
        <v>192</v>
      </c>
      <c r="D22" t="s">
        <v>157</v>
      </c>
      <c r="E22" s="6">
        <v>38.891304347826086</v>
      </c>
      <c r="F22" s="6">
        <v>5.7391304347826084</v>
      </c>
      <c r="G22" s="6">
        <v>0</v>
      </c>
      <c r="H22" s="6">
        <v>0</v>
      </c>
      <c r="I22" s="6">
        <v>0</v>
      </c>
      <c r="J22" s="6">
        <v>0</v>
      </c>
      <c r="K22" s="6">
        <v>0</v>
      </c>
      <c r="L22" s="6">
        <v>0.83358695652173898</v>
      </c>
      <c r="M22" s="6">
        <v>0</v>
      </c>
      <c r="N22" s="6">
        <v>0</v>
      </c>
      <c r="O22" s="6">
        <f>SUM(NonNurse[[#This Row],[Qualified Social Work Staff Hours]],NonNurse[[#This Row],[Other Social Work Staff Hours]])/NonNurse[[#This Row],[MDS Census]]</f>
        <v>0</v>
      </c>
      <c r="P22" s="6">
        <v>5.5271739130434785</v>
      </c>
      <c r="Q22" s="6">
        <v>4.0923913043478262</v>
      </c>
      <c r="R22" s="6">
        <f>SUM(NonNurse[[#This Row],[Qualified Activities Professional Hours]],NonNurse[[#This Row],[Other Activities Professional Hours]])/NonNurse[[#This Row],[MDS Census]]</f>
        <v>0.24734488541084407</v>
      </c>
      <c r="S22" s="6">
        <v>1.0490217391304348</v>
      </c>
      <c r="T22" s="6">
        <v>0</v>
      </c>
      <c r="U22" s="6">
        <v>0</v>
      </c>
      <c r="V22" s="6">
        <f>SUM(NonNurse[[#This Row],[Occupational Therapist Hours]],NonNurse[[#This Row],[OT Assistant Hours]],NonNurse[[#This Row],[OT Aide Hours]])/NonNurse[[#This Row],[MDS Census]]</f>
        <v>2.6973169368362214E-2</v>
      </c>
      <c r="W22" s="6">
        <v>1.5703260869565216</v>
      </c>
      <c r="X22" s="6">
        <v>2.3867391304347825</v>
      </c>
      <c r="Y22" s="6">
        <v>0</v>
      </c>
      <c r="Z22" s="6">
        <f>SUM(NonNurse[[#This Row],[Physical Therapist (PT) Hours]],NonNurse[[#This Row],[PT Assistant Hours]],NonNurse[[#This Row],[PT Aide Hours]])/NonNurse[[#This Row],[MDS Census]]</f>
        <v>0.10174678591391839</v>
      </c>
      <c r="AA22" s="6">
        <v>0</v>
      </c>
      <c r="AB22" s="6">
        <v>0</v>
      </c>
      <c r="AC22" s="6">
        <v>0</v>
      </c>
      <c r="AD22" s="6">
        <v>25.915760869565219</v>
      </c>
      <c r="AE22" s="6">
        <v>0</v>
      </c>
      <c r="AF22" s="6">
        <v>0</v>
      </c>
      <c r="AG22" s="6">
        <v>0</v>
      </c>
      <c r="AH22" s="1">
        <v>135089</v>
      </c>
      <c r="AI22">
        <v>10</v>
      </c>
    </row>
    <row r="23" spans="1:35" x14ac:dyDescent="0.25">
      <c r="A23" t="s">
        <v>91</v>
      </c>
      <c r="B23" t="s">
        <v>60</v>
      </c>
      <c r="C23" t="s">
        <v>200</v>
      </c>
      <c r="D23" t="s">
        <v>161</v>
      </c>
      <c r="E23" s="6">
        <v>27.021739130434781</v>
      </c>
      <c r="F23" s="6">
        <v>5.7391304347826084</v>
      </c>
      <c r="G23" s="6">
        <v>0.19565217391304349</v>
      </c>
      <c r="H23" s="6">
        <v>0.10869565217391304</v>
      </c>
      <c r="I23" s="6">
        <v>0.4891304347826087</v>
      </c>
      <c r="J23" s="6">
        <v>0</v>
      </c>
      <c r="K23" s="6">
        <v>0</v>
      </c>
      <c r="L23" s="6">
        <v>5.1956521739130436E-2</v>
      </c>
      <c r="M23" s="6">
        <v>0</v>
      </c>
      <c r="N23" s="6">
        <v>2.6347826086956521</v>
      </c>
      <c r="O23" s="6">
        <f>SUM(NonNurse[[#This Row],[Qualified Social Work Staff Hours]],NonNurse[[#This Row],[Other Social Work Staff Hours]])/NonNurse[[#This Row],[MDS Census]]</f>
        <v>9.7506033789219626E-2</v>
      </c>
      <c r="P23" s="6">
        <v>1.7700000000000007</v>
      </c>
      <c r="Q23" s="6">
        <v>0.86304347826086947</v>
      </c>
      <c r="R23" s="6">
        <f>SUM(NonNurse[[#This Row],[Qualified Activities Professional Hours]],NonNurse[[#This Row],[Other Activities Professional Hours]])/NonNurse[[#This Row],[MDS Census]]</f>
        <v>9.7441673370876947E-2</v>
      </c>
      <c r="S23" s="6">
        <v>1.0488043478260867</v>
      </c>
      <c r="T23" s="6">
        <v>3.5292391304347825</v>
      </c>
      <c r="U23" s="6">
        <v>0</v>
      </c>
      <c r="V23" s="6">
        <f>SUM(NonNurse[[#This Row],[Occupational Therapist Hours]],NonNurse[[#This Row],[OT Assistant Hours]],NonNurse[[#This Row],[OT Aide Hours]])/NonNurse[[#This Row],[MDS Census]]</f>
        <v>0.16942075623491551</v>
      </c>
      <c r="W23" s="6">
        <v>6.1392391304347829</v>
      </c>
      <c r="X23" s="6">
        <v>2.1494565217391308</v>
      </c>
      <c r="Y23" s="6">
        <v>0</v>
      </c>
      <c r="Z23" s="6">
        <f>SUM(NonNurse[[#This Row],[Physical Therapist (PT) Hours]],NonNurse[[#This Row],[PT Assistant Hours]],NonNurse[[#This Row],[PT Aide Hours]])/NonNurse[[#This Row],[MDS Census]]</f>
        <v>0.3067417538213999</v>
      </c>
      <c r="AA23" s="6">
        <v>0</v>
      </c>
      <c r="AB23" s="6">
        <v>0</v>
      </c>
      <c r="AC23" s="6">
        <v>0</v>
      </c>
      <c r="AD23" s="6">
        <v>0</v>
      </c>
      <c r="AE23" s="6">
        <v>0</v>
      </c>
      <c r="AF23" s="6">
        <v>0</v>
      </c>
      <c r="AG23" s="6">
        <v>0</v>
      </c>
      <c r="AH23" s="1">
        <v>135129</v>
      </c>
      <c r="AI23">
        <v>10</v>
      </c>
    </row>
    <row r="24" spans="1:35" x14ac:dyDescent="0.25">
      <c r="A24" t="s">
        <v>91</v>
      </c>
      <c r="B24" t="s">
        <v>19</v>
      </c>
      <c r="C24" t="s">
        <v>179</v>
      </c>
      <c r="D24" t="s">
        <v>130</v>
      </c>
      <c r="E24" s="6">
        <v>30.619565217391305</v>
      </c>
      <c r="F24" s="6">
        <v>4.7826086956521738</v>
      </c>
      <c r="G24" s="6">
        <v>0</v>
      </c>
      <c r="H24" s="6">
        <v>0</v>
      </c>
      <c r="I24" s="6">
        <v>0</v>
      </c>
      <c r="J24" s="6">
        <v>0</v>
      </c>
      <c r="K24" s="6">
        <v>0</v>
      </c>
      <c r="L24" s="6">
        <v>0</v>
      </c>
      <c r="M24" s="6">
        <v>0</v>
      </c>
      <c r="N24" s="6">
        <v>0</v>
      </c>
      <c r="O24" s="6">
        <f>SUM(NonNurse[[#This Row],[Qualified Social Work Staff Hours]],NonNurse[[#This Row],[Other Social Work Staff Hours]])/NonNurse[[#This Row],[MDS Census]]</f>
        <v>0</v>
      </c>
      <c r="P24" s="6">
        <v>8.4902173913043466</v>
      </c>
      <c r="Q24" s="6">
        <v>0</v>
      </c>
      <c r="R24" s="6">
        <f>SUM(NonNurse[[#This Row],[Qualified Activities Professional Hours]],NonNurse[[#This Row],[Other Activities Professional Hours]])/NonNurse[[#This Row],[MDS Census]]</f>
        <v>0.27728079517216891</v>
      </c>
      <c r="S24" s="6">
        <v>0</v>
      </c>
      <c r="T24" s="6">
        <v>0</v>
      </c>
      <c r="U24" s="6">
        <v>0</v>
      </c>
      <c r="V24" s="6">
        <f>SUM(NonNurse[[#This Row],[Occupational Therapist Hours]],NonNurse[[#This Row],[OT Assistant Hours]],NonNurse[[#This Row],[OT Aide Hours]])/NonNurse[[#This Row],[MDS Census]]</f>
        <v>0</v>
      </c>
      <c r="W24" s="6">
        <v>0</v>
      </c>
      <c r="X24" s="6">
        <v>0</v>
      </c>
      <c r="Y24" s="6">
        <v>0</v>
      </c>
      <c r="Z24" s="6">
        <f>SUM(NonNurse[[#This Row],[Physical Therapist (PT) Hours]],NonNurse[[#This Row],[PT Assistant Hours]],NonNurse[[#This Row],[PT Aide Hours]])/NonNurse[[#This Row],[MDS Census]]</f>
        <v>0</v>
      </c>
      <c r="AA24" s="6">
        <v>0</v>
      </c>
      <c r="AB24" s="6">
        <v>0</v>
      </c>
      <c r="AC24" s="6">
        <v>0</v>
      </c>
      <c r="AD24" s="6">
        <v>0</v>
      </c>
      <c r="AE24" s="6">
        <v>0</v>
      </c>
      <c r="AF24" s="6">
        <v>0</v>
      </c>
      <c r="AG24" s="6">
        <v>0</v>
      </c>
      <c r="AH24" s="1">
        <v>135059</v>
      </c>
      <c r="AI24">
        <v>10</v>
      </c>
    </row>
    <row r="25" spans="1:35" x14ac:dyDescent="0.25">
      <c r="A25" t="s">
        <v>91</v>
      </c>
      <c r="B25" t="s">
        <v>3</v>
      </c>
      <c r="C25" t="s">
        <v>167</v>
      </c>
      <c r="D25" t="s">
        <v>137</v>
      </c>
      <c r="E25" s="6">
        <v>70.032608695652172</v>
      </c>
      <c r="F25" s="6">
        <v>5.7391304347826084</v>
      </c>
      <c r="G25" s="6">
        <v>0.90434782608695652</v>
      </c>
      <c r="H25" s="6">
        <v>1.4130434782608696</v>
      </c>
      <c r="I25" s="6">
        <v>5.4891304347826084</v>
      </c>
      <c r="J25" s="6">
        <v>0</v>
      </c>
      <c r="K25" s="6">
        <v>0</v>
      </c>
      <c r="L25" s="6">
        <v>4.642173913043476</v>
      </c>
      <c r="M25" s="6">
        <v>5.7908695652173909</v>
      </c>
      <c r="N25" s="6">
        <v>3.7753260869565222</v>
      </c>
      <c r="O25" s="6">
        <f>SUM(NonNurse[[#This Row],[Qualified Social Work Staff Hours]],NonNurse[[#This Row],[Other Social Work Staff Hours]])/NonNurse[[#This Row],[MDS Census]]</f>
        <v>0.1365963060686016</v>
      </c>
      <c r="P25" s="6">
        <v>1.3167391304347824</v>
      </c>
      <c r="Q25" s="6">
        <v>7.0918478260869584</v>
      </c>
      <c r="R25" s="6">
        <f>SUM(NonNurse[[#This Row],[Qualified Activities Professional Hours]],NonNurse[[#This Row],[Other Activities Professional Hours]])/NonNurse[[#This Row],[MDS Census]]</f>
        <v>0.12006673909669412</v>
      </c>
      <c r="S25" s="6">
        <v>10.93728260869565</v>
      </c>
      <c r="T25" s="6">
        <v>21.090543478260866</v>
      </c>
      <c r="U25" s="6">
        <v>0</v>
      </c>
      <c r="V25" s="6">
        <f>SUM(NonNurse[[#This Row],[Occupational Therapist Hours]],NonNurse[[#This Row],[OT Assistant Hours]],NonNurse[[#This Row],[OT Aide Hours]])/NonNurse[[#This Row],[MDS Census]]</f>
        <v>0.45732733198820419</v>
      </c>
      <c r="W25" s="6">
        <v>22.639782608695658</v>
      </c>
      <c r="X25" s="6">
        <v>29.254565217391313</v>
      </c>
      <c r="Y25" s="6">
        <v>13.076086956521738</v>
      </c>
      <c r="Z25" s="6">
        <f>SUM(NonNurse[[#This Row],[Physical Therapist (PT) Hours]],NonNurse[[#This Row],[PT Assistant Hours]],NonNurse[[#This Row],[PT Aide Hours]])/NonNurse[[#This Row],[MDS Census]]</f>
        <v>0.92771690206425594</v>
      </c>
      <c r="AA25" s="6">
        <v>0</v>
      </c>
      <c r="AB25" s="6">
        <v>0</v>
      </c>
      <c r="AC25" s="6">
        <v>0</v>
      </c>
      <c r="AD25" s="6">
        <v>0</v>
      </c>
      <c r="AE25" s="6">
        <v>3.2608695652173912E-2</v>
      </c>
      <c r="AF25" s="6">
        <v>0</v>
      </c>
      <c r="AG25" s="6">
        <v>0</v>
      </c>
      <c r="AH25" s="1">
        <v>135011</v>
      </c>
      <c r="AI25">
        <v>10</v>
      </c>
    </row>
    <row r="26" spans="1:35" x14ac:dyDescent="0.25">
      <c r="A26" t="s">
        <v>91</v>
      </c>
      <c r="B26" t="s">
        <v>40</v>
      </c>
      <c r="C26" t="s">
        <v>193</v>
      </c>
      <c r="D26" t="s">
        <v>159</v>
      </c>
      <c r="E26" s="6">
        <v>30.75</v>
      </c>
      <c r="F26" s="6">
        <v>5.4782608695652177</v>
      </c>
      <c r="G26" s="6">
        <v>0.13043478260869565</v>
      </c>
      <c r="H26" s="6">
        <v>0.23097826086956522</v>
      </c>
      <c r="I26" s="6">
        <v>1.423913043478261</v>
      </c>
      <c r="J26" s="6">
        <v>0</v>
      </c>
      <c r="K26" s="6">
        <v>0</v>
      </c>
      <c r="L26" s="6">
        <v>0.19630434782608699</v>
      </c>
      <c r="M26" s="6">
        <v>1.0140217391304347</v>
      </c>
      <c r="N26" s="6">
        <v>0</v>
      </c>
      <c r="O26" s="6">
        <f>SUM(NonNurse[[#This Row],[Qualified Social Work Staff Hours]],NonNurse[[#This Row],[Other Social Work Staff Hours]])/NonNurse[[#This Row],[MDS Census]]</f>
        <v>3.2976316719688932E-2</v>
      </c>
      <c r="P26" s="6">
        <v>5.5946739130434784</v>
      </c>
      <c r="Q26" s="6">
        <v>0</v>
      </c>
      <c r="R26" s="6">
        <f>SUM(NonNurse[[#This Row],[Qualified Activities Professional Hours]],NonNurse[[#This Row],[Other Activities Professional Hours]])/NonNurse[[#This Row],[MDS Census]]</f>
        <v>0.18194061505832451</v>
      </c>
      <c r="S26" s="6">
        <v>2.9090217391304352</v>
      </c>
      <c r="T26" s="6">
        <v>6.1956521739130438E-2</v>
      </c>
      <c r="U26" s="6">
        <v>0</v>
      </c>
      <c r="V26" s="6">
        <f>SUM(NonNurse[[#This Row],[Occupational Therapist Hours]],NonNurse[[#This Row],[OT Assistant Hours]],NonNurse[[#This Row],[OT Aide Hours]])/NonNurse[[#This Row],[MDS Census]]</f>
        <v>9.6617179215270424E-2</v>
      </c>
      <c r="W26" s="6">
        <v>1.4980434782608698</v>
      </c>
      <c r="X26" s="6">
        <v>2.2690217391304346</v>
      </c>
      <c r="Y26" s="6">
        <v>0</v>
      </c>
      <c r="Z26" s="6">
        <f>SUM(NonNurse[[#This Row],[Physical Therapist (PT) Hours]],NonNurse[[#This Row],[PT Assistant Hours]],NonNurse[[#This Row],[PT Aide Hours]])/NonNurse[[#This Row],[MDS Census]]</f>
        <v>0.12250618593142454</v>
      </c>
      <c r="AA26" s="6">
        <v>0</v>
      </c>
      <c r="AB26" s="6">
        <v>0</v>
      </c>
      <c r="AC26" s="6">
        <v>0</v>
      </c>
      <c r="AD26" s="6">
        <v>0</v>
      </c>
      <c r="AE26" s="6">
        <v>0</v>
      </c>
      <c r="AF26" s="6">
        <v>0</v>
      </c>
      <c r="AG26" s="6">
        <v>0</v>
      </c>
      <c r="AH26" s="1">
        <v>135092</v>
      </c>
      <c r="AI26">
        <v>10</v>
      </c>
    </row>
    <row r="27" spans="1:35" x14ac:dyDescent="0.25">
      <c r="A27" t="s">
        <v>91</v>
      </c>
      <c r="B27" t="s">
        <v>24</v>
      </c>
      <c r="C27" t="s">
        <v>184</v>
      </c>
      <c r="D27" t="s">
        <v>150</v>
      </c>
      <c r="E27" s="6">
        <v>37.043478260869563</v>
      </c>
      <c r="F27" s="6">
        <v>0</v>
      </c>
      <c r="G27" s="6">
        <v>2.1739130434782608E-2</v>
      </c>
      <c r="H27" s="6">
        <v>0.21815217391304348</v>
      </c>
      <c r="I27" s="6">
        <v>0.89130434782608692</v>
      </c>
      <c r="J27" s="6">
        <v>0</v>
      </c>
      <c r="K27" s="6">
        <v>0</v>
      </c>
      <c r="L27" s="6">
        <v>2.3760869565217391</v>
      </c>
      <c r="M27" s="6">
        <v>7.74</v>
      </c>
      <c r="N27" s="6">
        <v>0</v>
      </c>
      <c r="O27" s="6">
        <f>SUM(NonNurse[[#This Row],[Qualified Social Work Staff Hours]],NonNurse[[#This Row],[Other Social Work Staff Hours]])/NonNurse[[#This Row],[MDS Census]]</f>
        <v>0.20894366197183101</v>
      </c>
      <c r="P27" s="6">
        <v>4.8000000000000007</v>
      </c>
      <c r="Q27" s="6">
        <v>7.7533695652173895</v>
      </c>
      <c r="R27" s="6">
        <f>SUM(NonNurse[[#This Row],[Qualified Activities Professional Hours]],NonNurse[[#This Row],[Other Activities Professional Hours]])/NonNurse[[#This Row],[MDS Census]]</f>
        <v>0.33888204225352114</v>
      </c>
      <c r="S27" s="6">
        <v>1.6339130434782612</v>
      </c>
      <c r="T27" s="6">
        <v>2.1061956521739127</v>
      </c>
      <c r="U27" s="6">
        <v>0</v>
      </c>
      <c r="V27" s="6">
        <f>SUM(NonNurse[[#This Row],[Occupational Therapist Hours]],NonNurse[[#This Row],[OT Assistant Hours]],NonNurse[[#This Row],[OT Aide Hours]])/NonNurse[[#This Row],[MDS Census]]</f>
        <v>0.10096537558685446</v>
      </c>
      <c r="W27" s="6">
        <v>2.666521739130435</v>
      </c>
      <c r="X27" s="6">
        <v>4.8625000000000007</v>
      </c>
      <c r="Y27" s="6">
        <v>0</v>
      </c>
      <c r="Z27" s="6">
        <f>SUM(NonNurse[[#This Row],[Physical Therapist (PT) Hours]],NonNurse[[#This Row],[PT Assistant Hours]],NonNurse[[#This Row],[PT Aide Hours]])/NonNurse[[#This Row],[MDS Census]]</f>
        <v>0.20324823943661974</v>
      </c>
      <c r="AA27" s="6">
        <v>0.11956521739130435</v>
      </c>
      <c r="AB27" s="6">
        <v>0</v>
      </c>
      <c r="AC27" s="6">
        <v>0</v>
      </c>
      <c r="AD27" s="6">
        <v>0</v>
      </c>
      <c r="AE27" s="6">
        <v>0</v>
      </c>
      <c r="AF27" s="6">
        <v>0</v>
      </c>
      <c r="AG27" s="6">
        <v>0</v>
      </c>
      <c r="AH27" s="1">
        <v>135067</v>
      </c>
      <c r="AI27">
        <v>10</v>
      </c>
    </row>
    <row r="28" spans="1:35" x14ac:dyDescent="0.25">
      <c r="A28" t="s">
        <v>91</v>
      </c>
      <c r="B28" t="s">
        <v>18</v>
      </c>
      <c r="C28" t="s">
        <v>178</v>
      </c>
      <c r="D28" t="s">
        <v>146</v>
      </c>
      <c r="E28" s="6">
        <v>39.641304347826086</v>
      </c>
      <c r="F28" s="6">
        <v>0</v>
      </c>
      <c r="G28" s="6">
        <v>0</v>
      </c>
      <c r="H28" s="6">
        <v>0.18152173913043482</v>
      </c>
      <c r="I28" s="6">
        <v>0</v>
      </c>
      <c r="J28" s="6">
        <v>0</v>
      </c>
      <c r="K28" s="6">
        <v>0</v>
      </c>
      <c r="L28" s="6">
        <v>0.16054347826086959</v>
      </c>
      <c r="M28" s="6">
        <v>3.9139130434782605</v>
      </c>
      <c r="N28" s="6">
        <v>0</v>
      </c>
      <c r="O28" s="6">
        <f>SUM(NonNurse[[#This Row],[Qualified Social Work Staff Hours]],NonNurse[[#This Row],[Other Social Work Staff Hours]])/NonNurse[[#This Row],[MDS Census]]</f>
        <v>9.8733205374280222E-2</v>
      </c>
      <c r="P28" s="6">
        <v>4.9166304347826078</v>
      </c>
      <c r="Q28" s="6">
        <v>8.0710869565217358</v>
      </c>
      <c r="R28" s="6">
        <f>SUM(NonNurse[[#This Row],[Qualified Activities Professional Hours]],NonNurse[[#This Row],[Other Activities Professional Hours]])/NonNurse[[#This Row],[MDS Census]]</f>
        <v>0.32763092953112138</v>
      </c>
      <c r="S28" s="6">
        <v>4.4691304347826097</v>
      </c>
      <c r="T28" s="6">
        <v>9.5217391304347823E-2</v>
      </c>
      <c r="U28" s="6">
        <v>0</v>
      </c>
      <c r="V28" s="6">
        <f>SUM(NonNurse[[#This Row],[Occupational Therapist Hours]],NonNurse[[#This Row],[OT Assistant Hours]],NonNurse[[#This Row],[OT Aide Hours]])/NonNurse[[#This Row],[MDS Census]]</f>
        <v>0.11514121195503156</v>
      </c>
      <c r="W28" s="6">
        <v>3.4309782608695656</v>
      </c>
      <c r="X28" s="6">
        <v>0.93108695652173923</v>
      </c>
      <c r="Y28" s="6">
        <v>0</v>
      </c>
      <c r="Z28" s="6">
        <f>SUM(NonNurse[[#This Row],[Physical Therapist (PT) Hours]],NonNurse[[#This Row],[PT Assistant Hours]],NonNurse[[#This Row],[PT Aide Hours]])/NonNurse[[#This Row],[MDS Census]]</f>
        <v>0.1100383877159309</v>
      </c>
      <c r="AA28" s="6">
        <v>0</v>
      </c>
      <c r="AB28" s="6">
        <v>0</v>
      </c>
      <c r="AC28" s="6">
        <v>0</v>
      </c>
      <c r="AD28" s="6">
        <v>0</v>
      </c>
      <c r="AE28" s="6">
        <v>0</v>
      </c>
      <c r="AF28" s="6">
        <v>0</v>
      </c>
      <c r="AG28" s="6">
        <v>0</v>
      </c>
      <c r="AH28" s="1">
        <v>135058</v>
      </c>
      <c r="AI28">
        <v>10</v>
      </c>
    </row>
    <row r="29" spans="1:35" x14ac:dyDescent="0.25">
      <c r="A29" t="s">
        <v>91</v>
      </c>
      <c r="B29" t="s">
        <v>32</v>
      </c>
      <c r="C29" t="s">
        <v>188</v>
      </c>
      <c r="D29" t="s">
        <v>155</v>
      </c>
      <c r="E29" s="6">
        <v>28.467391304347824</v>
      </c>
      <c r="F29" s="6">
        <v>5.797173913043479</v>
      </c>
      <c r="G29" s="6">
        <v>0</v>
      </c>
      <c r="H29" s="6">
        <v>0</v>
      </c>
      <c r="I29" s="6">
        <v>0</v>
      </c>
      <c r="J29" s="6">
        <v>0</v>
      </c>
      <c r="K29" s="6">
        <v>0</v>
      </c>
      <c r="L29" s="6">
        <v>0</v>
      </c>
      <c r="M29" s="6">
        <v>0</v>
      </c>
      <c r="N29" s="6">
        <v>0</v>
      </c>
      <c r="O29" s="6">
        <f>SUM(NonNurse[[#This Row],[Qualified Social Work Staff Hours]],NonNurse[[#This Row],[Other Social Work Staff Hours]])/NonNurse[[#This Row],[MDS Census]]</f>
        <v>0</v>
      </c>
      <c r="P29" s="6">
        <v>0</v>
      </c>
      <c r="Q29" s="6">
        <v>2.294673913043479</v>
      </c>
      <c r="R29" s="6">
        <f>SUM(NonNurse[[#This Row],[Qualified Activities Professional Hours]],NonNurse[[#This Row],[Other Activities Professional Hours]])/NonNurse[[#This Row],[MDS Census]]</f>
        <v>8.0607101947308163E-2</v>
      </c>
      <c r="S29" s="6">
        <v>3.1304347826086958</v>
      </c>
      <c r="T29" s="6">
        <v>0</v>
      </c>
      <c r="U29" s="6">
        <v>0</v>
      </c>
      <c r="V29" s="6">
        <f>SUM(NonNurse[[#This Row],[Occupational Therapist Hours]],NonNurse[[#This Row],[OT Assistant Hours]],NonNurse[[#This Row],[OT Aide Hours]])/NonNurse[[#This Row],[MDS Census]]</f>
        <v>0.10996563573883163</v>
      </c>
      <c r="W29" s="6">
        <v>5.6883695652173918</v>
      </c>
      <c r="X29" s="6">
        <v>0</v>
      </c>
      <c r="Y29" s="6">
        <v>0</v>
      </c>
      <c r="Z29" s="6">
        <f>SUM(NonNurse[[#This Row],[Physical Therapist (PT) Hours]],NonNurse[[#This Row],[PT Assistant Hours]],NonNurse[[#This Row],[PT Aide Hours]])/NonNurse[[#This Row],[MDS Census]]</f>
        <v>0.19982054219167625</v>
      </c>
      <c r="AA29" s="6">
        <v>0</v>
      </c>
      <c r="AB29" s="6">
        <v>0</v>
      </c>
      <c r="AC29" s="6">
        <v>0</v>
      </c>
      <c r="AD29" s="6">
        <v>0</v>
      </c>
      <c r="AE29" s="6">
        <v>0</v>
      </c>
      <c r="AF29" s="6">
        <v>0</v>
      </c>
      <c r="AG29" s="6">
        <v>0</v>
      </c>
      <c r="AH29" s="1">
        <v>135080</v>
      </c>
      <c r="AI29">
        <v>10</v>
      </c>
    </row>
    <row r="30" spans="1:35" x14ac:dyDescent="0.25">
      <c r="A30" t="s">
        <v>91</v>
      </c>
      <c r="B30" t="s">
        <v>62</v>
      </c>
      <c r="C30" t="s">
        <v>173</v>
      </c>
      <c r="D30" t="s">
        <v>142</v>
      </c>
      <c r="E30" s="6">
        <v>84.315217391304344</v>
      </c>
      <c r="F30" s="6">
        <v>9.8282608695652183</v>
      </c>
      <c r="G30" s="6">
        <v>0</v>
      </c>
      <c r="H30" s="6">
        <v>5.3586956521739131</v>
      </c>
      <c r="I30" s="6">
        <v>1.3369565217391304</v>
      </c>
      <c r="J30" s="6">
        <v>0</v>
      </c>
      <c r="K30" s="6">
        <v>0</v>
      </c>
      <c r="L30" s="6">
        <v>1.2815217391304345</v>
      </c>
      <c r="M30" s="6">
        <v>12.035869565217391</v>
      </c>
      <c r="N30" s="6">
        <v>4.1179347826086961</v>
      </c>
      <c r="O30" s="6">
        <f>SUM(NonNurse[[#This Row],[Qualified Social Work Staff Hours]],NonNurse[[#This Row],[Other Social Work Staff Hours]])/NonNurse[[#This Row],[MDS Census]]</f>
        <v>0.19158824287740109</v>
      </c>
      <c r="P30" s="6">
        <v>28.344021739130429</v>
      </c>
      <c r="Q30" s="6">
        <v>0</v>
      </c>
      <c r="R30" s="6">
        <f>SUM(NonNurse[[#This Row],[Qualified Activities Professional Hours]],NonNurse[[#This Row],[Other Activities Professional Hours]])/NonNurse[[#This Row],[MDS Census]]</f>
        <v>0.33616733273172611</v>
      </c>
      <c r="S30" s="6">
        <v>2.9574999999999991</v>
      </c>
      <c r="T30" s="6">
        <v>1.6396739130434785</v>
      </c>
      <c r="U30" s="6">
        <v>0</v>
      </c>
      <c r="V30" s="6">
        <f>SUM(NonNurse[[#This Row],[Occupational Therapist Hours]],NonNurse[[#This Row],[OT Assistant Hours]],NonNurse[[#This Row],[OT Aide Hours]])/NonNurse[[#This Row],[MDS Census]]</f>
        <v>5.4523656052597652E-2</v>
      </c>
      <c r="W30" s="6">
        <v>3.0243478260869567</v>
      </c>
      <c r="X30" s="6">
        <v>3.8679347826086947</v>
      </c>
      <c r="Y30" s="6">
        <v>0</v>
      </c>
      <c r="Z30" s="6">
        <f>SUM(NonNurse[[#This Row],[Physical Therapist (PT) Hours]],NonNurse[[#This Row],[PT Assistant Hours]],NonNurse[[#This Row],[PT Aide Hours]])/NonNurse[[#This Row],[MDS Census]]</f>
        <v>8.1744231017145799E-2</v>
      </c>
      <c r="AA30" s="6">
        <v>0</v>
      </c>
      <c r="AB30" s="6">
        <v>22.543478260869566</v>
      </c>
      <c r="AC30" s="6">
        <v>0</v>
      </c>
      <c r="AD30" s="6">
        <v>0</v>
      </c>
      <c r="AE30" s="6">
        <v>0</v>
      </c>
      <c r="AF30" s="6">
        <v>0</v>
      </c>
      <c r="AG30" s="6">
        <v>0</v>
      </c>
      <c r="AH30" s="1">
        <v>135131</v>
      </c>
      <c r="AI30">
        <v>10</v>
      </c>
    </row>
    <row r="31" spans="1:35" x14ac:dyDescent="0.25">
      <c r="A31" t="s">
        <v>91</v>
      </c>
      <c r="B31" t="s">
        <v>64</v>
      </c>
      <c r="C31" t="s">
        <v>172</v>
      </c>
      <c r="D31" t="s">
        <v>141</v>
      </c>
      <c r="E31" s="6">
        <v>49.271739130434781</v>
      </c>
      <c r="F31" s="6">
        <v>4.0869565217391308</v>
      </c>
      <c r="G31" s="6">
        <v>0.21413043478260868</v>
      </c>
      <c r="H31" s="6">
        <v>3.0760869565217392</v>
      </c>
      <c r="I31" s="6">
        <v>0.92391304347826086</v>
      </c>
      <c r="J31" s="6">
        <v>0</v>
      </c>
      <c r="K31" s="6">
        <v>0</v>
      </c>
      <c r="L31" s="6">
        <v>0.56902173913043474</v>
      </c>
      <c r="M31" s="6">
        <v>7.6217391304347828</v>
      </c>
      <c r="N31" s="6">
        <v>5.0304347826086948</v>
      </c>
      <c r="O31" s="6">
        <f>SUM(NonNurse[[#This Row],[Qualified Social Work Staff Hours]],NonNurse[[#This Row],[Other Social Work Staff Hours]])/NonNurse[[#This Row],[MDS Census]]</f>
        <v>0.25678358702845794</v>
      </c>
      <c r="P31" s="6">
        <v>11.355434782608697</v>
      </c>
      <c r="Q31" s="6">
        <v>0</v>
      </c>
      <c r="R31" s="6">
        <f>SUM(NonNurse[[#This Row],[Qualified Activities Professional Hours]],NonNurse[[#This Row],[Other Activities Professional Hours]])/NonNurse[[#This Row],[MDS Census]]</f>
        <v>0.23046547540260315</v>
      </c>
      <c r="S31" s="6">
        <v>2.1538043478260875</v>
      </c>
      <c r="T31" s="6">
        <v>8.771739130434783E-2</v>
      </c>
      <c r="U31" s="6">
        <v>0</v>
      </c>
      <c r="V31" s="6">
        <f>SUM(NonNurse[[#This Row],[Occupational Therapist Hours]],NonNurse[[#This Row],[OT Assistant Hours]],NonNurse[[#This Row],[OT Aide Hours]])/NonNurse[[#This Row],[MDS Census]]</f>
        <v>4.5493050959629397E-2</v>
      </c>
      <c r="W31" s="6">
        <v>2.3342391304347818</v>
      </c>
      <c r="X31" s="6">
        <v>2.3842391304347825</v>
      </c>
      <c r="Y31" s="6">
        <v>0</v>
      </c>
      <c r="Z31" s="6">
        <f>SUM(NonNurse[[#This Row],[Physical Therapist (PT) Hours]],NonNurse[[#This Row],[PT Assistant Hours]],NonNurse[[#This Row],[PT Aide Hours]])/NonNurse[[#This Row],[MDS Census]]</f>
        <v>9.5764394440767689E-2</v>
      </c>
      <c r="AA31" s="6">
        <v>0</v>
      </c>
      <c r="AB31" s="6">
        <v>0.86956521739130432</v>
      </c>
      <c r="AC31" s="6">
        <v>0</v>
      </c>
      <c r="AD31" s="6">
        <v>0</v>
      </c>
      <c r="AE31" s="6">
        <v>0</v>
      </c>
      <c r="AF31" s="6">
        <v>0</v>
      </c>
      <c r="AG31" s="6">
        <v>0</v>
      </c>
      <c r="AH31" s="1">
        <v>135133</v>
      </c>
      <c r="AI31">
        <v>10</v>
      </c>
    </row>
    <row r="32" spans="1:35" x14ac:dyDescent="0.25">
      <c r="A32" t="s">
        <v>91</v>
      </c>
      <c r="B32" t="s">
        <v>63</v>
      </c>
      <c r="C32" t="s">
        <v>167</v>
      </c>
      <c r="D32" t="s">
        <v>137</v>
      </c>
      <c r="E32" s="6">
        <v>36.391304347826086</v>
      </c>
      <c r="F32" s="6">
        <v>4.3695652173913047</v>
      </c>
      <c r="G32" s="6">
        <v>0.47554347826086957</v>
      </c>
      <c r="H32" s="6">
        <v>2.8152173913043477</v>
      </c>
      <c r="I32" s="6">
        <v>0.97826086956521741</v>
      </c>
      <c r="J32" s="6">
        <v>0</v>
      </c>
      <c r="K32" s="6">
        <v>0</v>
      </c>
      <c r="L32" s="6">
        <v>1.6793478260869563</v>
      </c>
      <c r="M32" s="6">
        <v>7.1173913043478265</v>
      </c>
      <c r="N32" s="6">
        <v>4.7608695652173916</v>
      </c>
      <c r="O32" s="6">
        <f>SUM(NonNurse[[#This Row],[Qualified Social Work Staff Hours]],NonNurse[[#This Row],[Other Social Work Staff Hours]])/NonNurse[[#This Row],[MDS Census]]</f>
        <v>0.32640382317801675</v>
      </c>
      <c r="P32" s="6">
        <v>14.120108695652174</v>
      </c>
      <c r="Q32" s="6">
        <v>0</v>
      </c>
      <c r="R32" s="6">
        <f>SUM(NonNurse[[#This Row],[Qualified Activities Professional Hours]],NonNurse[[#This Row],[Other Activities Professional Hours]])/NonNurse[[#This Row],[MDS Census]]</f>
        <v>0.38800776583034652</v>
      </c>
      <c r="S32" s="6">
        <v>4.5641304347826095</v>
      </c>
      <c r="T32" s="6">
        <v>0.2326086956521739</v>
      </c>
      <c r="U32" s="6">
        <v>0</v>
      </c>
      <c r="V32" s="6">
        <f>SUM(NonNurse[[#This Row],[Occupational Therapist Hours]],NonNurse[[#This Row],[OT Assistant Hours]],NonNurse[[#This Row],[OT Aide Hours]])/NonNurse[[#This Row],[MDS Census]]</f>
        <v>0.13181003584229392</v>
      </c>
      <c r="W32" s="6">
        <v>4.5608695652173914</v>
      </c>
      <c r="X32" s="6">
        <v>6.1978260869565238</v>
      </c>
      <c r="Y32" s="6">
        <v>0</v>
      </c>
      <c r="Z32" s="6">
        <f>SUM(NonNurse[[#This Row],[Physical Therapist (PT) Hours]],NonNurse[[#This Row],[PT Assistant Hours]],NonNurse[[#This Row],[PT Aide Hours]])/NonNurse[[#This Row],[MDS Census]]</f>
        <v>0.29563918757467156</v>
      </c>
      <c r="AA32" s="6">
        <v>0.47826086956521741</v>
      </c>
      <c r="AB32" s="6">
        <v>14.771739130434783</v>
      </c>
      <c r="AC32" s="6">
        <v>0</v>
      </c>
      <c r="AD32" s="6">
        <v>0</v>
      </c>
      <c r="AE32" s="6">
        <v>0</v>
      </c>
      <c r="AF32" s="6">
        <v>0</v>
      </c>
      <c r="AG32" s="6">
        <v>0</v>
      </c>
      <c r="AH32" s="1">
        <v>135132</v>
      </c>
      <c r="AI32">
        <v>10</v>
      </c>
    </row>
    <row r="33" spans="1:35" x14ac:dyDescent="0.25">
      <c r="A33" t="s">
        <v>91</v>
      </c>
      <c r="B33" t="s">
        <v>15</v>
      </c>
      <c r="C33" t="s">
        <v>174</v>
      </c>
      <c r="D33" t="s">
        <v>143</v>
      </c>
      <c r="E33" s="6">
        <v>51.347826086956523</v>
      </c>
      <c r="F33" s="6">
        <v>5.6521739130434785</v>
      </c>
      <c r="G33" s="6">
        <v>0.3641304347826087</v>
      </c>
      <c r="H33" s="6">
        <v>0.2739130434782609</v>
      </c>
      <c r="I33" s="6">
        <v>0.29347826086956524</v>
      </c>
      <c r="J33" s="6">
        <v>0</v>
      </c>
      <c r="K33" s="6">
        <v>0</v>
      </c>
      <c r="L33" s="6">
        <v>3.1175000000000006</v>
      </c>
      <c r="M33" s="6">
        <v>5.5146739130434783</v>
      </c>
      <c r="N33" s="6">
        <v>5.5045652173913071</v>
      </c>
      <c r="O33" s="6">
        <f>SUM(NonNurse[[#This Row],[Qualified Social Work Staff Hours]],NonNurse[[#This Row],[Other Social Work Staff Hours]])/NonNurse[[#This Row],[MDS Census]]</f>
        <v>0.21459991532599496</v>
      </c>
      <c r="P33" s="6">
        <v>4.9123913043478264</v>
      </c>
      <c r="Q33" s="6">
        <v>6.2629347826086947</v>
      </c>
      <c r="R33" s="6">
        <f>SUM(NonNurse[[#This Row],[Qualified Activities Professional Hours]],NonNurse[[#This Row],[Other Activities Professional Hours]])/NonNurse[[#This Row],[MDS Census]]</f>
        <v>0.2176397121083827</v>
      </c>
      <c r="S33" s="6">
        <v>3.4403260869565222</v>
      </c>
      <c r="T33" s="6">
        <v>2.2020652173913042</v>
      </c>
      <c r="U33" s="6">
        <v>0</v>
      </c>
      <c r="V33" s="6">
        <f>SUM(NonNurse[[#This Row],[Occupational Therapist Hours]],NonNurse[[#This Row],[OT Assistant Hours]],NonNurse[[#This Row],[OT Aide Hours]])/NonNurse[[#This Row],[MDS Census]]</f>
        <v>0.10988569009314142</v>
      </c>
      <c r="W33" s="6">
        <v>4.952826086956521</v>
      </c>
      <c r="X33" s="6">
        <v>6.0204347826086959</v>
      </c>
      <c r="Y33" s="6">
        <v>0</v>
      </c>
      <c r="Z33" s="6">
        <f>SUM(NonNurse[[#This Row],[Physical Therapist (PT) Hours]],NonNurse[[#This Row],[PT Assistant Hours]],NonNurse[[#This Row],[PT Aide Hours]])/NonNurse[[#This Row],[MDS Census]]</f>
        <v>0.21370448772226924</v>
      </c>
      <c r="AA33" s="6">
        <v>0</v>
      </c>
      <c r="AB33" s="6">
        <v>0</v>
      </c>
      <c r="AC33" s="6">
        <v>0</v>
      </c>
      <c r="AD33" s="6">
        <v>0</v>
      </c>
      <c r="AE33" s="6">
        <v>0</v>
      </c>
      <c r="AF33" s="6">
        <v>0</v>
      </c>
      <c r="AG33" s="6">
        <v>0</v>
      </c>
      <c r="AH33" s="1">
        <v>135053</v>
      </c>
      <c r="AI33">
        <v>10</v>
      </c>
    </row>
    <row r="34" spans="1:35" x14ac:dyDescent="0.25">
      <c r="A34" t="s">
        <v>91</v>
      </c>
      <c r="B34" t="s">
        <v>50</v>
      </c>
      <c r="C34" t="s">
        <v>170</v>
      </c>
      <c r="D34" t="s">
        <v>138</v>
      </c>
      <c r="E34" s="6">
        <v>58.845070422535208</v>
      </c>
      <c r="F34" s="6">
        <v>5.387323943661972</v>
      </c>
      <c r="G34" s="6">
        <v>0.45070422535211269</v>
      </c>
      <c r="H34" s="6">
        <v>0.2640845070422535</v>
      </c>
      <c r="I34" s="6">
        <v>0</v>
      </c>
      <c r="J34" s="6">
        <v>0</v>
      </c>
      <c r="K34" s="6">
        <v>0</v>
      </c>
      <c r="L34" s="6">
        <v>1.5909859154929578</v>
      </c>
      <c r="M34" s="6">
        <v>7.0947887323943677</v>
      </c>
      <c r="N34" s="6">
        <v>5.1614084507042248</v>
      </c>
      <c r="O34" s="6">
        <f>SUM(NonNurse[[#This Row],[Qualified Social Work Staff Hours]],NonNurse[[#This Row],[Other Social Work Staff Hours]])/NonNurse[[#This Row],[MDS Census]]</f>
        <v>0.20827908089995215</v>
      </c>
      <c r="P34" s="6">
        <v>0.21225352112676057</v>
      </c>
      <c r="Q34" s="6">
        <v>5.4126760563380287</v>
      </c>
      <c r="R34" s="6">
        <f>SUM(NonNurse[[#This Row],[Qualified Activities Professional Hours]],NonNurse[[#This Row],[Other Activities Professional Hours]])/NonNurse[[#This Row],[MDS Census]]</f>
        <v>9.5588798468166605E-2</v>
      </c>
      <c r="S34" s="6">
        <v>6.7254929577464795</v>
      </c>
      <c r="T34" s="6">
        <v>5.2839436619718301</v>
      </c>
      <c r="U34" s="6">
        <v>0</v>
      </c>
      <c r="V34" s="6">
        <f>SUM(NonNurse[[#This Row],[Occupational Therapist Hours]],NonNurse[[#This Row],[OT Assistant Hours]],NonNurse[[#This Row],[OT Aide Hours]])/NonNurse[[#This Row],[MDS Census]]</f>
        <v>0.20408568693154619</v>
      </c>
      <c r="W34" s="6">
        <v>6.6156338028169017</v>
      </c>
      <c r="X34" s="6">
        <v>8.4904225352112679</v>
      </c>
      <c r="Y34" s="6">
        <v>0</v>
      </c>
      <c r="Z34" s="6">
        <f>SUM(NonNurse[[#This Row],[Physical Therapist (PT) Hours]],NonNurse[[#This Row],[PT Assistant Hours]],NonNurse[[#This Row],[PT Aide Hours]])/NonNurse[[#This Row],[MDS Census]]</f>
        <v>0.25670895165150792</v>
      </c>
      <c r="AA34" s="6">
        <v>0</v>
      </c>
      <c r="AB34" s="6">
        <v>0</v>
      </c>
      <c r="AC34" s="6">
        <v>0</v>
      </c>
      <c r="AD34" s="6">
        <v>0</v>
      </c>
      <c r="AE34" s="6">
        <v>0</v>
      </c>
      <c r="AF34" s="6">
        <v>0</v>
      </c>
      <c r="AG34" s="6">
        <v>0</v>
      </c>
      <c r="AH34" s="1">
        <v>135110</v>
      </c>
      <c r="AI34">
        <v>10</v>
      </c>
    </row>
    <row r="35" spans="1:35" x14ac:dyDescent="0.25">
      <c r="A35" t="s">
        <v>91</v>
      </c>
      <c r="B35" t="s">
        <v>11</v>
      </c>
      <c r="C35" t="s">
        <v>174</v>
      </c>
      <c r="D35" t="s">
        <v>143</v>
      </c>
      <c r="E35" s="6">
        <v>50.032608695652172</v>
      </c>
      <c r="F35" s="6">
        <v>5.4782608695652177</v>
      </c>
      <c r="G35" s="6">
        <v>0.56521739130434778</v>
      </c>
      <c r="H35" s="6">
        <v>0.27543478260869569</v>
      </c>
      <c r="I35" s="6">
        <v>0.28260869565217389</v>
      </c>
      <c r="J35" s="6">
        <v>0</v>
      </c>
      <c r="K35" s="6">
        <v>0.65217391304347827</v>
      </c>
      <c r="L35" s="6">
        <v>2.9233695652173926</v>
      </c>
      <c r="M35" s="6">
        <v>5.6521739130434785</v>
      </c>
      <c r="N35" s="6">
        <v>0</v>
      </c>
      <c r="O35" s="6">
        <f>SUM(NonNurse[[#This Row],[Qualified Social Work Staff Hours]],NonNurse[[#This Row],[Other Social Work Staff Hours]])/NonNurse[[#This Row],[MDS Census]]</f>
        <v>0.11296980230284598</v>
      </c>
      <c r="P35" s="6">
        <v>5.3071739130434779</v>
      </c>
      <c r="Q35" s="6">
        <v>4.0180434782608714</v>
      </c>
      <c r="R35" s="6">
        <f>SUM(NonNurse[[#This Row],[Qualified Activities Professional Hours]],NonNurse[[#This Row],[Other Activities Professional Hours]])/NonNurse[[#This Row],[MDS Census]]</f>
        <v>0.18638279383011083</v>
      </c>
      <c r="S35" s="6">
        <v>5.2993478260869571</v>
      </c>
      <c r="T35" s="6">
        <v>4.7295652173913041</v>
      </c>
      <c r="U35" s="6">
        <v>0</v>
      </c>
      <c r="V35" s="6">
        <f>SUM(NonNurse[[#This Row],[Occupational Therapist Hours]],NonNurse[[#This Row],[OT Assistant Hours]],NonNurse[[#This Row],[OT Aide Hours]])/NonNurse[[#This Row],[MDS Census]]</f>
        <v>0.20044753421681516</v>
      </c>
      <c r="W35" s="6">
        <v>4.9273913043478244</v>
      </c>
      <c r="X35" s="6">
        <v>9.0682608695652132</v>
      </c>
      <c r="Y35" s="6">
        <v>0</v>
      </c>
      <c r="Z35" s="6">
        <f>SUM(NonNurse[[#This Row],[Physical Therapist (PT) Hours]],NonNurse[[#This Row],[PT Assistant Hours]],NonNurse[[#This Row],[PT Aide Hours]])/NonNurse[[#This Row],[MDS Census]]</f>
        <v>0.27973061047143155</v>
      </c>
      <c r="AA35" s="6">
        <v>0</v>
      </c>
      <c r="AB35" s="6">
        <v>0</v>
      </c>
      <c r="AC35" s="6">
        <v>0</v>
      </c>
      <c r="AD35" s="6">
        <v>0</v>
      </c>
      <c r="AE35" s="6">
        <v>22.315217391304348</v>
      </c>
      <c r="AF35" s="6">
        <v>0</v>
      </c>
      <c r="AG35" s="6">
        <v>0.14891304347826087</v>
      </c>
      <c r="AH35" s="1">
        <v>135042</v>
      </c>
      <c r="AI35">
        <v>10</v>
      </c>
    </row>
    <row r="36" spans="1:35" x14ac:dyDescent="0.25">
      <c r="A36" t="s">
        <v>91</v>
      </c>
      <c r="B36" t="s">
        <v>9</v>
      </c>
      <c r="C36" t="s">
        <v>172</v>
      </c>
      <c r="D36" t="s">
        <v>141</v>
      </c>
      <c r="E36" s="6">
        <v>61.423913043478258</v>
      </c>
      <c r="F36" s="6">
        <v>5.4782608695652177</v>
      </c>
      <c r="G36" s="6">
        <v>0.42391304347826086</v>
      </c>
      <c r="H36" s="6">
        <v>0.29586956521739127</v>
      </c>
      <c r="I36" s="6">
        <v>0.70652173913043481</v>
      </c>
      <c r="J36" s="6">
        <v>0</v>
      </c>
      <c r="K36" s="6">
        <v>0</v>
      </c>
      <c r="L36" s="6">
        <v>4.2041304347826101</v>
      </c>
      <c r="M36" s="6">
        <v>0</v>
      </c>
      <c r="N36" s="6">
        <v>11.19304347826087</v>
      </c>
      <c r="O36" s="6">
        <f>SUM(NonNurse[[#This Row],[Qualified Social Work Staff Hours]],NonNurse[[#This Row],[Other Social Work Staff Hours]])/NonNurse[[#This Row],[MDS Census]]</f>
        <v>0.18222615466289155</v>
      </c>
      <c r="P36" s="6">
        <v>5.7290217391304337</v>
      </c>
      <c r="Q36" s="6">
        <v>2.8555434782608695</v>
      </c>
      <c r="R36" s="6">
        <f>SUM(NonNurse[[#This Row],[Qualified Activities Professional Hours]],NonNurse[[#This Row],[Other Activities Professional Hours]])/NonNurse[[#This Row],[MDS Census]]</f>
        <v>0.13975933463103873</v>
      </c>
      <c r="S36" s="6">
        <v>0.63500000000000001</v>
      </c>
      <c r="T36" s="6">
        <v>2.7172826086956525</v>
      </c>
      <c r="U36" s="6">
        <v>0</v>
      </c>
      <c r="V36" s="6">
        <f>SUM(NonNurse[[#This Row],[Occupational Therapist Hours]],NonNurse[[#This Row],[OT Assistant Hours]],NonNurse[[#This Row],[OT Aide Hours]])/NonNurse[[#This Row],[MDS Census]]</f>
        <v>5.4576181206866053E-2</v>
      </c>
      <c r="W36" s="6">
        <v>4.0827173913043477</v>
      </c>
      <c r="X36" s="6">
        <v>5.4605434782608695</v>
      </c>
      <c r="Y36" s="6">
        <v>0</v>
      </c>
      <c r="Z36" s="6">
        <f>SUM(NonNurse[[#This Row],[Physical Therapist (PT) Hours]],NonNurse[[#This Row],[PT Assistant Hours]],NonNurse[[#This Row],[PT Aide Hours]])/NonNurse[[#This Row],[MDS Census]]</f>
        <v>0.15536719164749602</v>
      </c>
      <c r="AA36" s="6">
        <v>0</v>
      </c>
      <c r="AB36" s="6">
        <v>0</v>
      </c>
      <c r="AC36" s="6">
        <v>0</v>
      </c>
      <c r="AD36" s="6">
        <v>0</v>
      </c>
      <c r="AE36" s="6">
        <v>0</v>
      </c>
      <c r="AF36" s="6">
        <v>0</v>
      </c>
      <c r="AG36" s="6">
        <v>0</v>
      </c>
      <c r="AH36" s="1">
        <v>135021</v>
      </c>
      <c r="AI36">
        <v>10</v>
      </c>
    </row>
    <row r="37" spans="1:35" x14ac:dyDescent="0.25">
      <c r="A37" t="s">
        <v>91</v>
      </c>
      <c r="B37" t="s">
        <v>10</v>
      </c>
      <c r="C37" t="s">
        <v>173</v>
      </c>
      <c r="D37" t="s">
        <v>142</v>
      </c>
      <c r="E37" s="6">
        <v>54.206521739130437</v>
      </c>
      <c r="F37" s="6">
        <v>37.957391304347823</v>
      </c>
      <c r="G37" s="6">
        <v>0.4891304347826087</v>
      </c>
      <c r="H37" s="6">
        <v>0.23489130434782607</v>
      </c>
      <c r="I37" s="6">
        <v>0.78260869565217395</v>
      </c>
      <c r="J37" s="6">
        <v>0</v>
      </c>
      <c r="K37" s="6">
        <v>0</v>
      </c>
      <c r="L37" s="6">
        <v>1.7791304347826085</v>
      </c>
      <c r="M37" s="6">
        <v>5.4697826086956516</v>
      </c>
      <c r="N37" s="6">
        <v>3.1406521739130433</v>
      </c>
      <c r="O37" s="6">
        <f>SUM(NonNurse[[#This Row],[Qualified Social Work Staff Hours]],NonNurse[[#This Row],[Other Social Work Staff Hours]])/NonNurse[[#This Row],[MDS Census]]</f>
        <v>0.15884499699217966</v>
      </c>
      <c r="P37" s="6">
        <v>7.1933695652173899</v>
      </c>
      <c r="Q37" s="6">
        <v>0.10239130434782609</v>
      </c>
      <c r="R37" s="6">
        <f>SUM(NonNurse[[#This Row],[Qualified Activities Professional Hours]],NonNurse[[#This Row],[Other Activities Professional Hours]])/NonNurse[[#This Row],[MDS Census]]</f>
        <v>0.13459193904150787</v>
      </c>
      <c r="S37" s="6">
        <v>3.4294565217391324</v>
      </c>
      <c r="T37" s="6">
        <v>1.0159782608695651</v>
      </c>
      <c r="U37" s="6">
        <v>0</v>
      </c>
      <c r="V37" s="6">
        <f>SUM(NonNurse[[#This Row],[Occupational Therapist Hours]],NonNurse[[#This Row],[OT Assistant Hours]],NonNurse[[#This Row],[OT Aide Hours]])/NonNurse[[#This Row],[MDS Census]]</f>
        <v>8.2009223982354149E-2</v>
      </c>
      <c r="W37" s="6">
        <v>3.1359782608695643</v>
      </c>
      <c r="X37" s="6">
        <v>6.8296739130434787</v>
      </c>
      <c r="Y37" s="6">
        <v>0</v>
      </c>
      <c r="Z37" s="6">
        <f>SUM(NonNurse[[#This Row],[Physical Therapist (PT) Hours]],NonNurse[[#This Row],[PT Assistant Hours]],NonNurse[[#This Row],[PT Aide Hours]])/NonNurse[[#This Row],[MDS Census]]</f>
        <v>0.18384599959895725</v>
      </c>
      <c r="AA37" s="6">
        <v>0</v>
      </c>
      <c r="AB37" s="6">
        <v>0</v>
      </c>
      <c r="AC37" s="6">
        <v>0</v>
      </c>
      <c r="AD37" s="6">
        <v>0</v>
      </c>
      <c r="AE37" s="6">
        <v>0</v>
      </c>
      <c r="AF37" s="6">
        <v>0</v>
      </c>
      <c r="AG37" s="6">
        <v>0</v>
      </c>
      <c r="AH37" s="1">
        <v>135038</v>
      </c>
      <c r="AI37">
        <v>10</v>
      </c>
    </row>
    <row r="38" spans="1:35" x14ac:dyDescent="0.25">
      <c r="A38" t="s">
        <v>91</v>
      </c>
      <c r="B38" t="s">
        <v>55</v>
      </c>
      <c r="C38" t="s">
        <v>198</v>
      </c>
      <c r="D38" t="s">
        <v>143</v>
      </c>
      <c r="E38" s="6">
        <v>56.793478260869563</v>
      </c>
      <c r="F38" s="6">
        <v>30.878695652173928</v>
      </c>
      <c r="G38" s="6">
        <v>0.47282608695652173</v>
      </c>
      <c r="H38" s="6">
        <v>0.25</v>
      </c>
      <c r="I38" s="6">
        <v>1.9456521739130435</v>
      </c>
      <c r="J38" s="6">
        <v>0</v>
      </c>
      <c r="K38" s="6">
        <v>0</v>
      </c>
      <c r="L38" s="6">
        <v>9.3364130434782648</v>
      </c>
      <c r="M38" s="6">
        <v>3.2282608695652179E-2</v>
      </c>
      <c r="N38" s="6">
        <v>9.008043478260868</v>
      </c>
      <c r="O38" s="6">
        <f>SUM(NonNurse[[#This Row],[Qualified Social Work Staff Hours]],NonNurse[[#This Row],[Other Social Work Staff Hours]])/NonNurse[[#This Row],[MDS Census]]</f>
        <v>0.15917894736842103</v>
      </c>
      <c r="P38" s="6">
        <v>0</v>
      </c>
      <c r="Q38" s="6">
        <v>7.3647826086956512</v>
      </c>
      <c r="R38" s="6">
        <f>SUM(NonNurse[[#This Row],[Qualified Activities Professional Hours]],NonNurse[[#This Row],[Other Activities Professional Hours]])/NonNurse[[#This Row],[MDS Census]]</f>
        <v>0.12967655502392345</v>
      </c>
      <c r="S38" s="6">
        <v>3.6530434782608698</v>
      </c>
      <c r="T38" s="6">
        <v>4.0146739130434774</v>
      </c>
      <c r="U38" s="6">
        <v>0</v>
      </c>
      <c r="V38" s="6">
        <f>SUM(NonNurse[[#This Row],[Occupational Therapist Hours]],NonNurse[[#This Row],[OT Assistant Hours]],NonNurse[[#This Row],[OT Aide Hours]])/NonNurse[[#This Row],[MDS Census]]</f>
        <v>0.13501052631578947</v>
      </c>
      <c r="W38" s="6">
        <v>4.7151086956521739</v>
      </c>
      <c r="X38" s="6">
        <v>4.3358695652173909</v>
      </c>
      <c r="Y38" s="6">
        <v>0</v>
      </c>
      <c r="Z38" s="6">
        <f>SUM(NonNurse[[#This Row],[Physical Therapist (PT) Hours]],NonNurse[[#This Row],[PT Assistant Hours]],NonNurse[[#This Row],[PT Aide Hours]])/NonNurse[[#This Row],[MDS Census]]</f>
        <v>0.15936650717703349</v>
      </c>
      <c r="AA38" s="6">
        <v>0</v>
      </c>
      <c r="AB38" s="6">
        <v>6.0978260869565215</v>
      </c>
      <c r="AC38" s="6">
        <v>0</v>
      </c>
      <c r="AD38" s="6">
        <v>0</v>
      </c>
      <c r="AE38" s="6">
        <v>0</v>
      </c>
      <c r="AF38" s="6">
        <v>0</v>
      </c>
      <c r="AG38" s="6">
        <v>0</v>
      </c>
      <c r="AH38" s="1">
        <v>135122</v>
      </c>
      <c r="AI38">
        <v>10</v>
      </c>
    </row>
    <row r="39" spans="1:35" x14ac:dyDescent="0.25">
      <c r="A39" t="s">
        <v>91</v>
      </c>
      <c r="B39" t="s">
        <v>39</v>
      </c>
      <c r="C39" t="s">
        <v>193</v>
      </c>
      <c r="D39" t="s">
        <v>159</v>
      </c>
      <c r="E39" s="6">
        <v>67.456521739130437</v>
      </c>
      <c r="F39" s="6">
        <v>34.118695652173912</v>
      </c>
      <c r="G39" s="6">
        <v>0.55434782608695654</v>
      </c>
      <c r="H39" s="6">
        <v>0.44521739130434784</v>
      </c>
      <c r="I39" s="6">
        <v>0.68478260869565222</v>
      </c>
      <c r="J39" s="6">
        <v>0</v>
      </c>
      <c r="K39" s="6">
        <v>0</v>
      </c>
      <c r="L39" s="6">
        <v>0.40684782608695652</v>
      </c>
      <c r="M39" s="6">
        <v>4.0364130434782615</v>
      </c>
      <c r="N39" s="6">
        <v>4.716086956521738</v>
      </c>
      <c r="O39" s="6">
        <f>SUM(NonNurse[[#This Row],[Qualified Social Work Staff Hours]],NonNurse[[#This Row],[Other Social Work Staff Hours]])/NonNurse[[#This Row],[MDS Census]]</f>
        <v>0.12975024170157912</v>
      </c>
      <c r="P39" s="6">
        <v>5.8095652173913024</v>
      </c>
      <c r="Q39" s="6">
        <v>6.067608695652174</v>
      </c>
      <c r="R39" s="6">
        <f>SUM(NonNurse[[#This Row],[Qualified Activities Professional Hours]],NonNurse[[#This Row],[Other Activities Professional Hours]])/NonNurse[[#This Row],[MDS Census]]</f>
        <v>0.17607154366741859</v>
      </c>
      <c r="S39" s="6">
        <v>6.5007608695652195</v>
      </c>
      <c r="T39" s="6">
        <v>5.459891304347825</v>
      </c>
      <c r="U39" s="6">
        <v>0</v>
      </c>
      <c r="V39" s="6">
        <f>SUM(NonNurse[[#This Row],[Occupational Therapist Hours]],NonNurse[[#This Row],[OT Assistant Hours]],NonNurse[[#This Row],[OT Aide Hours]])/NonNurse[[#This Row],[MDS Census]]</f>
        <v>0.17730905575249759</v>
      </c>
      <c r="W39" s="6">
        <v>4.2918478260869577</v>
      </c>
      <c r="X39" s="6">
        <v>8.0852173913043437</v>
      </c>
      <c r="Y39" s="6">
        <v>0</v>
      </c>
      <c r="Z39" s="6">
        <f>SUM(NonNurse[[#This Row],[Physical Therapist (PT) Hours]],NonNurse[[#This Row],[PT Assistant Hours]],NonNurse[[#This Row],[PT Aide Hours]])/NonNurse[[#This Row],[MDS Census]]</f>
        <v>0.1834821140831453</v>
      </c>
      <c r="AA39" s="6">
        <v>0</v>
      </c>
      <c r="AB39" s="6">
        <v>0</v>
      </c>
      <c r="AC39" s="6">
        <v>0</v>
      </c>
      <c r="AD39" s="6">
        <v>0</v>
      </c>
      <c r="AE39" s="6">
        <v>0</v>
      </c>
      <c r="AF39" s="6">
        <v>0</v>
      </c>
      <c r="AG39" s="6">
        <v>0</v>
      </c>
      <c r="AH39" s="1">
        <v>135091</v>
      </c>
      <c r="AI39">
        <v>10</v>
      </c>
    </row>
    <row r="40" spans="1:35" x14ac:dyDescent="0.25">
      <c r="A40" t="s">
        <v>91</v>
      </c>
      <c r="B40" t="s">
        <v>59</v>
      </c>
      <c r="C40" t="s">
        <v>172</v>
      </c>
      <c r="D40" t="s">
        <v>141</v>
      </c>
      <c r="E40" s="6">
        <v>58.010869565217391</v>
      </c>
      <c r="F40" s="6">
        <v>45.75413043478261</v>
      </c>
      <c r="G40" s="6">
        <v>0.44021739130434784</v>
      </c>
      <c r="H40" s="6">
        <v>0.27173913043478259</v>
      </c>
      <c r="I40" s="6">
        <v>1.0652173913043479</v>
      </c>
      <c r="J40" s="6">
        <v>0</v>
      </c>
      <c r="K40" s="6">
        <v>0</v>
      </c>
      <c r="L40" s="6">
        <v>0.26728260869565224</v>
      </c>
      <c r="M40" s="6">
        <v>4.1592391304347824</v>
      </c>
      <c r="N40" s="6">
        <v>5.330869565217391</v>
      </c>
      <c r="O40" s="6">
        <f>SUM(NonNurse[[#This Row],[Qualified Social Work Staff Hours]],NonNurse[[#This Row],[Other Social Work Staff Hours]])/NonNurse[[#This Row],[MDS Census]]</f>
        <v>0.16359190556492412</v>
      </c>
      <c r="P40" s="6">
        <v>0</v>
      </c>
      <c r="Q40" s="6">
        <v>8.4713043478260879</v>
      </c>
      <c r="R40" s="6">
        <f>SUM(NonNurse[[#This Row],[Qualified Activities Professional Hours]],NonNurse[[#This Row],[Other Activities Professional Hours]])/NonNurse[[#This Row],[MDS Census]]</f>
        <v>0.14602960464680534</v>
      </c>
      <c r="S40" s="6">
        <v>7.6263043478260872</v>
      </c>
      <c r="T40" s="6">
        <v>0</v>
      </c>
      <c r="U40" s="6">
        <v>0</v>
      </c>
      <c r="V40" s="6">
        <f>SUM(NonNurse[[#This Row],[Occupational Therapist Hours]],NonNurse[[#This Row],[OT Assistant Hours]],NonNurse[[#This Row],[OT Aide Hours]])/NonNurse[[#This Row],[MDS Census]]</f>
        <v>0.13146336893385799</v>
      </c>
      <c r="W40" s="6">
        <v>3.533369565217392</v>
      </c>
      <c r="X40" s="6">
        <v>0.26228260869565218</v>
      </c>
      <c r="Y40" s="6">
        <v>0</v>
      </c>
      <c r="Z40" s="6">
        <f>SUM(NonNurse[[#This Row],[Physical Therapist (PT) Hours]],NonNurse[[#This Row],[PT Assistant Hours]],NonNurse[[#This Row],[PT Aide Hours]])/NonNurse[[#This Row],[MDS Census]]</f>
        <v>6.5430016863406423E-2</v>
      </c>
      <c r="AA40" s="6">
        <v>0</v>
      </c>
      <c r="AB40" s="6">
        <v>4.8152173913043477</v>
      </c>
      <c r="AC40" s="6">
        <v>0</v>
      </c>
      <c r="AD40" s="6">
        <v>0</v>
      </c>
      <c r="AE40" s="6">
        <v>0</v>
      </c>
      <c r="AF40" s="6">
        <v>0</v>
      </c>
      <c r="AG40" s="6">
        <v>0</v>
      </c>
      <c r="AH40" s="1">
        <v>135128</v>
      </c>
      <c r="AI40">
        <v>10</v>
      </c>
    </row>
    <row r="41" spans="1:35" x14ac:dyDescent="0.25">
      <c r="A41" t="s">
        <v>91</v>
      </c>
      <c r="B41" t="s">
        <v>66</v>
      </c>
      <c r="C41" t="s">
        <v>202</v>
      </c>
      <c r="D41" t="s">
        <v>143</v>
      </c>
      <c r="E41" s="6">
        <v>54.228260869565219</v>
      </c>
      <c r="F41" s="6">
        <v>36.29228260869565</v>
      </c>
      <c r="G41" s="6">
        <v>0.47282608695652173</v>
      </c>
      <c r="H41" s="6">
        <v>0.22282608695652173</v>
      </c>
      <c r="I41" s="6">
        <v>1.6521739130434783</v>
      </c>
      <c r="J41" s="6">
        <v>0</v>
      </c>
      <c r="K41" s="6">
        <v>0</v>
      </c>
      <c r="L41" s="6">
        <v>7.4966304347826069</v>
      </c>
      <c r="M41" s="6">
        <v>4.5847826086956527</v>
      </c>
      <c r="N41" s="6">
        <v>1.0332608695652177</v>
      </c>
      <c r="O41" s="6">
        <f>SUM(NonNurse[[#This Row],[Qualified Social Work Staff Hours]],NonNurse[[#This Row],[Other Social Work Staff Hours]])/NonNurse[[#This Row],[MDS Census]]</f>
        <v>0.10359991982361196</v>
      </c>
      <c r="P41" s="6">
        <v>5.0373913043478247</v>
      </c>
      <c r="Q41" s="6">
        <v>4.0771739130434783</v>
      </c>
      <c r="R41" s="6">
        <f>SUM(NonNurse[[#This Row],[Qualified Activities Professional Hours]],NonNurse[[#This Row],[Other Activities Professional Hours]])/NonNurse[[#This Row],[MDS Census]]</f>
        <v>0.16807777109641206</v>
      </c>
      <c r="S41" s="6">
        <v>7.9723913043478243</v>
      </c>
      <c r="T41" s="6">
        <v>6.4614130434782622</v>
      </c>
      <c r="U41" s="6">
        <v>0</v>
      </c>
      <c r="V41" s="6">
        <f>SUM(NonNurse[[#This Row],[Occupational Therapist Hours]],NonNurse[[#This Row],[OT Assistant Hours]],NonNurse[[#This Row],[OT Aide Hours]])/NonNurse[[#This Row],[MDS Census]]</f>
        <v>0.26616756865103225</v>
      </c>
      <c r="W41" s="6">
        <v>3.6565217391304343</v>
      </c>
      <c r="X41" s="6">
        <v>8.5486956521739117</v>
      </c>
      <c r="Y41" s="6">
        <v>0</v>
      </c>
      <c r="Z41" s="6">
        <f>SUM(NonNurse[[#This Row],[Physical Therapist (PT) Hours]],NonNurse[[#This Row],[PT Assistant Hours]],NonNurse[[#This Row],[PT Aide Hours]])/NonNurse[[#This Row],[MDS Census]]</f>
        <v>0.22507115654439763</v>
      </c>
      <c r="AA41" s="6">
        <v>0</v>
      </c>
      <c r="AB41" s="6">
        <v>0</v>
      </c>
      <c r="AC41" s="6">
        <v>0</v>
      </c>
      <c r="AD41" s="6">
        <v>0</v>
      </c>
      <c r="AE41" s="6">
        <v>0</v>
      </c>
      <c r="AF41" s="6">
        <v>0</v>
      </c>
      <c r="AG41" s="6">
        <v>0</v>
      </c>
      <c r="AH41" s="1">
        <v>135135</v>
      </c>
      <c r="AI41">
        <v>10</v>
      </c>
    </row>
    <row r="42" spans="1:35" x14ac:dyDescent="0.25">
      <c r="A42" t="s">
        <v>91</v>
      </c>
      <c r="B42" t="s">
        <v>58</v>
      </c>
      <c r="C42" t="s">
        <v>176</v>
      </c>
      <c r="D42" t="s">
        <v>145</v>
      </c>
      <c r="E42" s="6">
        <v>48.173913043478258</v>
      </c>
      <c r="F42" s="6">
        <v>39.772500000000001</v>
      </c>
      <c r="G42" s="6">
        <v>0.375</v>
      </c>
      <c r="H42" s="6">
        <v>0.19565217391304349</v>
      </c>
      <c r="I42" s="6">
        <v>0.17391304347826086</v>
      </c>
      <c r="J42" s="6">
        <v>0</v>
      </c>
      <c r="K42" s="6">
        <v>0</v>
      </c>
      <c r="L42" s="6">
        <v>5.6020652173913055</v>
      </c>
      <c r="M42" s="6">
        <v>3.9453260869565208</v>
      </c>
      <c r="N42" s="6">
        <v>4.0367391304347828</v>
      </c>
      <c r="O42" s="6">
        <f>SUM(NonNurse[[#This Row],[Qualified Social Work Staff Hours]],NonNurse[[#This Row],[Other Social Work Staff Hours]])/NonNurse[[#This Row],[MDS Census]]</f>
        <v>0.16569268953068592</v>
      </c>
      <c r="P42" s="6">
        <v>4.0467391304347817</v>
      </c>
      <c r="Q42" s="6">
        <v>3.6788043478260875</v>
      </c>
      <c r="R42" s="6">
        <f>SUM(NonNurse[[#This Row],[Qualified Activities Professional Hours]],NonNurse[[#This Row],[Other Activities Professional Hours]])/NonNurse[[#This Row],[MDS Census]]</f>
        <v>0.1603677797833935</v>
      </c>
      <c r="S42" s="6">
        <v>3.0028260869565218</v>
      </c>
      <c r="T42" s="6">
        <v>5.4782608695652177</v>
      </c>
      <c r="U42" s="6">
        <v>0</v>
      </c>
      <c r="V42" s="6">
        <f>SUM(NonNurse[[#This Row],[Occupational Therapist Hours]],NonNurse[[#This Row],[OT Assistant Hours]],NonNurse[[#This Row],[OT Aide Hours]])/NonNurse[[#This Row],[MDS Census]]</f>
        <v>0.17605144404332132</v>
      </c>
      <c r="W42" s="6">
        <v>0.59195652173913038</v>
      </c>
      <c r="X42" s="6">
        <v>3.9046739130434767</v>
      </c>
      <c r="Y42" s="6">
        <v>0</v>
      </c>
      <c r="Z42" s="6">
        <f>SUM(NonNurse[[#This Row],[Physical Therapist (PT) Hours]],NonNurse[[#This Row],[PT Assistant Hours]],NonNurse[[#This Row],[PT Aide Hours]])/NonNurse[[#This Row],[MDS Census]]</f>
        <v>9.334160649819491E-2</v>
      </c>
      <c r="AA42" s="6">
        <v>0</v>
      </c>
      <c r="AB42" s="6">
        <v>0</v>
      </c>
      <c r="AC42" s="6">
        <v>0</v>
      </c>
      <c r="AD42" s="6">
        <v>0</v>
      </c>
      <c r="AE42" s="6">
        <v>0</v>
      </c>
      <c r="AF42" s="6">
        <v>0</v>
      </c>
      <c r="AG42" s="6">
        <v>0</v>
      </c>
      <c r="AH42" s="1">
        <v>135127</v>
      </c>
      <c r="AI42">
        <v>10</v>
      </c>
    </row>
    <row r="43" spans="1:35" x14ac:dyDescent="0.25">
      <c r="A43" t="s">
        <v>91</v>
      </c>
      <c r="B43" t="s">
        <v>56</v>
      </c>
      <c r="C43" t="s">
        <v>173</v>
      </c>
      <c r="D43" t="s">
        <v>142</v>
      </c>
      <c r="E43" s="6">
        <v>74.141304347826093</v>
      </c>
      <c r="F43" s="6">
        <v>41.079891304347832</v>
      </c>
      <c r="G43" s="6">
        <v>0.4891304347826087</v>
      </c>
      <c r="H43" s="6">
        <v>0.28989130434782612</v>
      </c>
      <c r="I43" s="6">
        <v>0</v>
      </c>
      <c r="J43" s="6">
        <v>0</v>
      </c>
      <c r="K43" s="6">
        <v>0</v>
      </c>
      <c r="L43" s="6">
        <v>2.2725000000000004</v>
      </c>
      <c r="M43" s="6">
        <v>4.5066304347826085</v>
      </c>
      <c r="N43" s="6">
        <v>4.7139130434782599</v>
      </c>
      <c r="O43" s="6">
        <f>SUM(NonNurse[[#This Row],[Qualified Social Work Staff Hours]],NonNurse[[#This Row],[Other Social Work Staff Hours]])/NonNurse[[#This Row],[MDS Census]]</f>
        <v>0.12436446268875528</v>
      </c>
      <c r="P43" s="6">
        <v>4.9170652173913041</v>
      </c>
      <c r="Q43" s="6">
        <v>9.9948913043478278</v>
      </c>
      <c r="R43" s="6">
        <f>SUM(NonNurse[[#This Row],[Qualified Activities Professional Hours]],NonNurse[[#This Row],[Other Activities Professional Hours]])/NonNurse[[#This Row],[MDS Census]]</f>
        <v>0.20112886673508285</v>
      </c>
      <c r="S43" s="6">
        <v>4.8793478260869554</v>
      </c>
      <c r="T43" s="6">
        <v>2.2785869565217389</v>
      </c>
      <c r="U43" s="6">
        <v>0</v>
      </c>
      <c r="V43" s="6">
        <f>SUM(NonNurse[[#This Row],[Occupational Therapist Hours]],NonNurse[[#This Row],[OT Assistant Hours]],NonNurse[[#This Row],[OT Aide Hours]])/NonNurse[[#This Row],[MDS Census]]</f>
        <v>9.6544494942090581E-2</v>
      </c>
      <c r="W43" s="6">
        <v>6.9136956521739146</v>
      </c>
      <c r="X43" s="6">
        <v>1.06</v>
      </c>
      <c r="Y43" s="6">
        <v>0</v>
      </c>
      <c r="Z43" s="6">
        <f>SUM(NonNurse[[#This Row],[Physical Therapist (PT) Hours]],NonNurse[[#This Row],[PT Assistant Hours]],NonNurse[[#This Row],[PT Aide Hours]])/NonNurse[[#This Row],[MDS Census]]</f>
        <v>0.10754728045741094</v>
      </c>
      <c r="AA43" s="6">
        <v>0</v>
      </c>
      <c r="AB43" s="6">
        <v>0</v>
      </c>
      <c r="AC43" s="6">
        <v>0</v>
      </c>
      <c r="AD43" s="6">
        <v>0</v>
      </c>
      <c r="AE43" s="6">
        <v>0</v>
      </c>
      <c r="AF43" s="6">
        <v>0</v>
      </c>
      <c r="AG43" s="6">
        <v>0</v>
      </c>
      <c r="AH43" s="1">
        <v>135123</v>
      </c>
      <c r="AI43">
        <v>10</v>
      </c>
    </row>
    <row r="44" spans="1:35" x14ac:dyDescent="0.25">
      <c r="A44" t="s">
        <v>91</v>
      </c>
      <c r="B44" t="s">
        <v>17</v>
      </c>
      <c r="C44" t="s">
        <v>177</v>
      </c>
      <c r="D44" t="s">
        <v>134</v>
      </c>
      <c r="E44" s="6">
        <v>31.5</v>
      </c>
      <c r="F44" s="6">
        <v>5.7336956521739131</v>
      </c>
      <c r="G44" s="6">
        <v>0</v>
      </c>
      <c r="H44" s="6">
        <v>0</v>
      </c>
      <c r="I44" s="6">
        <v>0</v>
      </c>
      <c r="J44" s="6">
        <v>0</v>
      </c>
      <c r="K44" s="6">
        <v>0</v>
      </c>
      <c r="L44" s="6">
        <v>0.94489130434782587</v>
      </c>
      <c r="M44" s="6">
        <v>0</v>
      </c>
      <c r="N44" s="6">
        <v>3.3505434782608696</v>
      </c>
      <c r="O44" s="6">
        <f>SUM(NonNurse[[#This Row],[Qualified Social Work Staff Hours]],NonNurse[[#This Row],[Other Social Work Staff Hours]])/NonNurse[[#This Row],[MDS Census]]</f>
        <v>0.1063664596273292</v>
      </c>
      <c r="P44" s="6">
        <v>3.9782608695652173</v>
      </c>
      <c r="Q44" s="6">
        <v>4.0135869565217392</v>
      </c>
      <c r="R44" s="6">
        <f>SUM(NonNurse[[#This Row],[Qualified Activities Professional Hours]],NonNurse[[#This Row],[Other Activities Professional Hours]])/NonNurse[[#This Row],[MDS Census]]</f>
        <v>0.25370945479641133</v>
      </c>
      <c r="S44" s="6">
        <v>0.85836956521739116</v>
      </c>
      <c r="T44" s="6">
        <v>0</v>
      </c>
      <c r="U44" s="6">
        <v>0</v>
      </c>
      <c r="V44" s="6">
        <f>SUM(NonNurse[[#This Row],[Occupational Therapist Hours]],NonNurse[[#This Row],[OT Assistant Hours]],NonNurse[[#This Row],[OT Aide Hours]])/NonNurse[[#This Row],[MDS Census]]</f>
        <v>2.7249827467218768E-2</v>
      </c>
      <c r="W44" s="6">
        <v>1.6241304347826087</v>
      </c>
      <c r="X44" s="6">
        <v>3.0011956521739127</v>
      </c>
      <c r="Y44" s="6">
        <v>0</v>
      </c>
      <c r="Z44" s="6">
        <f>SUM(NonNurse[[#This Row],[Physical Therapist (PT) Hours]],NonNurse[[#This Row],[PT Assistant Hours]],NonNurse[[#This Row],[PT Aide Hours]])/NonNurse[[#This Row],[MDS Census]]</f>
        <v>0.14683574879227052</v>
      </c>
      <c r="AA44" s="6">
        <v>0</v>
      </c>
      <c r="AB44" s="6">
        <v>0</v>
      </c>
      <c r="AC44" s="6">
        <v>0</v>
      </c>
      <c r="AD44" s="6">
        <v>20.755434782608695</v>
      </c>
      <c r="AE44" s="6">
        <v>0</v>
      </c>
      <c r="AF44" s="6">
        <v>0</v>
      </c>
      <c r="AG44" s="6">
        <v>0</v>
      </c>
      <c r="AH44" s="1">
        <v>135056</v>
      </c>
      <c r="AI44">
        <v>10</v>
      </c>
    </row>
    <row r="45" spans="1:35" x14ac:dyDescent="0.25">
      <c r="A45" t="s">
        <v>91</v>
      </c>
      <c r="B45" t="s">
        <v>71</v>
      </c>
      <c r="C45" t="s">
        <v>196</v>
      </c>
      <c r="D45" t="s">
        <v>132</v>
      </c>
      <c r="E45" s="6">
        <v>31.347826086956523</v>
      </c>
      <c r="F45" s="6">
        <v>19.50391304347826</v>
      </c>
      <c r="G45" s="6">
        <v>0</v>
      </c>
      <c r="H45" s="6">
        <v>0</v>
      </c>
      <c r="I45" s="6">
        <v>0</v>
      </c>
      <c r="J45" s="6">
        <v>0</v>
      </c>
      <c r="K45" s="6">
        <v>0</v>
      </c>
      <c r="L45" s="6">
        <v>0</v>
      </c>
      <c r="M45" s="6">
        <v>5.1717391304347826</v>
      </c>
      <c r="N45" s="6">
        <v>0</v>
      </c>
      <c r="O45" s="6">
        <f>SUM(NonNurse[[#This Row],[Qualified Social Work Staff Hours]],NonNurse[[#This Row],[Other Social Work Staff Hours]])/NonNurse[[#This Row],[MDS Census]]</f>
        <v>0.16497919556171983</v>
      </c>
      <c r="P45" s="6">
        <v>10.658804347826088</v>
      </c>
      <c r="Q45" s="6">
        <v>3.1076086956521745</v>
      </c>
      <c r="R45" s="6">
        <f>SUM(NonNurse[[#This Row],[Qualified Activities Professional Hours]],NonNurse[[#This Row],[Other Activities Professional Hours]])/NonNurse[[#This Row],[MDS Census]]</f>
        <v>0.43915048543689322</v>
      </c>
      <c r="S45" s="6">
        <v>0</v>
      </c>
      <c r="T45" s="6">
        <v>0</v>
      </c>
      <c r="U45" s="6">
        <v>0</v>
      </c>
      <c r="V45" s="6">
        <f>SUM(NonNurse[[#This Row],[Occupational Therapist Hours]],NonNurse[[#This Row],[OT Assistant Hours]],NonNurse[[#This Row],[OT Aide Hours]])/NonNurse[[#This Row],[MDS Census]]</f>
        <v>0</v>
      </c>
      <c r="W45" s="6">
        <v>0</v>
      </c>
      <c r="X45" s="6">
        <v>0</v>
      </c>
      <c r="Y45" s="6">
        <v>0</v>
      </c>
      <c r="Z45" s="6">
        <f>SUM(NonNurse[[#This Row],[Physical Therapist (PT) Hours]],NonNurse[[#This Row],[PT Assistant Hours]],NonNurse[[#This Row],[PT Aide Hours]])/NonNurse[[#This Row],[MDS Census]]</f>
        <v>0</v>
      </c>
      <c r="AA45" s="6">
        <v>0</v>
      </c>
      <c r="AB45" s="6">
        <v>0</v>
      </c>
      <c r="AC45" s="6">
        <v>0</v>
      </c>
      <c r="AD45" s="6">
        <v>0</v>
      </c>
      <c r="AE45" s="6">
        <v>0</v>
      </c>
      <c r="AF45" s="6">
        <v>0</v>
      </c>
      <c r="AG45" s="6">
        <v>0</v>
      </c>
      <c r="AH45" s="1">
        <v>135140</v>
      </c>
      <c r="AI45">
        <v>10</v>
      </c>
    </row>
    <row r="46" spans="1:35" x14ac:dyDescent="0.25">
      <c r="A46" t="s">
        <v>91</v>
      </c>
      <c r="B46" t="s">
        <v>34</v>
      </c>
      <c r="C46" t="s">
        <v>189</v>
      </c>
      <c r="D46" t="s">
        <v>156</v>
      </c>
      <c r="E46" s="6">
        <v>27.521739130434781</v>
      </c>
      <c r="F46" s="6">
        <v>5.9130434782608692</v>
      </c>
      <c r="G46" s="6">
        <v>2.717391304347826E-2</v>
      </c>
      <c r="H46" s="6">
        <v>8.8478260869565228E-2</v>
      </c>
      <c r="I46" s="6">
        <v>0.44565217391304346</v>
      </c>
      <c r="J46" s="6">
        <v>0</v>
      </c>
      <c r="K46" s="6">
        <v>0</v>
      </c>
      <c r="L46" s="6">
        <v>2.5632608695652181</v>
      </c>
      <c r="M46" s="6">
        <v>4.5944565217391311</v>
      </c>
      <c r="N46" s="6">
        <v>0</v>
      </c>
      <c r="O46" s="6">
        <f>SUM(NonNurse[[#This Row],[Qualified Social Work Staff Hours]],NonNurse[[#This Row],[Other Social Work Staff Hours]])/NonNurse[[#This Row],[MDS Census]]</f>
        <v>0.16693917851500792</v>
      </c>
      <c r="P46" s="6">
        <v>4.2608695652173907</v>
      </c>
      <c r="Q46" s="6">
        <v>0</v>
      </c>
      <c r="R46" s="6">
        <f>SUM(NonNurse[[#This Row],[Qualified Activities Professional Hours]],NonNurse[[#This Row],[Other Activities Professional Hours]])/NonNurse[[#This Row],[MDS Census]]</f>
        <v>0.15481832543443916</v>
      </c>
      <c r="S46" s="6">
        <v>3.484999999999999</v>
      </c>
      <c r="T46" s="6">
        <v>1.8439130434782611</v>
      </c>
      <c r="U46" s="6">
        <v>0</v>
      </c>
      <c r="V46" s="6">
        <f>SUM(NonNurse[[#This Row],[Occupational Therapist Hours]],NonNurse[[#This Row],[OT Assistant Hours]],NonNurse[[#This Row],[OT Aide Hours]])/NonNurse[[#This Row],[MDS Census]]</f>
        <v>0.19362559241706159</v>
      </c>
      <c r="W46" s="6">
        <v>11.471630434782609</v>
      </c>
      <c r="X46" s="6">
        <v>1.9966304347826083</v>
      </c>
      <c r="Y46" s="6">
        <v>0</v>
      </c>
      <c r="Z46" s="6">
        <f>SUM(NonNurse[[#This Row],[Physical Therapist (PT) Hours]],NonNurse[[#This Row],[PT Assistant Hours]],NonNurse[[#This Row],[PT Aide Hours]])/NonNurse[[#This Row],[MDS Census]]</f>
        <v>0.48936808846761454</v>
      </c>
      <c r="AA46" s="6">
        <v>0</v>
      </c>
      <c r="AB46" s="6">
        <v>0</v>
      </c>
      <c r="AC46" s="6">
        <v>0</v>
      </c>
      <c r="AD46" s="6">
        <v>0</v>
      </c>
      <c r="AE46" s="6">
        <v>0</v>
      </c>
      <c r="AF46" s="6">
        <v>0</v>
      </c>
      <c r="AG46" s="6">
        <v>0</v>
      </c>
      <c r="AH46" s="1">
        <v>135082</v>
      </c>
      <c r="AI46">
        <v>10</v>
      </c>
    </row>
    <row r="47" spans="1:35" x14ac:dyDescent="0.25">
      <c r="A47" t="s">
        <v>91</v>
      </c>
      <c r="B47" t="s">
        <v>29</v>
      </c>
      <c r="C47" t="s">
        <v>170</v>
      </c>
      <c r="D47" t="s">
        <v>138</v>
      </c>
      <c r="E47" s="6">
        <v>105.02173913043478</v>
      </c>
      <c r="F47" s="6">
        <v>5.7391304347826084</v>
      </c>
      <c r="G47" s="6">
        <v>0.52717391304347827</v>
      </c>
      <c r="H47" s="6">
        <v>0.56521739130434778</v>
      </c>
      <c r="I47" s="6">
        <v>1.4021739130434783</v>
      </c>
      <c r="J47" s="6">
        <v>2.6847826086956523</v>
      </c>
      <c r="K47" s="6">
        <v>0</v>
      </c>
      <c r="L47" s="6">
        <v>5.4420652173913044</v>
      </c>
      <c r="M47" s="6">
        <v>0</v>
      </c>
      <c r="N47" s="6">
        <v>28.688152173913043</v>
      </c>
      <c r="O47" s="6">
        <f>SUM(NonNurse[[#This Row],[Qualified Social Work Staff Hours]],NonNurse[[#This Row],[Other Social Work Staff Hours]])/NonNurse[[#This Row],[MDS Census]]</f>
        <v>0.27316394121299936</v>
      </c>
      <c r="P47" s="6">
        <v>6.095543478260872</v>
      </c>
      <c r="Q47" s="6">
        <v>10.087391304347831</v>
      </c>
      <c r="R47" s="6">
        <f>SUM(NonNurse[[#This Row],[Qualified Activities Professional Hours]],NonNurse[[#This Row],[Other Activities Professional Hours]])/NonNurse[[#This Row],[MDS Census]]</f>
        <v>0.15409128544814746</v>
      </c>
      <c r="S47" s="6">
        <v>12.437934782608695</v>
      </c>
      <c r="T47" s="6">
        <v>14.29336956521739</v>
      </c>
      <c r="U47" s="6">
        <v>0</v>
      </c>
      <c r="V47" s="6">
        <f>SUM(NonNurse[[#This Row],[Occupational Therapist Hours]],NonNurse[[#This Row],[OT Assistant Hours]],NonNurse[[#This Row],[OT Aide Hours]])/NonNurse[[#This Row],[MDS Census]]</f>
        <v>0.25453115297039947</v>
      </c>
      <c r="W47" s="6">
        <v>18.50315217391304</v>
      </c>
      <c r="X47" s="6">
        <v>19.040869565217395</v>
      </c>
      <c r="Y47" s="6">
        <v>3.3913043478260869</v>
      </c>
      <c r="Z47" s="6">
        <f>SUM(NonNurse[[#This Row],[Physical Therapist (PT) Hours]],NonNurse[[#This Row],[PT Assistant Hours]],NonNurse[[#This Row],[PT Aide Hours]])/NonNurse[[#This Row],[MDS Census]]</f>
        <v>0.38977954874767129</v>
      </c>
      <c r="AA47" s="6">
        <v>0</v>
      </c>
      <c r="AB47" s="6">
        <v>0</v>
      </c>
      <c r="AC47" s="6">
        <v>0</v>
      </c>
      <c r="AD47" s="6">
        <v>0</v>
      </c>
      <c r="AE47" s="6">
        <v>0</v>
      </c>
      <c r="AF47" s="6">
        <v>0</v>
      </c>
      <c r="AG47" s="6">
        <v>0</v>
      </c>
      <c r="AH47" s="1">
        <v>135076</v>
      </c>
      <c r="AI47">
        <v>10</v>
      </c>
    </row>
    <row r="48" spans="1:35" x14ac:dyDescent="0.25">
      <c r="A48" t="s">
        <v>91</v>
      </c>
      <c r="B48" t="s">
        <v>78</v>
      </c>
      <c r="C48" t="s">
        <v>199</v>
      </c>
      <c r="D48" t="s">
        <v>142</v>
      </c>
      <c r="E48" s="6">
        <v>36.597826086956523</v>
      </c>
      <c r="F48" s="6">
        <v>17.669456521739136</v>
      </c>
      <c r="G48" s="6">
        <v>0</v>
      </c>
      <c r="H48" s="6">
        <v>0</v>
      </c>
      <c r="I48" s="6">
        <v>0</v>
      </c>
      <c r="J48" s="6">
        <v>0</v>
      </c>
      <c r="K48" s="6">
        <v>0</v>
      </c>
      <c r="L48" s="6">
        <v>3.2811956521739121</v>
      </c>
      <c r="M48" s="6">
        <v>5.9978260869565228</v>
      </c>
      <c r="N48" s="6">
        <v>0</v>
      </c>
      <c r="O48" s="6">
        <f>SUM(NonNurse[[#This Row],[Qualified Social Work Staff Hours]],NonNurse[[#This Row],[Other Social Work Staff Hours]])/NonNurse[[#This Row],[MDS Census]]</f>
        <v>0.16388476388476392</v>
      </c>
      <c r="P48" s="6">
        <v>9.8141304347826086</v>
      </c>
      <c r="Q48" s="6">
        <v>0</v>
      </c>
      <c r="R48" s="6">
        <f>SUM(NonNurse[[#This Row],[Qualified Activities Professional Hours]],NonNurse[[#This Row],[Other Activities Professional Hours]])/NonNurse[[#This Row],[MDS Census]]</f>
        <v>0.26816156816156816</v>
      </c>
      <c r="S48" s="6">
        <v>6.1030434782608713</v>
      </c>
      <c r="T48" s="6">
        <v>0</v>
      </c>
      <c r="U48" s="6">
        <v>0</v>
      </c>
      <c r="V48" s="6">
        <f>SUM(NonNurse[[#This Row],[Occupational Therapist Hours]],NonNurse[[#This Row],[OT Assistant Hours]],NonNurse[[#This Row],[OT Aide Hours]])/NonNurse[[#This Row],[MDS Census]]</f>
        <v>0.16675972675972681</v>
      </c>
      <c r="W48" s="6">
        <v>5.0769565217391293</v>
      </c>
      <c r="X48" s="6">
        <v>8.9138043478260869</v>
      </c>
      <c r="Y48" s="6">
        <v>0</v>
      </c>
      <c r="Z48" s="6">
        <f>SUM(NonNurse[[#This Row],[Physical Therapist (PT) Hours]],NonNurse[[#This Row],[PT Assistant Hours]],NonNurse[[#This Row],[PT Aide Hours]])/NonNurse[[#This Row],[MDS Census]]</f>
        <v>0.38228393228393226</v>
      </c>
      <c r="AA48" s="6">
        <v>0</v>
      </c>
      <c r="AB48" s="6">
        <v>0</v>
      </c>
      <c r="AC48" s="6">
        <v>0</v>
      </c>
      <c r="AD48" s="6">
        <v>0</v>
      </c>
      <c r="AE48" s="6">
        <v>0</v>
      </c>
      <c r="AF48" s="6">
        <v>0</v>
      </c>
      <c r="AG48" s="6">
        <v>0</v>
      </c>
      <c r="AH48" s="1">
        <v>135147</v>
      </c>
      <c r="AI48">
        <v>10</v>
      </c>
    </row>
    <row r="49" spans="1:35" x14ac:dyDescent="0.25">
      <c r="A49" t="s">
        <v>91</v>
      </c>
      <c r="B49" t="s">
        <v>33</v>
      </c>
      <c r="C49" t="s">
        <v>185</v>
      </c>
      <c r="D49" t="s">
        <v>151</v>
      </c>
      <c r="E49" s="6">
        <v>52.967391304347828</v>
      </c>
      <c r="F49" s="6">
        <v>5.7391304347826084</v>
      </c>
      <c r="G49" s="6">
        <v>0</v>
      </c>
      <c r="H49" s="6">
        <v>0</v>
      </c>
      <c r="I49" s="6">
        <v>7.5108695652173916</v>
      </c>
      <c r="J49" s="6">
        <v>0</v>
      </c>
      <c r="K49" s="6">
        <v>0</v>
      </c>
      <c r="L49" s="6">
        <v>1.3579347826086952</v>
      </c>
      <c r="M49" s="6">
        <v>0</v>
      </c>
      <c r="N49" s="6">
        <v>0</v>
      </c>
      <c r="O49" s="6">
        <f>SUM(NonNurse[[#This Row],[Qualified Social Work Staff Hours]],NonNurse[[#This Row],[Other Social Work Staff Hours]])/NonNurse[[#This Row],[MDS Census]]</f>
        <v>0</v>
      </c>
      <c r="P49" s="6">
        <v>5.4184782608695654</v>
      </c>
      <c r="Q49" s="6">
        <v>1.4103260869565217</v>
      </c>
      <c r="R49" s="6">
        <f>SUM(NonNurse[[#This Row],[Qualified Activities Professional Hours]],NonNurse[[#This Row],[Other Activities Professional Hours]])/NonNurse[[#This Row],[MDS Census]]</f>
        <v>0.12892468705109789</v>
      </c>
      <c r="S49" s="6">
        <v>1.3309782608695653</v>
      </c>
      <c r="T49" s="6">
        <v>0</v>
      </c>
      <c r="U49" s="6">
        <v>0</v>
      </c>
      <c r="V49" s="6">
        <f>SUM(NonNurse[[#This Row],[Occupational Therapist Hours]],NonNurse[[#This Row],[OT Assistant Hours]],NonNurse[[#This Row],[OT Aide Hours]])/NonNurse[[#This Row],[MDS Census]]</f>
        <v>2.5128257746767906E-2</v>
      </c>
      <c r="W49" s="6">
        <v>2.6177173913043474</v>
      </c>
      <c r="X49" s="6">
        <v>2.4756521739130433</v>
      </c>
      <c r="Y49" s="6">
        <v>0</v>
      </c>
      <c r="Z49" s="6">
        <f>SUM(NonNurse[[#This Row],[Physical Therapist (PT) Hours]],NonNurse[[#This Row],[PT Assistant Hours]],NonNurse[[#This Row],[PT Aide Hours]])/NonNurse[[#This Row],[MDS Census]]</f>
        <v>9.6160476092755978E-2</v>
      </c>
      <c r="AA49" s="6">
        <v>0</v>
      </c>
      <c r="AB49" s="6">
        <v>0</v>
      </c>
      <c r="AC49" s="6">
        <v>0</v>
      </c>
      <c r="AD49" s="6">
        <v>26.300108695652174</v>
      </c>
      <c r="AE49" s="6">
        <v>0</v>
      </c>
      <c r="AF49" s="6">
        <v>0</v>
      </c>
      <c r="AG49" s="6">
        <v>0</v>
      </c>
      <c r="AH49" s="1">
        <v>135081</v>
      </c>
      <c r="AI49">
        <v>10</v>
      </c>
    </row>
    <row r="50" spans="1:35" x14ac:dyDescent="0.25">
      <c r="A50" t="s">
        <v>91</v>
      </c>
      <c r="B50" t="s">
        <v>6</v>
      </c>
      <c r="C50" t="s">
        <v>167</v>
      </c>
      <c r="D50" t="s">
        <v>137</v>
      </c>
      <c r="E50" s="6">
        <v>50.25</v>
      </c>
      <c r="F50" s="6">
        <v>5.7391304347826084</v>
      </c>
      <c r="G50" s="6">
        <v>0.40217391304347827</v>
      </c>
      <c r="H50" s="6">
        <v>0.2608695652173913</v>
      </c>
      <c r="I50" s="6">
        <v>1.0217391304347827</v>
      </c>
      <c r="J50" s="6">
        <v>0</v>
      </c>
      <c r="K50" s="6">
        <v>0</v>
      </c>
      <c r="L50" s="6">
        <v>2.0383695652173919</v>
      </c>
      <c r="M50" s="6">
        <v>5.3519565217391323</v>
      </c>
      <c r="N50" s="6">
        <v>5.5414130434782614</v>
      </c>
      <c r="O50" s="6">
        <f>SUM(NonNurse[[#This Row],[Qualified Social Work Staff Hours]],NonNurse[[#This Row],[Other Social Work Staff Hours]])/NonNurse[[#This Row],[MDS Census]]</f>
        <v>0.21678347393467451</v>
      </c>
      <c r="P50" s="6">
        <v>4.7036956521739128</v>
      </c>
      <c r="Q50" s="6">
        <v>2.962608695652174</v>
      </c>
      <c r="R50" s="6">
        <f>SUM(NonNurse[[#This Row],[Qualified Activities Professional Hours]],NonNurse[[#This Row],[Other Activities Professional Hours]])/NonNurse[[#This Row],[MDS Census]]</f>
        <v>0.15256327060350422</v>
      </c>
      <c r="S50" s="6">
        <v>6.83195652173913</v>
      </c>
      <c r="T50" s="6">
        <v>5.3655434782608697</v>
      </c>
      <c r="U50" s="6">
        <v>8.6956521739130432E-2</v>
      </c>
      <c r="V50" s="6">
        <f>SUM(NonNurse[[#This Row],[Occupational Therapist Hours]],NonNurse[[#This Row],[OT Assistant Hours]],NonNurse[[#This Row],[OT Aide Hours]])/NonNurse[[#This Row],[MDS Census]]</f>
        <v>0.24446679645252001</v>
      </c>
      <c r="W50" s="6">
        <v>9.5292391304347799</v>
      </c>
      <c r="X50" s="6">
        <v>6.5704347826086948</v>
      </c>
      <c r="Y50" s="6">
        <v>4.6413043478260869</v>
      </c>
      <c r="Z50" s="6">
        <f>SUM(NonNurse[[#This Row],[Physical Therapist (PT) Hours]],NonNurse[[#This Row],[PT Assistant Hours]],NonNurse[[#This Row],[PT Aide Hours]])/NonNurse[[#This Row],[MDS Census]]</f>
        <v>0.41275578628596143</v>
      </c>
      <c r="AA50" s="6">
        <v>0</v>
      </c>
      <c r="AB50" s="6">
        <v>0</v>
      </c>
      <c r="AC50" s="6">
        <v>0</v>
      </c>
      <c r="AD50" s="6">
        <v>0</v>
      </c>
      <c r="AE50" s="6">
        <v>0</v>
      </c>
      <c r="AF50" s="6">
        <v>0</v>
      </c>
      <c r="AG50" s="6">
        <v>0</v>
      </c>
      <c r="AH50" s="1">
        <v>135018</v>
      </c>
      <c r="AI50">
        <v>10</v>
      </c>
    </row>
    <row r="51" spans="1:35" x14ac:dyDescent="0.25">
      <c r="A51" t="s">
        <v>91</v>
      </c>
      <c r="B51" t="s">
        <v>22</v>
      </c>
      <c r="C51" t="s">
        <v>182</v>
      </c>
      <c r="D51" t="s">
        <v>146</v>
      </c>
      <c r="E51" s="6">
        <v>60.032608695652172</v>
      </c>
      <c r="F51" s="6">
        <v>5.4782608695652177</v>
      </c>
      <c r="G51" s="6">
        <v>0.72826086956521741</v>
      </c>
      <c r="H51" s="6">
        <v>0.38304347826086965</v>
      </c>
      <c r="I51" s="6">
        <v>0.97826086956521741</v>
      </c>
      <c r="J51" s="6">
        <v>0</v>
      </c>
      <c r="K51" s="6">
        <v>0</v>
      </c>
      <c r="L51" s="6">
        <v>5.4496739130434779</v>
      </c>
      <c r="M51" s="6">
        <v>0.21739130434782608</v>
      </c>
      <c r="N51" s="6">
        <v>5.9344565217391292</v>
      </c>
      <c r="O51" s="6">
        <f>SUM(NonNurse[[#This Row],[Qualified Social Work Staff Hours]],NonNurse[[#This Row],[Other Social Work Staff Hours]])/NonNurse[[#This Row],[MDS Census]]</f>
        <v>0.10247510411008508</v>
      </c>
      <c r="P51" s="6">
        <v>0</v>
      </c>
      <c r="Q51" s="6">
        <v>0</v>
      </c>
      <c r="R51" s="6">
        <f>SUM(NonNurse[[#This Row],[Qualified Activities Professional Hours]],NonNurse[[#This Row],[Other Activities Professional Hours]])/NonNurse[[#This Row],[MDS Census]]</f>
        <v>0</v>
      </c>
      <c r="S51" s="6">
        <v>0.9410869565217389</v>
      </c>
      <c r="T51" s="6">
        <v>4.655543478260868</v>
      </c>
      <c r="U51" s="6">
        <v>0</v>
      </c>
      <c r="V51" s="6">
        <f>SUM(NonNurse[[#This Row],[Occupational Therapist Hours]],NonNurse[[#This Row],[OT Assistant Hours]],NonNurse[[#This Row],[OT Aide Hours]])/NonNurse[[#This Row],[MDS Census]]</f>
        <v>9.3226507332971179E-2</v>
      </c>
      <c r="W51" s="6">
        <v>5.4170652173913041</v>
      </c>
      <c r="X51" s="6">
        <v>8.3903260869565237</v>
      </c>
      <c r="Y51" s="6">
        <v>0</v>
      </c>
      <c r="Z51" s="6">
        <f>SUM(NonNurse[[#This Row],[Physical Therapist (PT) Hours]],NonNurse[[#This Row],[PT Assistant Hours]],NonNurse[[#This Row],[PT Aide Hours]])/NonNurse[[#This Row],[MDS Census]]</f>
        <v>0.22999818938982441</v>
      </c>
      <c r="AA51" s="6">
        <v>0</v>
      </c>
      <c r="AB51" s="6">
        <v>0</v>
      </c>
      <c r="AC51" s="6">
        <v>0</v>
      </c>
      <c r="AD51" s="6">
        <v>0</v>
      </c>
      <c r="AE51" s="6">
        <v>0</v>
      </c>
      <c r="AF51" s="6">
        <v>0</v>
      </c>
      <c r="AG51" s="6">
        <v>0</v>
      </c>
      <c r="AH51" s="1">
        <v>135065</v>
      </c>
      <c r="AI51">
        <v>10</v>
      </c>
    </row>
    <row r="52" spans="1:35" x14ac:dyDescent="0.25">
      <c r="A52" t="s">
        <v>91</v>
      </c>
      <c r="B52" t="s">
        <v>35</v>
      </c>
      <c r="C52" t="s">
        <v>190</v>
      </c>
      <c r="D52" t="s">
        <v>157</v>
      </c>
      <c r="E52" s="6">
        <v>40.445652173913047</v>
      </c>
      <c r="F52" s="6">
        <v>5.7391304347826084</v>
      </c>
      <c r="G52" s="6">
        <v>0</v>
      </c>
      <c r="H52" s="6">
        <v>0</v>
      </c>
      <c r="I52" s="6">
        <v>0</v>
      </c>
      <c r="J52" s="6">
        <v>0</v>
      </c>
      <c r="K52" s="6">
        <v>0</v>
      </c>
      <c r="L52" s="6">
        <v>1.8806521739130431</v>
      </c>
      <c r="M52" s="6">
        <v>0</v>
      </c>
      <c r="N52" s="6">
        <v>5.1530434782608694</v>
      </c>
      <c r="O52" s="6">
        <f>SUM(NonNurse[[#This Row],[Qualified Social Work Staff Hours]],NonNurse[[#This Row],[Other Social Work Staff Hours]])/NonNurse[[#This Row],[MDS Census]]</f>
        <v>0.12740661112604137</v>
      </c>
      <c r="P52" s="6">
        <v>0.22554347826086957</v>
      </c>
      <c r="Q52" s="6">
        <v>3.8233695652173911</v>
      </c>
      <c r="R52" s="6">
        <f>SUM(NonNurse[[#This Row],[Qualified Activities Professional Hours]],NonNurse[[#This Row],[Other Activities Professional Hours]])/NonNurse[[#This Row],[MDS Census]]</f>
        <v>0.10010749798441278</v>
      </c>
      <c r="S52" s="6">
        <v>1.1565217391304348</v>
      </c>
      <c r="T52" s="6">
        <v>0</v>
      </c>
      <c r="U52" s="6">
        <v>0</v>
      </c>
      <c r="V52" s="6">
        <f>SUM(NonNurse[[#This Row],[Occupational Therapist Hours]],NonNurse[[#This Row],[OT Assistant Hours]],NonNurse[[#This Row],[OT Aide Hours]])/NonNurse[[#This Row],[MDS Census]]</f>
        <v>2.8594463853802737E-2</v>
      </c>
      <c r="W52" s="6">
        <v>2.1</v>
      </c>
      <c r="X52" s="6">
        <v>3.5597826086956528</v>
      </c>
      <c r="Y52" s="6">
        <v>0</v>
      </c>
      <c r="Z52" s="6">
        <f>SUM(NonNurse[[#This Row],[Physical Therapist (PT) Hours]],NonNurse[[#This Row],[PT Assistant Hours]],NonNurse[[#This Row],[PT Aide Hours]])/NonNurse[[#This Row],[MDS Census]]</f>
        <v>0.13993550120935233</v>
      </c>
      <c r="AA52" s="6">
        <v>0</v>
      </c>
      <c r="AB52" s="6">
        <v>0</v>
      </c>
      <c r="AC52" s="6">
        <v>0</v>
      </c>
      <c r="AD52" s="6">
        <v>5.297065217391304</v>
      </c>
      <c r="AE52" s="6">
        <v>0</v>
      </c>
      <c r="AF52" s="6">
        <v>0</v>
      </c>
      <c r="AG52" s="6">
        <v>0</v>
      </c>
      <c r="AH52" s="1">
        <v>135084</v>
      </c>
      <c r="AI52">
        <v>10</v>
      </c>
    </row>
    <row r="53" spans="1:35" x14ac:dyDescent="0.25">
      <c r="A53" t="s">
        <v>91</v>
      </c>
      <c r="B53" t="s">
        <v>20</v>
      </c>
      <c r="C53" t="s">
        <v>180</v>
      </c>
      <c r="D53" t="s">
        <v>147</v>
      </c>
      <c r="E53" s="6">
        <v>18.728260869565219</v>
      </c>
      <c r="F53" s="6">
        <v>5.2173913043478262</v>
      </c>
      <c r="G53" s="6">
        <v>0.39130434782608697</v>
      </c>
      <c r="H53" s="6">
        <v>0.13043478260869568</v>
      </c>
      <c r="I53" s="6">
        <v>3.402173913043478</v>
      </c>
      <c r="J53" s="6">
        <v>0.2608695652173913</v>
      </c>
      <c r="K53" s="6">
        <v>0</v>
      </c>
      <c r="L53" s="6">
        <v>0</v>
      </c>
      <c r="M53" s="6">
        <v>4.8695652173913047</v>
      </c>
      <c r="N53" s="6">
        <v>0</v>
      </c>
      <c r="O53" s="6">
        <f>SUM(NonNurse[[#This Row],[Qualified Social Work Staff Hours]],NonNurse[[#This Row],[Other Social Work Staff Hours]])/NonNurse[[#This Row],[MDS Census]]</f>
        <v>0.2600116076610563</v>
      </c>
      <c r="P53" s="6">
        <v>4.7304347826086959</v>
      </c>
      <c r="Q53" s="6">
        <v>6.9032608695652176</v>
      </c>
      <c r="R53" s="6">
        <f>SUM(NonNurse[[#This Row],[Qualified Activities Professional Hours]],NonNurse[[#This Row],[Other Activities Professional Hours]])/NonNurse[[#This Row],[MDS Census]]</f>
        <v>0.62118398142774223</v>
      </c>
      <c r="S53" s="6">
        <v>0</v>
      </c>
      <c r="T53" s="6">
        <v>0</v>
      </c>
      <c r="U53" s="6">
        <v>0</v>
      </c>
      <c r="V53" s="6">
        <f>SUM(NonNurse[[#This Row],[Occupational Therapist Hours]],NonNurse[[#This Row],[OT Assistant Hours]],NonNurse[[#This Row],[OT Aide Hours]])/NonNurse[[#This Row],[MDS Census]]</f>
        <v>0</v>
      </c>
      <c r="W53" s="6">
        <v>0</v>
      </c>
      <c r="X53" s="6">
        <v>0</v>
      </c>
      <c r="Y53" s="6">
        <v>0</v>
      </c>
      <c r="Z53" s="6">
        <f>SUM(NonNurse[[#This Row],[Physical Therapist (PT) Hours]],NonNurse[[#This Row],[PT Assistant Hours]],NonNurse[[#This Row],[PT Aide Hours]])/NonNurse[[#This Row],[MDS Census]]</f>
        <v>0</v>
      </c>
      <c r="AA53" s="6">
        <v>0</v>
      </c>
      <c r="AB53" s="6">
        <v>0</v>
      </c>
      <c r="AC53" s="6">
        <v>0</v>
      </c>
      <c r="AD53" s="6">
        <v>0</v>
      </c>
      <c r="AE53" s="6">
        <v>0</v>
      </c>
      <c r="AF53" s="6">
        <v>0</v>
      </c>
      <c r="AG53" s="6">
        <v>0.40217391304347827</v>
      </c>
      <c r="AH53" s="1">
        <v>135062</v>
      </c>
      <c r="AI53">
        <v>10</v>
      </c>
    </row>
    <row r="54" spans="1:35" x14ac:dyDescent="0.25">
      <c r="A54" t="s">
        <v>91</v>
      </c>
      <c r="B54" t="s">
        <v>7</v>
      </c>
      <c r="C54" t="s">
        <v>170</v>
      </c>
      <c r="D54" t="s">
        <v>138</v>
      </c>
      <c r="E54" s="6">
        <v>69.739130434782609</v>
      </c>
      <c r="F54" s="6">
        <v>5.4782608695652177</v>
      </c>
      <c r="G54" s="6">
        <v>0.78260869565217395</v>
      </c>
      <c r="H54" s="6">
        <v>0.315</v>
      </c>
      <c r="I54" s="6">
        <v>2.3695652173913042</v>
      </c>
      <c r="J54" s="6">
        <v>1.2826086956521738</v>
      </c>
      <c r="K54" s="6">
        <v>0</v>
      </c>
      <c r="L54" s="6">
        <v>4.1267391304347827</v>
      </c>
      <c r="M54" s="6">
        <v>0</v>
      </c>
      <c r="N54" s="6">
        <v>14.590760869565214</v>
      </c>
      <c r="O54" s="6">
        <f>SUM(NonNurse[[#This Row],[Qualified Social Work Staff Hours]],NonNurse[[#This Row],[Other Social Work Staff Hours]])/NonNurse[[#This Row],[MDS Census]]</f>
        <v>0.20921913965087277</v>
      </c>
      <c r="P54" s="6">
        <v>4.6185869565217388</v>
      </c>
      <c r="Q54" s="6">
        <v>1.4483695652173914</v>
      </c>
      <c r="R54" s="6">
        <f>SUM(NonNurse[[#This Row],[Qualified Activities Professional Hours]],NonNurse[[#This Row],[Other Activities Professional Hours]])/NonNurse[[#This Row],[MDS Census]]</f>
        <v>8.6995012468827931E-2</v>
      </c>
      <c r="S54" s="6">
        <v>15.166521739130442</v>
      </c>
      <c r="T54" s="6">
        <v>0</v>
      </c>
      <c r="U54" s="6">
        <v>0</v>
      </c>
      <c r="V54" s="6">
        <f>SUM(NonNurse[[#This Row],[Occupational Therapist Hours]],NonNurse[[#This Row],[OT Assistant Hours]],NonNurse[[#This Row],[OT Aide Hours]])/NonNurse[[#This Row],[MDS Census]]</f>
        <v>0.21747506234413974</v>
      </c>
      <c r="W54" s="6">
        <v>16.320652173913039</v>
      </c>
      <c r="X54" s="6">
        <v>0</v>
      </c>
      <c r="Y54" s="6">
        <v>0</v>
      </c>
      <c r="Z54" s="6">
        <f>SUM(NonNurse[[#This Row],[Physical Therapist (PT) Hours]],NonNurse[[#This Row],[PT Assistant Hours]],NonNurse[[#This Row],[PT Aide Hours]])/NonNurse[[#This Row],[MDS Census]]</f>
        <v>0.23402431421446379</v>
      </c>
      <c r="AA54" s="6">
        <v>0</v>
      </c>
      <c r="AB54" s="6">
        <v>0</v>
      </c>
      <c r="AC54" s="6">
        <v>0</v>
      </c>
      <c r="AD54" s="6">
        <v>0</v>
      </c>
      <c r="AE54" s="6">
        <v>0</v>
      </c>
      <c r="AF54" s="6">
        <v>0</v>
      </c>
      <c r="AG54" s="6">
        <v>0.86413043478260865</v>
      </c>
      <c r="AH54" s="1">
        <v>135019</v>
      </c>
      <c r="AI54">
        <v>10</v>
      </c>
    </row>
    <row r="55" spans="1:35" x14ac:dyDescent="0.25">
      <c r="A55" t="s">
        <v>91</v>
      </c>
      <c r="B55" t="s">
        <v>36</v>
      </c>
      <c r="C55" t="s">
        <v>191</v>
      </c>
      <c r="D55" t="s">
        <v>158</v>
      </c>
      <c r="E55" s="6">
        <v>55.510869565217391</v>
      </c>
      <c r="F55" s="6">
        <v>5.7391304347826084</v>
      </c>
      <c r="G55" s="6">
        <v>1.4845652173913042</v>
      </c>
      <c r="H55" s="6">
        <v>0.33967391304347827</v>
      </c>
      <c r="I55" s="6">
        <v>0.52173913043478259</v>
      </c>
      <c r="J55" s="6">
        <v>0</v>
      </c>
      <c r="K55" s="6">
        <v>0</v>
      </c>
      <c r="L55" s="6">
        <v>5.2352173913043476</v>
      </c>
      <c r="M55" s="6">
        <v>0</v>
      </c>
      <c r="N55" s="6">
        <v>9.8115217391304395</v>
      </c>
      <c r="O55" s="6">
        <f>SUM(NonNurse[[#This Row],[Qualified Social Work Staff Hours]],NonNurse[[#This Row],[Other Social Work Staff Hours]])/NonNurse[[#This Row],[MDS Census]]</f>
        <v>0.17674955942823584</v>
      </c>
      <c r="P55" s="6">
        <v>0</v>
      </c>
      <c r="Q55" s="6">
        <v>6.7749999999999995</v>
      </c>
      <c r="R55" s="6">
        <f>SUM(NonNurse[[#This Row],[Qualified Activities Professional Hours]],NonNurse[[#This Row],[Other Activities Professional Hours]])/NonNurse[[#This Row],[MDS Census]]</f>
        <v>0.12204816917955746</v>
      </c>
      <c r="S55" s="6">
        <v>6.3563043478260841</v>
      </c>
      <c r="T55" s="6">
        <v>13.07434782608696</v>
      </c>
      <c r="U55" s="6">
        <v>0</v>
      </c>
      <c r="V55" s="6">
        <f>SUM(NonNurse[[#This Row],[Occupational Therapist Hours]],NonNurse[[#This Row],[OT Assistant Hours]],NonNurse[[#This Row],[OT Aide Hours]])/NonNurse[[#This Row],[MDS Census]]</f>
        <v>0.35003328764440966</v>
      </c>
      <c r="W55" s="6">
        <v>6.9652173913043489</v>
      </c>
      <c r="X55" s="6">
        <v>6.141413043478261</v>
      </c>
      <c r="Y55" s="6">
        <v>0</v>
      </c>
      <c r="Z55" s="6">
        <f>SUM(NonNurse[[#This Row],[Physical Therapist (PT) Hours]],NonNurse[[#This Row],[PT Assistant Hours]],NonNurse[[#This Row],[PT Aide Hours]])/NonNurse[[#This Row],[MDS Census]]</f>
        <v>0.2361092617975328</v>
      </c>
      <c r="AA55" s="6">
        <v>0</v>
      </c>
      <c r="AB55" s="6">
        <v>0</v>
      </c>
      <c r="AC55" s="6">
        <v>0</v>
      </c>
      <c r="AD55" s="6">
        <v>0</v>
      </c>
      <c r="AE55" s="6">
        <v>0</v>
      </c>
      <c r="AF55" s="6">
        <v>0</v>
      </c>
      <c r="AG55" s="6">
        <v>0</v>
      </c>
      <c r="AH55" s="1">
        <v>135087</v>
      </c>
      <c r="AI55">
        <v>10</v>
      </c>
    </row>
    <row r="56" spans="1:35" x14ac:dyDescent="0.25">
      <c r="A56" t="s">
        <v>91</v>
      </c>
      <c r="B56" t="s">
        <v>25</v>
      </c>
      <c r="C56" t="s">
        <v>185</v>
      </c>
      <c r="D56" t="s">
        <v>151</v>
      </c>
      <c r="E56" s="6">
        <v>59.619565217391305</v>
      </c>
      <c r="F56" s="6">
        <v>5.7391304347826084</v>
      </c>
      <c r="G56" s="6">
        <v>0</v>
      </c>
      <c r="H56" s="6">
        <v>0.36956521739130432</v>
      </c>
      <c r="I56" s="6">
        <v>0</v>
      </c>
      <c r="J56" s="6">
        <v>0</v>
      </c>
      <c r="K56" s="6">
        <v>0</v>
      </c>
      <c r="L56" s="6">
        <v>9.0439130434782609</v>
      </c>
      <c r="M56" s="6">
        <v>0</v>
      </c>
      <c r="N56" s="6">
        <v>11.753260869565217</v>
      </c>
      <c r="O56" s="6">
        <f>SUM(NonNurse[[#This Row],[Qualified Social Work Staff Hours]],NonNurse[[#This Row],[Other Social Work Staff Hours]])/NonNurse[[#This Row],[MDS Census]]</f>
        <v>0.19713764813126708</v>
      </c>
      <c r="P56" s="6">
        <v>0</v>
      </c>
      <c r="Q56" s="6">
        <v>12.453043478260875</v>
      </c>
      <c r="R56" s="6">
        <f>SUM(NonNurse[[#This Row],[Qualified Activities Professional Hours]],NonNurse[[#This Row],[Other Activities Professional Hours]])/NonNurse[[#This Row],[MDS Census]]</f>
        <v>0.20887511394712863</v>
      </c>
      <c r="S56" s="6">
        <v>10.237826086956522</v>
      </c>
      <c r="T56" s="6">
        <v>5.1907608695652172</v>
      </c>
      <c r="U56" s="6">
        <v>0</v>
      </c>
      <c r="V56" s="6">
        <f>SUM(NonNurse[[#This Row],[Occupational Therapist Hours]],NonNurse[[#This Row],[OT Assistant Hours]],NonNurse[[#This Row],[OT Aide Hours]])/NonNurse[[#This Row],[MDS Census]]</f>
        <v>0.25878395624430267</v>
      </c>
      <c r="W56" s="6">
        <v>15.485434782608699</v>
      </c>
      <c r="X56" s="6">
        <v>8.9584782608695654</v>
      </c>
      <c r="Y56" s="6">
        <v>4.6521739130434785</v>
      </c>
      <c r="Z56" s="6">
        <f>SUM(NonNurse[[#This Row],[Physical Therapist (PT) Hours]],NonNurse[[#This Row],[PT Assistant Hours]],NonNurse[[#This Row],[PT Aide Hours]])/NonNurse[[#This Row],[MDS Census]]</f>
        <v>0.4880291704649044</v>
      </c>
      <c r="AA56" s="6">
        <v>0</v>
      </c>
      <c r="AB56" s="6">
        <v>0</v>
      </c>
      <c r="AC56" s="6">
        <v>0</v>
      </c>
      <c r="AD56" s="6">
        <v>0</v>
      </c>
      <c r="AE56" s="6">
        <v>0</v>
      </c>
      <c r="AF56" s="6">
        <v>0</v>
      </c>
      <c r="AG56" s="6">
        <v>0</v>
      </c>
      <c r="AH56" s="1">
        <v>135068</v>
      </c>
      <c r="AI56">
        <v>10</v>
      </c>
    </row>
    <row r="57" spans="1:35" x14ac:dyDescent="0.25">
      <c r="A57" t="s">
        <v>91</v>
      </c>
      <c r="B57" t="s">
        <v>5</v>
      </c>
      <c r="C57" t="s">
        <v>169</v>
      </c>
      <c r="D57" t="s">
        <v>139</v>
      </c>
      <c r="E57" s="6">
        <v>39.565217391304351</v>
      </c>
      <c r="F57" s="6">
        <v>5.4782608695652177</v>
      </c>
      <c r="G57" s="6">
        <v>0</v>
      </c>
      <c r="H57" s="6">
        <v>0.29260869565217396</v>
      </c>
      <c r="I57" s="6">
        <v>0</v>
      </c>
      <c r="J57" s="6">
        <v>0</v>
      </c>
      <c r="K57" s="6">
        <v>0</v>
      </c>
      <c r="L57" s="6">
        <v>0</v>
      </c>
      <c r="M57" s="6">
        <v>4.9357608695652173</v>
      </c>
      <c r="N57" s="6">
        <v>0</v>
      </c>
      <c r="O57" s="6">
        <f>SUM(NonNurse[[#This Row],[Qualified Social Work Staff Hours]],NonNurse[[#This Row],[Other Social Work Staff Hours]])/NonNurse[[#This Row],[MDS Census]]</f>
        <v>0.12474999999999999</v>
      </c>
      <c r="P57" s="6">
        <v>5.3248913043478252</v>
      </c>
      <c r="Q57" s="6">
        <v>0.63152173913043486</v>
      </c>
      <c r="R57" s="6">
        <f>SUM(NonNurse[[#This Row],[Qualified Activities Professional Hours]],NonNurse[[#This Row],[Other Activities Professional Hours]])/NonNurse[[#This Row],[MDS Census]]</f>
        <v>0.15054670329670328</v>
      </c>
      <c r="S57" s="6">
        <v>7.1444565217391247</v>
      </c>
      <c r="T57" s="6">
        <v>0</v>
      </c>
      <c r="U57" s="6">
        <v>0</v>
      </c>
      <c r="V57" s="6">
        <f>SUM(NonNurse[[#This Row],[Occupational Therapist Hours]],NonNurse[[#This Row],[OT Assistant Hours]],NonNurse[[#This Row],[OT Aide Hours]])/NonNurse[[#This Row],[MDS Census]]</f>
        <v>0.18057417582417568</v>
      </c>
      <c r="W57" s="6">
        <v>15.868586956521744</v>
      </c>
      <c r="X57" s="6">
        <v>0</v>
      </c>
      <c r="Y57" s="6">
        <v>0</v>
      </c>
      <c r="Z57" s="6">
        <f>SUM(NonNurse[[#This Row],[Physical Therapist (PT) Hours]],NonNurse[[#This Row],[PT Assistant Hours]],NonNurse[[#This Row],[PT Aide Hours]])/NonNurse[[#This Row],[MDS Census]]</f>
        <v>0.40107417582417593</v>
      </c>
      <c r="AA57" s="6">
        <v>0</v>
      </c>
      <c r="AB57" s="6">
        <v>0</v>
      </c>
      <c r="AC57" s="6">
        <v>0</v>
      </c>
      <c r="AD57" s="6">
        <v>0</v>
      </c>
      <c r="AE57" s="6">
        <v>0</v>
      </c>
      <c r="AF57" s="6">
        <v>0</v>
      </c>
      <c r="AG57" s="6">
        <v>0</v>
      </c>
      <c r="AH57" s="1">
        <v>135015</v>
      </c>
      <c r="AI57">
        <v>10</v>
      </c>
    </row>
    <row r="58" spans="1:35" x14ac:dyDescent="0.25">
      <c r="A58" t="s">
        <v>91</v>
      </c>
      <c r="B58" t="s">
        <v>23</v>
      </c>
      <c r="C58" t="s">
        <v>183</v>
      </c>
      <c r="D58" t="s">
        <v>149</v>
      </c>
      <c r="E58" s="6">
        <v>17.369565217391305</v>
      </c>
      <c r="F58" s="6">
        <v>0</v>
      </c>
      <c r="G58" s="6">
        <v>0</v>
      </c>
      <c r="H58" s="6">
        <v>0</v>
      </c>
      <c r="I58" s="6">
        <v>0</v>
      </c>
      <c r="J58" s="6">
        <v>0</v>
      </c>
      <c r="K58" s="6">
        <v>0</v>
      </c>
      <c r="L58" s="6">
        <v>0</v>
      </c>
      <c r="M58" s="6">
        <v>4.5765217391304347</v>
      </c>
      <c r="N58" s="6">
        <v>0</v>
      </c>
      <c r="O58" s="6">
        <f>SUM(NonNurse[[#This Row],[Qualified Social Work Staff Hours]],NonNurse[[#This Row],[Other Social Work Staff Hours]])/NonNurse[[#This Row],[MDS Census]]</f>
        <v>0.26347934918648308</v>
      </c>
      <c r="P58" s="6">
        <v>4.1207608695652178</v>
      </c>
      <c r="Q58" s="6">
        <v>1.1815217391304347</v>
      </c>
      <c r="R58" s="6">
        <f>SUM(NonNurse[[#This Row],[Qualified Activities Professional Hours]],NonNurse[[#This Row],[Other Activities Professional Hours]])/NonNurse[[#This Row],[MDS Census]]</f>
        <v>0.30526282853566955</v>
      </c>
      <c r="S58" s="6">
        <v>0</v>
      </c>
      <c r="T58" s="6">
        <v>0</v>
      </c>
      <c r="U58" s="6">
        <v>0</v>
      </c>
      <c r="V58" s="6">
        <f>SUM(NonNurse[[#This Row],[Occupational Therapist Hours]],NonNurse[[#This Row],[OT Assistant Hours]],NonNurse[[#This Row],[OT Aide Hours]])/NonNurse[[#This Row],[MDS Census]]</f>
        <v>0</v>
      </c>
      <c r="W58" s="6">
        <v>0</v>
      </c>
      <c r="X58" s="6">
        <v>0</v>
      </c>
      <c r="Y58" s="6">
        <v>0</v>
      </c>
      <c r="Z58" s="6">
        <f>SUM(NonNurse[[#This Row],[Physical Therapist (PT) Hours]],NonNurse[[#This Row],[PT Assistant Hours]],NonNurse[[#This Row],[PT Aide Hours]])/NonNurse[[#This Row],[MDS Census]]</f>
        <v>0</v>
      </c>
      <c r="AA58" s="6">
        <v>0</v>
      </c>
      <c r="AB58" s="6">
        <v>0</v>
      </c>
      <c r="AC58" s="6">
        <v>0</v>
      </c>
      <c r="AD58" s="6">
        <v>0</v>
      </c>
      <c r="AE58" s="6">
        <v>0</v>
      </c>
      <c r="AF58" s="6">
        <v>0</v>
      </c>
      <c r="AG58" s="6">
        <v>0</v>
      </c>
      <c r="AH58" s="1">
        <v>135066</v>
      </c>
      <c r="AI58">
        <v>10</v>
      </c>
    </row>
    <row r="59" spans="1:35" x14ac:dyDescent="0.25">
      <c r="A59" t="s">
        <v>91</v>
      </c>
      <c r="B59" t="s">
        <v>47</v>
      </c>
      <c r="C59" t="s">
        <v>172</v>
      </c>
      <c r="D59" t="s">
        <v>141</v>
      </c>
      <c r="E59" s="6">
        <v>62.436619718309856</v>
      </c>
      <c r="F59" s="6">
        <v>4.753521126760563</v>
      </c>
      <c r="G59" s="6">
        <v>0.14309859154929577</v>
      </c>
      <c r="H59" s="6">
        <v>2.4366197183098591E-2</v>
      </c>
      <c r="I59" s="6">
        <v>1.0422535211267605</v>
      </c>
      <c r="J59" s="6">
        <v>0</v>
      </c>
      <c r="K59" s="6">
        <v>0.96126760563380265</v>
      </c>
      <c r="L59" s="6">
        <v>5.5045070422535201</v>
      </c>
      <c r="M59" s="6">
        <v>5.3822535211267617</v>
      </c>
      <c r="N59" s="6">
        <v>0</v>
      </c>
      <c r="O59" s="6">
        <f>SUM(NonNurse[[#This Row],[Qualified Social Work Staff Hours]],NonNurse[[#This Row],[Other Social Work Staff Hours]])/NonNurse[[#This Row],[MDS Census]]</f>
        <v>8.6203473945409448E-2</v>
      </c>
      <c r="P59" s="6">
        <v>4.0292957746478875</v>
      </c>
      <c r="Q59" s="6">
        <v>2.3071830985915489</v>
      </c>
      <c r="R59" s="6">
        <f>SUM(NonNurse[[#This Row],[Qualified Activities Professional Hours]],NonNurse[[#This Row],[Other Activities Professional Hours]])/NonNurse[[#This Row],[MDS Census]]</f>
        <v>0.10148657793819084</v>
      </c>
      <c r="S59" s="6">
        <v>3.4445070422535218</v>
      </c>
      <c r="T59" s="6">
        <v>3.6591549295774648</v>
      </c>
      <c r="U59" s="6">
        <v>0</v>
      </c>
      <c r="V59" s="6">
        <f>SUM(NonNurse[[#This Row],[Occupational Therapist Hours]],NonNurse[[#This Row],[OT Assistant Hours]],NonNurse[[#This Row],[OT Aide Hours]])/NonNurse[[#This Row],[MDS Census]]</f>
        <v>0.11377396796751636</v>
      </c>
      <c r="W59" s="6">
        <v>4.3102816901408447</v>
      </c>
      <c r="X59" s="6">
        <v>2.0325352112676063</v>
      </c>
      <c r="Y59" s="6">
        <v>0</v>
      </c>
      <c r="Z59" s="6">
        <f>SUM(NonNurse[[#This Row],[Physical Therapist (PT) Hours]],NonNurse[[#This Row],[PT Assistant Hours]],NonNurse[[#This Row],[PT Aide Hours]])/NonNurse[[#This Row],[MDS Census]]</f>
        <v>0.10158808933002482</v>
      </c>
      <c r="AA59" s="6">
        <v>0</v>
      </c>
      <c r="AB59" s="6">
        <v>0</v>
      </c>
      <c r="AC59" s="6">
        <v>0</v>
      </c>
      <c r="AD59" s="6">
        <v>0</v>
      </c>
      <c r="AE59" s="6">
        <v>0</v>
      </c>
      <c r="AF59" s="6">
        <v>0</v>
      </c>
      <c r="AG59" s="6">
        <v>0</v>
      </c>
      <c r="AH59" s="1">
        <v>135103</v>
      </c>
      <c r="AI59">
        <v>10</v>
      </c>
    </row>
    <row r="60" spans="1:35" x14ac:dyDescent="0.25">
      <c r="A60" t="s">
        <v>91</v>
      </c>
      <c r="B60" t="s">
        <v>68</v>
      </c>
      <c r="C60" t="s">
        <v>203</v>
      </c>
      <c r="D60" t="s">
        <v>159</v>
      </c>
      <c r="E60" s="6">
        <v>19.532608695652176</v>
      </c>
      <c r="F60" s="6">
        <v>6</v>
      </c>
      <c r="G60" s="6">
        <v>0.76086956521739135</v>
      </c>
      <c r="H60" s="6">
        <v>0.15858695652173913</v>
      </c>
      <c r="I60" s="6">
        <v>0.82608695652173914</v>
      </c>
      <c r="J60" s="6">
        <v>0</v>
      </c>
      <c r="K60" s="6">
        <v>0</v>
      </c>
      <c r="L60" s="6">
        <v>3.0377173913043469</v>
      </c>
      <c r="M60" s="6">
        <v>5.2925000000000004</v>
      </c>
      <c r="N60" s="6">
        <v>0</v>
      </c>
      <c r="O60" s="6">
        <f>SUM(NonNurse[[#This Row],[Qualified Social Work Staff Hours]],NonNurse[[#This Row],[Other Social Work Staff Hours]])/NonNurse[[#This Row],[MDS Census]]</f>
        <v>0.27095715080690042</v>
      </c>
      <c r="P60" s="6">
        <v>0</v>
      </c>
      <c r="Q60" s="6">
        <v>2.568043478260869</v>
      </c>
      <c r="R60" s="6">
        <f>SUM(NonNurse[[#This Row],[Qualified Activities Professional Hours]],NonNurse[[#This Row],[Other Activities Professional Hours]])/NonNurse[[#This Row],[MDS Census]]</f>
        <v>0.13147468002225929</v>
      </c>
      <c r="S60" s="6">
        <v>5.742608695652172</v>
      </c>
      <c r="T60" s="6">
        <v>3.992717391304347</v>
      </c>
      <c r="U60" s="6">
        <v>0</v>
      </c>
      <c r="V60" s="6">
        <f>SUM(NonNurse[[#This Row],[Occupational Therapist Hours]],NonNurse[[#This Row],[OT Assistant Hours]],NonNurse[[#This Row],[OT Aide Hours]])/NonNurse[[#This Row],[MDS Census]]</f>
        <v>0.49841402337228696</v>
      </c>
      <c r="W60" s="6">
        <v>14.190760869565223</v>
      </c>
      <c r="X60" s="6">
        <v>7.8215217391304339</v>
      </c>
      <c r="Y60" s="6">
        <v>0</v>
      </c>
      <c r="Z60" s="6">
        <f>SUM(NonNurse[[#This Row],[Physical Therapist (PT) Hours]],NonNurse[[#This Row],[PT Assistant Hours]],NonNurse[[#This Row],[PT Aide Hours]])/NonNurse[[#This Row],[MDS Census]]</f>
        <v>1.1269504730105733</v>
      </c>
      <c r="AA60" s="6">
        <v>0</v>
      </c>
      <c r="AB60" s="6">
        <v>0</v>
      </c>
      <c r="AC60" s="6">
        <v>0</v>
      </c>
      <c r="AD60" s="6">
        <v>0</v>
      </c>
      <c r="AE60" s="6">
        <v>0.40217391304347827</v>
      </c>
      <c r="AF60" s="6">
        <v>0</v>
      </c>
      <c r="AG60" s="6">
        <v>0</v>
      </c>
      <c r="AH60" s="1">
        <v>135137</v>
      </c>
      <c r="AI60">
        <v>10</v>
      </c>
    </row>
    <row r="61" spans="1:35" x14ac:dyDescent="0.25">
      <c r="A61" t="s">
        <v>91</v>
      </c>
      <c r="B61" t="s">
        <v>67</v>
      </c>
      <c r="C61" t="s">
        <v>167</v>
      </c>
      <c r="D61" t="s">
        <v>137</v>
      </c>
      <c r="E61" s="6">
        <v>36.152173913043477</v>
      </c>
      <c r="F61" s="6">
        <v>10.651956521739132</v>
      </c>
      <c r="G61" s="6">
        <v>0</v>
      </c>
      <c r="H61" s="6">
        <v>0</v>
      </c>
      <c r="I61" s="6">
        <v>0</v>
      </c>
      <c r="J61" s="6">
        <v>0</v>
      </c>
      <c r="K61" s="6">
        <v>0</v>
      </c>
      <c r="L61" s="6">
        <v>1.4673913043478261E-2</v>
      </c>
      <c r="M61" s="6">
        <v>5.2363043478260876</v>
      </c>
      <c r="N61" s="6">
        <v>0</v>
      </c>
      <c r="O61" s="6">
        <f>SUM(NonNurse[[#This Row],[Qualified Social Work Staff Hours]],NonNurse[[#This Row],[Other Social Work Staff Hours]])/NonNurse[[#This Row],[MDS Census]]</f>
        <v>0.14484064942874325</v>
      </c>
      <c r="P61" s="6">
        <v>9.6691304347826073</v>
      </c>
      <c r="Q61" s="6">
        <v>0</v>
      </c>
      <c r="R61" s="6">
        <f>SUM(NonNurse[[#This Row],[Qualified Activities Professional Hours]],NonNurse[[#This Row],[Other Activities Professional Hours]])/NonNurse[[#This Row],[MDS Census]]</f>
        <v>0.26745640408899574</v>
      </c>
      <c r="S61" s="6">
        <v>6.9567391304347836</v>
      </c>
      <c r="T61" s="6">
        <v>10.332717391304346</v>
      </c>
      <c r="U61" s="6">
        <v>0</v>
      </c>
      <c r="V61" s="6">
        <f>SUM(NonNurse[[#This Row],[Occupational Therapist Hours]],NonNurse[[#This Row],[OT Assistant Hours]],NonNurse[[#This Row],[OT Aide Hours]])/NonNurse[[#This Row],[MDS Census]]</f>
        <v>0.47824113048707156</v>
      </c>
      <c r="W61" s="6">
        <v>12.956739130434785</v>
      </c>
      <c r="X61" s="6">
        <v>5.3508695652173897</v>
      </c>
      <c r="Y61" s="6">
        <v>0</v>
      </c>
      <c r="Z61" s="6">
        <f>SUM(NonNurse[[#This Row],[Physical Therapist (PT) Hours]],NonNurse[[#This Row],[PT Assistant Hours]],NonNurse[[#This Row],[PT Aide Hours]])/NonNurse[[#This Row],[MDS Census]]</f>
        <v>0.50640408899579081</v>
      </c>
      <c r="AA61" s="6">
        <v>0</v>
      </c>
      <c r="AB61" s="6">
        <v>0</v>
      </c>
      <c r="AC61" s="6">
        <v>0</v>
      </c>
      <c r="AD61" s="6">
        <v>0</v>
      </c>
      <c r="AE61" s="6">
        <v>0</v>
      </c>
      <c r="AF61" s="6">
        <v>0</v>
      </c>
      <c r="AG61" s="6">
        <v>0</v>
      </c>
      <c r="AH61" s="1">
        <v>135136</v>
      </c>
      <c r="AI61">
        <v>10</v>
      </c>
    </row>
    <row r="62" spans="1:35" x14ac:dyDescent="0.25">
      <c r="A62" t="s">
        <v>91</v>
      </c>
      <c r="B62" t="s">
        <v>8</v>
      </c>
      <c r="C62" t="s">
        <v>171</v>
      </c>
      <c r="D62" t="s">
        <v>140</v>
      </c>
      <c r="E62" s="6">
        <v>43.586956521739133</v>
      </c>
      <c r="F62" s="6">
        <v>5.9130434782608692</v>
      </c>
      <c r="G62" s="6">
        <v>0.33695652173913043</v>
      </c>
      <c r="H62" s="6">
        <v>0.30434782608695654</v>
      </c>
      <c r="I62" s="6">
        <v>0.34782608695652173</v>
      </c>
      <c r="J62" s="6">
        <v>0</v>
      </c>
      <c r="K62" s="6">
        <v>0</v>
      </c>
      <c r="L62" s="6">
        <v>1.1594565217391306</v>
      </c>
      <c r="M62" s="6">
        <v>0</v>
      </c>
      <c r="N62" s="6">
        <v>2.5411956521739127</v>
      </c>
      <c r="O62" s="6">
        <f>SUM(NonNurse[[#This Row],[Qualified Social Work Staff Hours]],NonNurse[[#This Row],[Other Social Work Staff Hours]])/NonNurse[[#This Row],[MDS Census]]</f>
        <v>5.8301745635910215E-2</v>
      </c>
      <c r="P62" s="6">
        <v>5.5386956521739128</v>
      </c>
      <c r="Q62" s="6">
        <v>0</v>
      </c>
      <c r="R62" s="6">
        <f>SUM(NonNurse[[#This Row],[Qualified Activities Professional Hours]],NonNurse[[#This Row],[Other Activities Professional Hours]])/NonNurse[[#This Row],[MDS Census]]</f>
        <v>0.12707231920199499</v>
      </c>
      <c r="S62" s="6">
        <v>4.7517391304347827</v>
      </c>
      <c r="T62" s="6">
        <v>3.4231521739130431</v>
      </c>
      <c r="U62" s="6">
        <v>0</v>
      </c>
      <c r="V62" s="6">
        <f>SUM(NonNurse[[#This Row],[Occupational Therapist Hours]],NonNurse[[#This Row],[OT Assistant Hours]],NonNurse[[#This Row],[OT Aide Hours]])/NonNurse[[#This Row],[MDS Census]]</f>
        <v>0.18755361596009973</v>
      </c>
      <c r="W62" s="6">
        <v>7.9829347826086963</v>
      </c>
      <c r="X62" s="6">
        <v>3.4853260869565221</v>
      </c>
      <c r="Y62" s="6">
        <v>0</v>
      </c>
      <c r="Z62" s="6">
        <f>SUM(NonNurse[[#This Row],[Physical Therapist (PT) Hours]],NonNurse[[#This Row],[PT Assistant Hours]],NonNurse[[#This Row],[PT Aide Hours]])/NonNurse[[#This Row],[MDS Census]]</f>
        <v>0.26311221945137159</v>
      </c>
      <c r="AA62" s="6">
        <v>0</v>
      </c>
      <c r="AB62" s="6">
        <v>0</v>
      </c>
      <c r="AC62" s="6">
        <v>0</v>
      </c>
      <c r="AD62" s="6">
        <v>0</v>
      </c>
      <c r="AE62" s="6">
        <v>0</v>
      </c>
      <c r="AF62" s="6">
        <v>0</v>
      </c>
      <c r="AG62" s="6">
        <v>0</v>
      </c>
      <c r="AH62" s="1">
        <v>135020</v>
      </c>
      <c r="AI62">
        <v>10</v>
      </c>
    </row>
    <row r="63" spans="1:35" x14ac:dyDescent="0.25">
      <c r="A63" t="s">
        <v>91</v>
      </c>
      <c r="B63" t="s">
        <v>54</v>
      </c>
      <c r="C63" t="s">
        <v>172</v>
      </c>
      <c r="D63" t="s">
        <v>141</v>
      </c>
      <c r="E63" s="6">
        <v>36.217391304347828</v>
      </c>
      <c r="F63" s="6">
        <v>4.9565217391304346</v>
      </c>
      <c r="G63" s="6">
        <v>0</v>
      </c>
      <c r="H63" s="6">
        <v>0</v>
      </c>
      <c r="I63" s="6">
        <v>0</v>
      </c>
      <c r="J63" s="6">
        <v>0</v>
      </c>
      <c r="K63" s="6">
        <v>0</v>
      </c>
      <c r="L63" s="6">
        <v>1.8971739130434784</v>
      </c>
      <c r="M63" s="6">
        <v>5.1114130434782608</v>
      </c>
      <c r="N63" s="6">
        <v>0</v>
      </c>
      <c r="O63" s="6">
        <f>SUM(NonNurse[[#This Row],[Qualified Social Work Staff Hours]],NonNurse[[#This Row],[Other Social Work Staff Hours]])/NonNurse[[#This Row],[MDS Census]]</f>
        <v>0.14113145258103241</v>
      </c>
      <c r="P63" s="6">
        <v>5.8668478260869561</v>
      </c>
      <c r="Q63" s="6">
        <v>1.6331521739130435</v>
      </c>
      <c r="R63" s="6">
        <f>SUM(NonNurse[[#This Row],[Qualified Activities Professional Hours]],NonNurse[[#This Row],[Other Activities Professional Hours]])/NonNurse[[#This Row],[MDS Census]]</f>
        <v>0.20708283313325329</v>
      </c>
      <c r="S63" s="6">
        <v>0.68402173913043496</v>
      </c>
      <c r="T63" s="6">
        <v>0.62163043478260871</v>
      </c>
      <c r="U63" s="6">
        <v>0</v>
      </c>
      <c r="V63" s="6">
        <f>SUM(NonNurse[[#This Row],[Occupational Therapist Hours]],NonNurse[[#This Row],[OT Assistant Hours]],NonNurse[[#This Row],[OT Aide Hours]])/NonNurse[[#This Row],[MDS Census]]</f>
        <v>3.6050420168067233E-2</v>
      </c>
      <c r="W63" s="6">
        <v>4.7909782608695659</v>
      </c>
      <c r="X63" s="6">
        <v>2.4566304347826091</v>
      </c>
      <c r="Y63" s="6">
        <v>0</v>
      </c>
      <c r="Z63" s="6">
        <f>SUM(NonNurse[[#This Row],[Physical Therapist (PT) Hours]],NonNurse[[#This Row],[PT Assistant Hours]],NonNurse[[#This Row],[PT Aide Hours]])/NonNurse[[#This Row],[MDS Census]]</f>
        <v>0.20011404561824733</v>
      </c>
      <c r="AA63" s="6">
        <v>0</v>
      </c>
      <c r="AB63" s="6">
        <v>0</v>
      </c>
      <c r="AC63" s="6">
        <v>0</v>
      </c>
      <c r="AD63" s="6">
        <v>0</v>
      </c>
      <c r="AE63" s="6">
        <v>0</v>
      </c>
      <c r="AF63" s="6">
        <v>0</v>
      </c>
      <c r="AG63" s="6">
        <v>0</v>
      </c>
      <c r="AH63" s="1">
        <v>135116</v>
      </c>
      <c r="AI63">
        <v>10</v>
      </c>
    </row>
    <row r="64" spans="1:35" x14ac:dyDescent="0.25">
      <c r="A64" t="s">
        <v>91</v>
      </c>
      <c r="B64" t="s">
        <v>74</v>
      </c>
      <c r="C64" t="s">
        <v>195</v>
      </c>
      <c r="D64" t="s">
        <v>157</v>
      </c>
      <c r="E64" s="6">
        <v>51.097826086956523</v>
      </c>
      <c r="F64" s="6">
        <v>5.7391304347826084</v>
      </c>
      <c r="G64" s="6">
        <v>0</v>
      </c>
      <c r="H64" s="6">
        <v>0</v>
      </c>
      <c r="I64" s="6">
        <v>0</v>
      </c>
      <c r="J64" s="6">
        <v>0</v>
      </c>
      <c r="K64" s="6">
        <v>0</v>
      </c>
      <c r="L64" s="6">
        <v>2.7582608695652171</v>
      </c>
      <c r="M64" s="6">
        <v>3.9496739130434784</v>
      </c>
      <c r="N64" s="6">
        <v>0</v>
      </c>
      <c r="O64" s="6">
        <f>SUM(NonNurse[[#This Row],[Qualified Social Work Staff Hours]],NonNurse[[#This Row],[Other Social Work Staff Hours]])/NonNurse[[#This Row],[MDS Census]]</f>
        <v>7.7296319931929383E-2</v>
      </c>
      <c r="P64" s="6">
        <v>12.850652173913048</v>
      </c>
      <c r="Q64" s="6">
        <v>0</v>
      </c>
      <c r="R64" s="6">
        <f>SUM(NonNurse[[#This Row],[Qualified Activities Professional Hours]],NonNurse[[#This Row],[Other Activities Professional Hours]])/NonNurse[[#This Row],[MDS Census]]</f>
        <v>0.25149117209104455</v>
      </c>
      <c r="S64" s="6">
        <v>5.2057608695652178</v>
      </c>
      <c r="T64" s="6">
        <v>4.8166304347826099</v>
      </c>
      <c r="U64" s="6">
        <v>0</v>
      </c>
      <c r="V64" s="6">
        <f>SUM(NonNurse[[#This Row],[Occupational Therapist Hours]],NonNurse[[#This Row],[OT Assistant Hours]],NonNurse[[#This Row],[OT Aide Hours]])/NonNurse[[#This Row],[MDS Census]]</f>
        <v>0.19614124654328868</v>
      </c>
      <c r="W64" s="6">
        <v>6.7911956521739123</v>
      </c>
      <c r="X64" s="6">
        <v>9.8664130434782624</v>
      </c>
      <c r="Y64" s="6">
        <v>0</v>
      </c>
      <c r="Z64" s="6">
        <f>SUM(NonNurse[[#This Row],[Physical Therapist (PT) Hours]],NonNurse[[#This Row],[PT Assistant Hours]],NonNurse[[#This Row],[PT Aide Hours]])/NonNurse[[#This Row],[MDS Census]]</f>
        <v>0.32599446926185921</v>
      </c>
      <c r="AA64" s="6">
        <v>0</v>
      </c>
      <c r="AB64" s="6">
        <v>0</v>
      </c>
      <c r="AC64" s="6">
        <v>0</v>
      </c>
      <c r="AD64" s="6">
        <v>0</v>
      </c>
      <c r="AE64" s="6">
        <v>0</v>
      </c>
      <c r="AF64" s="6">
        <v>0</v>
      </c>
      <c r="AG64" s="6">
        <v>0</v>
      </c>
      <c r="AH64" s="1">
        <v>135143</v>
      </c>
      <c r="AI64">
        <v>10</v>
      </c>
    </row>
    <row r="65" spans="1:35" x14ac:dyDescent="0.25">
      <c r="A65" t="s">
        <v>91</v>
      </c>
      <c r="B65" t="s">
        <v>38</v>
      </c>
      <c r="C65" t="s">
        <v>173</v>
      </c>
      <c r="D65" t="s">
        <v>142</v>
      </c>
      <c r="E65" s="6">
        <v>67.728260869565219</v>
      </c>
      <c r="F65" s="6">
        <v>5.4782608695652177</v>
      </c>
      <c r="G65" s="6">
        <v>0.14130434782608695</v>
      </c>
      <c r="H65" s="6">
        <v>0</v>
      </c>
      <c r="I65" s="6">
        <v>0</v>
      </c>
      <c r="J65" s="6">
        <v>0</v>
      </c>
      <c r="K65" s="6">
        <v>0</v>
      </c>
      <c r="L65" s="6">
        <v>3.2880434782608683</v>
      </c>
      <c r="M65" s="6">
        <v>5.7124999999999995</v>
      </c>
      <c r="N65" s="6">
        <v>10.674347826086956</v>
      </c>
      <c r="O65" s="6">
        <f>SUM(NonNurse[[#This Row],[Qualified Social Work Staff Hours]],NonNurse[[#This Row],[Other Social Work Staff Hours]])/NonNurse[[#This Row],[MDS Census]]</f>
        <v>0.24194992778045257</v>
      </c>
      <c r="P65" s="6">
        <v>6.0401086956521732</v>
      </c>
      <c r="Q65" s="6">
        <v>7.5632608695652177</v>
      </c>
      <c r="R65" s="6">
        <f>SUM(NonNurse[[#This Row],[Qualified Activities Professional Hours]],NonNurse[[#This Row],[Other Activities Professional Hours]])/NonNurse[[#This Row],[MDS Census]]</f>
        <v>0.20085219065960522</v>
      </c>
      <c r="S65" s="6">
        <v>11.087282608695654</v>
      </c>
      <c r="T65" s="6">
        <v>0</v>
      </c>
      <c r="U65" s="6">
        <v>0</v>
      </c>
      <c r="V65" s="6">
        <f>SUM(NonNurse[[#This Row],[Occupational Therapist Hours]],NonNurse[[#This Row],[OT Assistant Hours]],NonNurse[[#This Row],[OT Aide Hours]])/NonNurse[[#This Row],[MDS Census]]</f>
        <v>0.16370245546461246</v>
      </c>
      <c r="W65" s="6">
        <v>11.129130434782608</v>
      </c>
      <c r="X65" s="6">
        <v>0</v>
      </c>
      <c r="Y65" s="6">
        <v>0</v>
      </c>
      <c r="Z65" s="6">
        <f>SUM(NonNurse[[#This Row],[Physical Therapist (PT) Hours]],NonNurse[[#This Row],[PT Assistant Hours]],NonNurse[[#This Row],[PT Aide Hours]])/NonNurse[[#This Row],[MDS Census]]</f>
        <v>0.16432033381479696</v>
      </c>
      <c r="AA65" s="6">
        <v>0</v>
      </c>
      <c r="AB65" s="6">
        <v>0</v>
      </c>
      <c r="AC65" s="6">
        <v>0</v>
      </c>
      <c r="AD65" s="6">
        <v>0</v>
      </c>
      <c r="AE65" s="6">
        <v>0</v>
      </c>
      <c r="AF65" s="6">
        <v>0</v>
      </c>
      <c r="AG65" s="6">
        <v>0</v>
      </c>
      <c r="AH65" s="1">
        <v>135090</v>
      </c>
      <c r="AI65">
        <v>10</v>
      </c>
    </row>
    <row r="66" spans="1:35" x14ac:dyDescent="0.25">
      <c r="A66" t="s">
        <v>91</v>
      </c>
      <c r="B66" t="s">
        <v>30</v>
      </c>
      <c r="C66" t="s">
        <v>173</v>
      </c>
      <c r="D66" t="s">
        <v>142</v>
      </c>
      <c r="E66" s="6">
        <v>54.434782608695649</v>
      </c>
      <c r="F66" s="6">
        <v>5.7391304347826084</v>
      </c>
      <c r="G66" s="6">
        <v>0.53282608695652189</v>
      </c>
      <c r="H66" s="6">
        <v>0.28532608695652173</v>
      </c>
      <c r="I66" s="6">
        <v>0.57608695652173914</v>
      </c>
      <c r="J66" s="6">
        <v>0</v>
      </c>
      <c r="K66" s="6">
        <v>0</v>
      </c>
      <c r="L66" s="6">
        <v>0.59717391304347811</v>
      </c>
      <c r="M66" s="6">
        <v>0</v>
      </c>
      <c r="N66" s="6">
        <v>5.2385869565217398</v>
      </c>
      <c r="O66" s="6">
        <f>SUM(NonNurse[[#This Row],[Qualified Social Work Staff Hours]],NonNurse[[#This Row],[Other Social Work Staff Hours]])/NonNurse[[#This Row],[MDS Census]]</f>
        <v>9.6236022364217272E-2</v>
      </c>
      <c r="P66" s="6">
        <v>1.1634782608695651</v>
      </c>
      <c r="Q66" s="6">
        <v>5.1058695652173904</v>
      </c>
      <c r="R66" s="6">
        <f>SUM(NonNurse[[#This Row],[Qualified Activities Professional Hours]],NonNurse[[#This Row],[Other Activities Professional Hours]])/NonNurse[[#This Row],[MDS Census]]</f>
        <v>0.11517172523961659</v>
      </c>
      <c r="S66" s="6">
        <v>1.704891304347826</v>
      </c>
      <c r="T66" s="6">
        <v>2.8398913043478267</v>
      </c>
      <c r="U66" s="6">
        <v>0</v>
      </c>
      <c r="V66" s="6">
        <f>SUM(NonNurse[[#This Row],[Occupational Therapist Hours]],NonNurse[[#This Row],[OT Assistant Hours]],NonNurse[[#This Row],[OT Aide Hours]])/NonNurse[[#This Row],[MDS Census]]</f>
        <v>8.3490415335463267E-2</v>
      </c>
      <c r="W66" s="6">
        <v>4.853260869565216</v>
      </c>
      <c r="X66" s="6">
        <v>5.6321739130434789</v>
      </c>
      <c r="Y66" s="6">
        <v>0</v>
      </c>
      <c r="Z66" s="6">
        <f>SUM(NonNurse[[#This Row],[Physical Therapist (PT) Hours]],NonNurse[[#This Row],[PT Assistant Hours]],NonNurse[[#This Row],[PT Aide Hours]])/NonNurse[[#This Row],[MDS Census]]</f>
        <v>0.19262380191693293</v>
      </c>
      <c r="AA66" s="6">
        <v>0</v>
      </c>
      <c r="AB66" s="6">
        <v>0</v>
      </c>
      <c r="AC66" s="6">
        <v>0</v>
      </c>
      <c r="AD66" s="6">
        <v>0</v>
      </c>
      <c r="AE66" s="6">
        <v>0</v>
      </c>
      <c r="AF66" s="6">
        <v>0</v>
      </c>
      <c r="AG66" s="6">
        <v>0</v>
      </c>
      <c r="AH66" s="1">
        <v>135077</v>
      </c>
      <c r="AI66">
        <v>10</v>
      </c>
    </row>
    <row r="67" spans="1:35" x14ac:dyDescent="0.25">
      <c r="A67" t="s">
        <v>91</v>
      </c>
      <c r="B67" t="s">
        <v>1</v>
      </c>
      <c r="C67" t="s">
        <v>163</v>
      </c>
      <c r="D67" t="s">
        <v>131</v>
      </c>
      <c r="E67" s="6">
        <v>13.239130434782609</v>
      </c>
      <c r="F67" s="6">
        <v>4.6086956521739131</v>
      </c>
      <c r="G67" s="6">
        <v>0</v>
      </c>
      <c r="H67" s="6">
        <v>0</v>
      </c>
      <c r="I67" s="6">
        <v>0</v>
      </c>
      <c r="J67" s="6">
        <v>0</v>
      </c>
      <c r="K67" s="6">
        <v>0</v>
      </c>
      <c r="L67" s="6">
        <v>8.6956521739130432E-2</v>
      </c>
      <c r="M67" s="6">
        <v>0</v>
      </c>
      <c r="N67" s="6">
        <v>2.8890217391304343</v>
      </c>
      <c r="O67" s="6">
        <f>SUM(NonNurse[[#This Row],[Qualified Social Work Staff Hours]],NonNurse[[#This Row],[Other Social Work Staff Hours]])/NonNurse[[#This Row],[MDS Census]]</f>
        <v>0.21821839080459765</v>
      </c>
      <c r="P67" s="6">
        <v>0</v>
      </c>
      <c r="Q67" s="6">
        <v>0</v>
      </c>
      <c r="R67" s="6">
        <f>SUM(NonNurse[[#This Row],[Qualified Activities Professional Hours]],NonNurse[[#This Row],[Other Activities Professional Hours]])/NonNurse[[#This Row],[MDS Census]]</f>
        <v>0</v>
      </c>
      <c r="S67" s="6">
        <v>0</v>
      </c>
      <c r="T67" s="6">
        <v>0</v>
      </c>
      <c r="U67" s="6">
        <v>0</v>
      </c>
      <c r="V67" s="6">
        <f>SUM(NonNurse[[#This Row],[Occupational Therapist Hours]],NonNurse[[#This Row],[OT Assistant Hours]],NonNurse[[#This Row],[OT Aide Hours]])/NonNurse[[#This Row],[MDS Census]]</f>
        <v>0</v>
      </c>
      <c r="W67" s="6">
        <v>4.9565217391304346</v>
      </c>
      <c r="X67" s="6">
        <v>0</v>
      </c>
      <c r="Y67" s="6">
        <v>0</v>
      </c>
      <c r="Z67" s="6">
        <f>SUM(NonNurse[[#This Row],[Physical Therapist (PT) Hours]],NonNurse[[#This Row],[PT Assistant Hours]],NonNurse[[#This Row],[PT Aide Hours]])/NonNurse[[#This Row],[MDS Census]]</f>
        <v>0.37438423645320196</v>
      </c>
      <c r="AA67" s="6">
        <v>0</v>
      </c>
      <c r="AB67" s="6">
        <v>6.1304347826086953</v>
      </c>
      <c r="AC67" s="6">
        <v>0</v>
      </c>
      <c r="AD67" s="6">
        <v>0</v>
      </c>
      <c r="AE67" s="6">
        <v>0</v>
      </c>
      <c r="AF67" s="6">
        <v>0</v>
      </c>
      <c r="AG67" s="6">
        <v>0</v>
      </c>
      <c r="AH67" s="1">
        <v>135006</v>
      </c>
      <c r="AI67">
        <v>10</v>
      </c>
    </row>
    <row r="68" spans="1:35" x14ac:dyDescent="0.25">
      <c r="A68" t="s">
        <v>91</v>
      </c>
      <c r="B68" t="s">
        <v>53</v>
      </c>
      <c r="C68" t="s">
        <v>173</v>
      </c>
      <c r="D68" t="s">
        <v>142</v>
      </c>
      <c r="E68" s="6">
        <v>17.076086956521738</v>
      </c>
      <c r="F68" s="6">
        <v>9.2173913043478262</v>
      </c>
      <c r="G68" s="6">
        <v>0.2608695652173913</v>
      </c>
      <c r="H68" s="6">
        <v>0</v>
      </c>
      <c r="I68" s="6">
        <v>0</v>
      </c>
      <c r="J68" s="6">
        <v>0</v>
      </c>
      <c r="K68" s="6">
        <v>5.4782608695652177</v>
      </c>
      <c r="L68" s="6">
        <v>1.3804347826086956</v>
      </c>
      <c r="M68" s="6">
        <v>0</v>
      </c>
      <c r="N68" s="6">
        <v>0</v>
      </c>
      <c r="O68" s="6">
        <f>SUM(NonNurse[[#This Row],[Qualified Social Work Staff Hours]],NonNurse[[#This Row],[Other Social Work Staff Hours]])/NonNurse[[#This Row],[MDS Census]]</f>
        <v>0</v>
      </c>
      <c r="P68" s="6">
        <v>0</v>
      </c>
      <c r="Q68" s="6">
        <v>0</v>
      </c>
      <c r="R68" s="6">
        <f>SUM(NonNurse[[#This Row],[Qualified Activities Professional Hours]],NonNurse[[#This Row],[Other Activities Professional Hours]])/NonNurse[[#This Row],[MDS Census]]</f>
        <v>0</v>
      </c>
      <c r="S68" s="6">
        <v>11.01391304347826</v>
      </c>
      <c r="T68" s="6">
        <v>3.9483695652173911</v>
      </c>
      <c r="U68" s="6">
        <v>0</v>
      </c>
      <c r="V68" s="6">
        <f>SUM(NonNurse[[#This Row],[Occupational Therapist Hours]],NonNurse[[#This Row],[OT Assistant Hours]],NonNurse[[#This Row],[OT Aide Hours]])/NonNurse[[#This Row],[MDS Census]]</f>
        <v>0.87621260343730101</v>
      </c>
      <c r="W68" s="6">
        <v>10.571304347826086</v>
      </c>
      <c r="X68" s="6">
        <v>4.1150000000000002</v>
      </c>
      <c r="Y68" s="6">
        <v>5.0652173913043477</v>
      </c>
      <c r="Z68" s="6">
        <f>SUM(NonNurse[[#This Row],[Physical Therapist (PT) Hours]],NonNurse[[#This Row],[PT Assistant Hours]],NonNurse[[#This Row],[PT Aide Hours]])/NonNurse[[#This Row],[MDS Census]]</f>
        <v>1.1566772756206236</v>
      </c>
      <c r="AA68" s="6">
        <v>0</v>
      </c>
      <c r="AB68" s="6">
        <v>4.3043478260869561</v>
      </c>
      <c r="AC68" s="6">
        <v>0</v>
      </c>
      <c r="AD68" s="6">
        <v>0</v>
      </c>
      <c r="AE68" s="6">
        <v>0</v>
      </c>
      <c r="AF68" s="6">
        <v>0</v>
      </c>
      <c r="AG68" s="6">
        <v>0</v>
      </c>
      <c r="AH68" s="1">
        <v>135114</v>
      </c>
      <c r="AI68">
        <v>10</v>
      </c>
    </row>
    <row r="69" spans="1:35" x14ac:dyDescent="0.25">
      <c r="A69" t="s">
        <v>91</v>
      </c>
      <c r="B69" t="s">
        <v>46</v>
      </c>
      <c r="C69" t="s">
        <v>170</v>
      </c>
      <c r="D69" t="s">
        <v>138</v>
      </c>
      <c r="E69" s="6">
        <v>22.358695652173914</v>
      </c>
      <c r="F69" s="6">
        <v>5.4782608695652177</v>
      </c>
      <c r="G69" s="6">
        <v>0</v>
      </c>
      <c r="H69" s="6">
        <v>6.9456521739130431E-2</v>
      </c>
      <c r="I69" s="6">
        <v>0.83695652173913049</v>
      </c>
      <c r="J69" s="6">
        <v>0</v>
      </c>
      <c r="K69" s="6">
        <v>0</v>
      </c>
      <c r="L69" s="6">
        <v>0.5310869565217391</v>
      </c>
      <c r="M69" s="6">
        <v>3.8666304347826097</v>
      </c>
      <c r="N69" s="6">
        <v>0</v>
      </c>
      <c r="O69" s="6">
        <f>SUM(NonNurse[[#This Row],[Qualified Social Work Staff Hours]],NonNurse[[#This Row],[Other Social Work Staff Hours]])/NonNurse[[#This Row],[MDS Census]]</f>
        <v>0.17293631502187656</v>
      </c>
      <c r="P69" s="6">
        <v>0</v>
      </c>
      <c r="Q69" s="6">
        <v>10.128913043478262</v>
      </c>
      <c r="R69" s="6">
        <f>SUM(NonNurse[[#This Row],[Qualified Activities Professional Hours]],NonNurse[[#This Row],[Other Activities Professional Hours]])/NonNurse[[#This Row],[MDS Census]]</f>
        <v>0.45301895964997574</v>
      </c>
      <c r="S69" s="6">
        <v>0.33847826086956517</v>
      </c>
      <c r="T69" s="6">
        <v>4.3320652173913041</v>
      </c>
      <c r="U69" s="6">
        <v>0</v>
      </c>
      <c r="V69" s="6">
        <f>SUM(NonNurse[[#This Row],[Occupational Therapist Hours]],NonNurse[[#This Row],[OT Assistant Hours]],NonNurse[[#This Row],[OT Aide Hours]])/NonNurse[[#This Row],[MDS Census]]</f>
        <v>0.20889158969372873</v>
      </c>
      <c r="W69" s="6">
        <v>1.2677173913043476</v>
      </c>
      <c r="X69" s="6">
        <v>1.8381521739130435</v>
      </c>
      <c r="Y69" s="6">
        <v>0</v>
      </c>
      <c r="Z69" s="6">
        <f>SUM(NonNurse[[#This Row],[Physical Therapist (PT) Hours]],NonNurse[[#This Row],[PT Assistant Hours]],NonNurse[[#This Row],[PT Aide Hours]])/NonNurse[[#This Row],[MDS Census]]</f>
        <v>0.13891103548857558</v>
      </c>
      <c r="AA69" s="6">
        <v>0</v>
      </c>
      <c r="AB69" s="6">
        <v>3.8695652173913042</v>
      </c>
      <c r="AC69" s="6">
        <v>0</v>
      </c>
      <c r="AD69" s="6">
        <v>0</v>
      </c>
      <c r="AE69" s="6">
        <v>0</v>
      </c>
      <c r="AF69" s="6">
        <v>0</v>
      </c>
      <c r="AG69" s="6">
        <v>0</v>
      </c>
      <c r="AH69" s="1">
        <v>135102</v>
      </c>
      <c r="AI69">
        <v>10</v>
      </c>
    </row>
    <row r="70" spans="1:35" x14ac:dyDescent="0.25">
      <c r="A70" t="s">
        <v>91</v>
      </c>
      <c r="B70" t="s">
        <v>70</v>
      </c>
      <c r="C70" t="s">
        <v>173</v>
      </c>
      <c r="D70" t="s">
        <v>142</v>
      </c>
      <c r="E70" s="6">
        <v>25.402173913043477</v>
      </c>
      <c r="F70" s="6">
        <v>5.4782608695652177</v>
      </c>
      <c r="G70" s="6">
        <v>0</v>
      </c>
      <c r="H70" s="6">
        <v>0</v>
      </c>
      <c r="I70" s="6">
        <v>0</v>
      </c>
      <c r="J70" s="6">
        <v>0</v>
      </c>
      <c r="K70" s="6">
        <v>0</v>
      </c>
      <c r="L70" s="6">
        <v>3.7694565217391305</v>
      </c>
      <c r="M70" s="6">
        <v>0.79184782608695647</v>
      </c>
      <c r="N70" s="6">
        <v>0</v>
      </c>
      <c r="O70" s="6">
        <f>SUM(NonNurse[[#This Row],[Qualified Social Work Staff Hours]],NonNurse[[#This Row],[Other Social Work Staff Hours]])/NonNurse[[#This Row],[MDS Census]]</f>
        <v>3.1172443303380402E-2</v>
      </c>
      <c r="P70" s="6">
        <v>0</v>
      </c>
      <c r="Q70" s="6">
        <v>0</v>
      </c>
      <c r="R70" s="6">
        <f>SUM(NonNurse[[#This Row],[Qualified Activities Professional Hours]],NonNurse[[#This Row],[Other Activities Professional Hours]])/NonNurse[[#This Row],[MDS Census]]</f>
        <v>0</v>
      </c>
      <c r="S70" s="6">
        <v>9.1945652173913039</v>
      </c>
      <c r="T70" s="6">
        <v>12.214891304347823</v>
      </c>
      <c r="U70" s="6">
        <v>0</v>
      </c>
      <c r="V70" s="6">
        <f>SUM(NonNurse[[#This Row],[Occupational Therapist Hours]],NonNurse[[#This Row],[OT Assistant Hours]],NonNurse[[#This Row],[OT Aide Hours]])/NonNurse[[#This Row],[MDS Census]]</f>
        <v>0.8428198545143345</v>
      </c>
      <c r="W70" s="6">
        <v>18.587934782608695</v>
      </c>
      <c r="X70" s="6">
        <v>6.2819565217391311</v>
      </c>
      <c r="Y70" s="6">
        <v>0</v>
      </c>
      <c r="Z70" s="6">
        <f>SUM(NonNurse[[#This Row],[Physical Therapist (PT) Hours]],NonNurse[[#This Row],[PT Assistant Hours]],NonNurse[[#This Row],[PT Aide Hours]])/NonNurse[[#This Row],[MDS Census]]</f>
        <v>0.97904578519469398</v>
      </c>
      <c r="AA70" s="6">
        <v>0</v>
      </c>
      <c r="AB70" s="6">
        <v>0</v>
      </c>
      <c r="AC70" s="6">
        <v>0</v>
      </c>
      <c r="AD70" s="6">
        <v>4.9239130434782616</v>
      </c>
      <c r="AE70" s="6">
        <v>0</v>
      </c>
      <c r="AF70" s="6">
        <v>0</v>
      </c>
      <c r="AG70" s="6">
        <v>0</v>
      </c>
      <c r="AH70" s="1">
        <v>135139</v>
      </c>
      <c r="AI70">
        <v>10</v>
      </c>
    </row>
    <row r="71" spans="1:35" x14ac:dyDescent="0.25">
      <c r="A71" t="s">
        <v>91</v>
      </c>
      <c r="B71" t="s">
        <v>51</v>
      </c>
      <c r="C71" t="s">
        <v>197</v>
      </c>
      <c r="D71" t="s">
        <v>160</v>
      </c>
      <c r="E71" s="6">
        <v>36</v>
      </c>
      <c r="F71" s="6">
        <v>4.7119565217391308</v>
      </c>
      <c r="G71" s="6">
        <v>2.1130434782608698</v>
      </c>
      <c r="H71" s="6">
        <v>3.8793478260869563</v>
      </c>
      <c r="I71" s="6">
        <v>2.2934782608695654</v>
      </c>
      <c r="J71" s="6">
        <v>1.2934782608695652</v>
      </c>
      <c r="K71" s="6">
        <v>0</v>
      </c>
      <c r="L71" s="6">
        <v>0</v>
      </c>
      <c r="M71" s="6">
        <v>3.2880434782608696</v>
      </c>
      <c r="N71" s="6">
        <v>0</v>
      </c>
      <c r="O71" s="6">
        <f>SUM(NonNurse[[#This Row],[Qualified Social Work Staff Hours]],NonNurse[[#This Row],[Other Social Work Staff Hours]])/NonNurse[[#This Row],[MDS Census]]</f>
        <v>9.1334541062801936E-2</v>
      </c>
      <c r="P71" s="6">
        <v>4.697826086956522</v>
      </c>
      <c r="Q71" s="6">
        <v>0.93478260869565222</v>
      </c>
      <c r="R71" s="6">
        <f>SUM(NonNurse[[#This Row],[Qualified Activities Professional Hours]],NonNurse[[#This Row],[Other Activities Professional Hours]])/NonNurse[[#This Row],[MDS Census]]</f>
        <v>0.15646135265700484</v>
      </c>
      <c r="S71" s="6">
        <v>0</v>
      </c>
      <c r="T71" s="6">
        <v>0</v>
      </c>
      <c r="U71" s="6">
        <v>0</v>
      </c>
      <c r="V71" s="6">
        <f>SUM(NonNurse[[#This Row],[Occupational Therapist Hours]],NonNurse[[#This Row],[OT Assistant Hours]],NonNurse[[#This Row],[OT Aide Hours]])/NonNurse[[#This Row],[MDS Census]]</f>
        <v>0</v>
      </c>
      <c r="W71" s="6">
        <v>2.016521739130436</v>
      </c>
      <c r="X71" s="6">
        <v>0</v>
      </c>
      <c r="Y71" s="6">
        <v>0</v>
      </c>
      <c r="Z71" s="6">
        <f>SUM(NonNurse[[#This Row],[Physical Therapist (PT) Hours]],NonNurse[[#This Row],[PT Assistant Hours]],NonNurse[[#This Row],[PT Aide Hours]])/NonNurse[[#This Row],[MDS Census]]</f>
        <v>5.6014492753623218E-2</v>
      </c>
      <c r="AA71" s="6">
        <v>0</v>
      </c>
      <c r="AB71" s="6">
        <v>0</v>
      </c>
      <c r="AC71" s="6">
        <v>0</v>
      </c>
      <c r="AD71" s="6">
        <v>0</v>
      </c>
      <c r="AE71" s="6">
        <v>0</v>
      </c>
      <c r="AF71" s="6">
        <v>0</v>
      </c>
      <c r="AG71" s="6">
        <v>0.67347826086956553</v>
      </c>
      <c r="AH71" s="1">
        <v>135111</v>
      </c>
      <c r="AI71">
        <v>10</v>
      </c>
    </row>
    <row r="72" spans="1:35" x14ac:dyDescent="0.25">
      <c r="A72" t="s">
        <v>91</v>
      </c>
      <c r="B72" t="s">
        <v>49</v>
      </c>
      <c r="C72" t="s">
        <v>196</v>
      </c>
      <c r="D72" t="s">
        <v>132</v>
      </c>
      <c r="E72" s="6">
        <v>47.402173913043477</v>
      </c>
      <c r="F72" s="6">
        <v>6.2608695652173916</v>
      </c>
      <c r="G72" s="6">
        <v>0.28260869565217389</v>
      </c>
      <c r="H72" s="6">
        <v>0</v>
      </c>
      <c r="I72" s="6">
        <v>0.57608695652173914</v>
      </c>
      <c r="J72" s="6">
        <v>0</v>
      </c>
      <c r="K72" s="6">
        <v>0</v>
      </c>
      <c r="L72" s="6">
        <v>3.3885869565217392</v>
      </c>
      <c r="M72" s="6">
        <v>0</v>
      </c>
      <c r="N72" s="6">
        <v>4.613695652173913</v>
      </c>
      <c r="O72" s="6">
        <f>SUM(NonNurse[[#This Row],[Qualified Social Work Staff Hours]],NonNurse[[#This Row],[Other Social Work Staff Hours]])/NonNurse[[#This Row],[MDS Census]]</f>
        <v>9.7330887411144235E-2</v>
      </c>
      <c r="P72" s="6">
        <v>4.8356521739130445</v>
      </c>
      <c r="Q72" s="6">
        <v>4.243913043478261</v>
      </c>
      <c r="R72" s="6">
        <f>SUM(NonNurse[[#This Row],[Qualified Activities Professional Hours]],NonNurse[[#This Row],[Other Activities Professional Hours]])/NonNurse[[#This Row],[MDS Census]]</f>
        <v>0.19154322403118554</v>
      </c>
      <c r="S72" s="6">
        <v>6.2405434782608706</v>
      </c>
      <c r="T72" s="6">
        <v>1.9507608695652177</v>
      </c>
      <c r="U72" s="6">
        <v>0</v>
      </c>
      <c r="V72" s="6">
        <f>SUM(NonNurse[[#This Row],[Occupational Therapist Hours]],NonNurse[[#This Row],[OT Assistant Hours]],NonNurse[[#This Row],[OT Aide Hours]])/NonNurse[[#This Row],[MDS Census]]</f>
        <v>0.17280440265994043</v>
      </c>
      <c r="W72" s="6">
        <v>7.7441304347826065</v>
      </c>
      <c r="X72" s="6">
        <v>9.8985869565217381</v>
      </c>
      <c r="Y72" s="6">
        <v>2.597826086956522</v>
      </c>
      <c r="Z72" s="6">
        <f>SUM(NonNurse[[#This Row],[Physical Therapist (PT) Hours]],NonNurse[[#This Row],[PT Assistant Hours]],NonNurse[[#This Row],[PT Aide Hours]])/NonNurse[[#This Row],[MDS Census]]</f>
        <v>0.4269961018115111</v>
      </c>
      <c r="AA72" s="6">
        <v>0</v>
      </c>
      <c r="AB72" s="6">
        <v>0</v>
      </c>
      <c r="AC72" s="6">
        <v>0</v>
      </c>
      <c r="AD72" s="6">
        <v>0</v>
      </c>
      <c r="AE72" s="6">
        <v>0</v>
      </c>
      <c r="AF72" s="6">
        <v>0</v>
      </c>
      <c r="AG72" s="6">
        <v>0</v>
      </c>
      <c r="AH72" s="1">
        <v>135105</v>
      </c>
      <c r="AI72">
        <v>10</v>
      </c>
    </row>
    <row r="73" spans="1:35" x14ac:dyDescent="0.25">
      <c r="A73" t="s">
        <v>91</v>
      </c>
      <c r="B73" t="s">
        <v>72</v>
      </c>
      <c r="C73" t="s">
        <v>173</v>
      </c>
      <c r="D73" t="s">
        <v>142</v>
      </c>
      <c r="E73" s="6">
        <v>27.543478260869566</v>
      </c>
      <c r="F73" s="6">
        <v>13.24032608695652</v>
      </c>
      <c r="G73" s="6">
        <v>0.24728260869565216</v>
      </c>
      <c r="H73" s="6">
        <v>0.1890217391304348</v>
      </c>
      <c r="I73" s="6">
        <v>1.576086956521739</v>
      </c>
      <c r="J73" s="6">
        <v>0</v>
      </c>
      <c r="K73" s="6">
        <v>5.4347826086956523</v>
      </c>
      <c r="L73" s="6">
        <v>2.3246739130434784</v>
      </c>
      <c r="M73" s="6">
        <v>0</v>
      </c>
      <c r="N73" s="6">
        <v>5.2173913043478262</v>
      </c>
      <c r="O73" s="6">
        <f>SUM(NonNurse[[#This Row],[Qualified Social Work Staff Hours]],NonNurse[[#This Row],[Other Social Work Staff Hours]])/NonNurse[[#This Row],[MDS Census]]</f>
        <v>0.18942383583267561</v>
      </c>
      <c r="P73" s="6">
        <v>4.8693478260869556</v>
      </c>
      <c r="Q73" s="6">
        <v>0</v>
      </c>
      <c r="R73" s="6">
        <f>SUM(NonNurse[[#This Row],[Qualified Activities Professional Hours]],NonNurse[[#This Row],[Other Activities Professional Hours]])/NonNurse[[#This Row],[MDS Census]]</f>
        <v>0.17678768745067083</v>
      </c>
      <c r="S73" s="6">
        <v>2.3971739130434786</v>
      </c>
      <c r="T73" s="6">
        <v>4.7161956521739148</v>
      </c>
      <c r="U73" s="6">
        <v>0</v>
      </c>
      <c r="V73" s="6">
        <f>SUM(NonNurse[[#This Row],[Occupational Therapist Hours]],NonNurse[[#This Row],[OT Assistant Hours]],NonNurse[[#This Row],[OT Aide Hours]])/NonNurse[[#This Row],[MDS Census]]</f>
        <v>0.25825966850828735</v>
      </c>
      <c r="W73" s="6">
        <v>4.426086956521738</v>
      </c>
      <c r="X73" s="6">
        <v>3.6631521739130442</v>
      </c>
      <c r="Y73" s="6">
        <v>0</v>
      </c>
      <c r="Z73" s="6">
        <f>SUM(NonNurse[[#This Row],[Physical Therapist (PT) Hours]],NonNurse[[#This Row],[PT Assistant Hours]],NonNurse[[#This Row],[PT Aide Hours]])/NonNurse[[#This Row],[MDS Census]]</f>
        <v>0.29368981846882397</v>
      </c>
      <c r="AA73" s="6">
        <v>0</v>
      </c>
      <c r="AB73" s="6">
        <v>0</v>
      </c>
      <c r="AC73" s="6">
        <v>0</v>
      </c>
      <c r="AD73" s="6">
        <v>0</v>
      </c>
      <c r="AE73" s="6">
        <v>0</v>
      </c>
      <c r="AF73" s="6">
        <v>0</v>
      </c>
      <c r="AG73" s="6">
        <v>0.29619565217391303</v>
      </c>
      <c r="AH73" s="1">
        <v>135141</v>
      </c>
      <c r="AI73">
        <v>10</v>
      </c>
    </row>
    <row r="74" spans="1:35" x14ac:dyDescent="0.25">
      <c r="A74" t="s">
        <v>91</v>
      </c>
      <c r="B74" t="s">
        <v>69</v>
      </c>
      <c r="C74" t="s">
        <v>193</v>
      </c>
      <c r="D74" t="s">
        <v>159</v>
      </c>
      <c r="E74" s="6">
        <v>44.315217391304351</v>
      </c>
      <c r="F74" s="6">
        <v>5.4782608695652177</v>
      </c>
      <c r="G74" s="6">
        <v>0</v>
      </c>
      <c r="H74" s="6">
        <v>0</v>
      </c>
      <c r="I74" s="6">
        <v>0</v>
      </c>
      <c r="J74" s="6">
        <v>0</v>
      </c>
      <c r="K74" s="6">
        <v>0</v>
      </c>
      <c r="L74" s="6">
        <v>0.86054347826086941</v>
      </c>
      <c r="M74" s="6">
        <v>4.2092391304347823</v>
      </c>
      <c r="N74" s="6">
        <v>0</v>
      </c>
      <c r="O74" s="6">
        <f>SUM(NonNurse[[#This Row],[Qualified Social Work Staff Hours]],NonNurse[[#This Row],[Other Social Work Staff Hours]])/NonNurse[[#This Row],[MDS Census]]</f>
        <v>9.4984056904586694E-2</v>
      </c>
      <c r="P74" s="6">
        <v>4.4864130434782608</v>
      </c>
      <c r="Q74" s="6">
        <v>0</v>
      </c>
      <c r="R74" s="6">
        <f>SUM(NonNurse[[#This Row],[Qualified Activities Professional Hours]],NonNurse[[#This Row],[Other Activities Professional Hours]])/NonNurse[[#This Row],[MDS Census]]</f>
        <v>0.10123865587441745</v>
      </c>
      <c r="S74" s="6">
        <v>2.2304347826086954</v>
      </c>
      <c r="T74" s="6">
        <v>8.2460869565217347</v>
      </c>
      <c r="U74" s="6">
        <v>0</v>
      </c>
      <c r="V74" s="6">
        <f>SUM(NonNurse[[#This Row],[Occupational Therapist Hours]],NonNurse[[#This Row],[OT Assistant Hours]],NonNurse[[#This Row],[OT Aide Hours]])/NonNurse[[#This Row],[MDS Census]]</f>
        <v>0.23640912435614408</v>
      </c>
      <c r="W74" s="6">
        <v>4.7505434782608695</v>
      </c>
      <c r="X74" s="6">
        <v>7.0064130434782603</v>
      </c>
      <c r="Y74" s="6">
        <v>0</v>
      </c>
      <c r="Z74" s="6">
        <f>SUM(NonNurse[[#This Row],[Physical Therapist (PT) Hours]],NonNurse[[#This Row],[PT Assistant Hours]],NonNurse[[#This Row],[PT Aide Hours]])/NonNurse[[#This Row],[MDS Census]]</f>
        <v>0.26530291881285256</v>
      </c>
      <c r="AA74" s="6">
        <v>0</v>
      </c>
      <c r="AB74" s="6">
        <v>0</v>
      </c>
      <c r="AC74" s="6">
        <v>0</v>
      </c>
      <c r="AD74" s="6">
        <v>0</v>
      </c>
      <c r="AE74" s="6">
        <v>0</v>
      </c>
      <c r="AF74" s="6">
        <v>0</v>
      </c>
      <c r="AG74" s="6">
        <v>0</v>
      </c>
      <c r="AH74" s="1">
        <v>135138</v>
      </c>
      <c r="AI74">
        <v>10</v>
      </c>
    </row>
    <row r="75" spans="1:35" x14ac:dyDescent="0.25">
      <c r="A75" t="s">
        <v>91</v>
      </c>
      <c r="B75" t="s">
        <v>48</v>
      </c>
      <c r="C75" t="s">
        <v>195</v>
      </c>
      <c r="D75" t="s">
        <v>157</v>
      </c>
      <c r="E75" s="6">
        <v>35.934782608695649</v>
      </c>
      <c r="F75" s="6">
        <v>5.4782608695652177</v>
      </c>
      <c r="G75" s="6">
        <v>0</v>
      </c>
      <c r="H75" s="6">
        <v>0.19293478260869565</v>
      </c>
      <c r="I75" s="6">
        <v>0</v>
      </c>
      <c r="J75" s="6">
        <v>0</v>
      </c>
      <c r="K75" s="6">
        <v>0</v>
      </c>
      <c r="L75" s="6">
        <v>5.4782608695652177</v>
      </c>
      <c r="M75" s="6">
        <v>5.3064130434782593</v>
      </c>
      <c r="N75" s="6">
        <v>0</v>
      </c>
      <c r="O75" s="6">
        <f>SUM(NonNurse[[#This Row],[Qualified Social Work Staff Hours]],NonNurse[[#This Row],[Other Social Work Staff Hours]])/NonNurse[[#This Row],[MDS Census]]</f>
        <v>0.14766787658802175</v>
      </c>
      <c r="P75" s="6">
        <v>0</v>
      </c>
      <c r="Q75" s="6">
        <v>1.585108695652174</v>
      </c>
      <c r="R75" s="6">
        <f>SUM(NonNurse[[#This Row],[Qualified Activities Professional Hours]],NonNurse[[#This Row],[Other Activities Professional Hours]])/NonNurse[[#This Row],[MDS Census]]</f>
        <v>4.4110707803992746E-2</v>
      </c>
      <c r="S75" s="6">
        <v>5.4110869565217401</v>
      </c>
      <c r="T75" s="6">
        <v>0</v>
      </c>
      <c r="U75" s="6">
        <v>0</v>
      </c>
      <c r="V75" s="6">
        <f>SUM(NonNurse[[#This Row],[Occupational Therapist Hours]],NonNurse[[#This Row],[OT Assistant Hours]],NonNurse[[#This Row],[OT Aide Hours]])/NonNurse[[#This Row],[MDS Census]]</f>
        <v>0.15058076225045375</v>
      </c>
      <c r="W75" s="6">
        <v>5.3376086956521744</v>
      </c>
      <c r="X75" s="6">
        <v>0</v>
      </c>
      <c r="Y75" s="6">
        <v>0</v>
      </c>
      <c r="Z75" s="6">
        <f>SUM(NonNurse[[#This Row],[Physical Therapist (PT) Hours]],NonNurse[[#This Row],[PT Assistant Hours]],NonNurse[[#This Row],[PT Aide Hours]])/NonNurse[[#This Row],[MDS Census]]</f>
        <v>0.1485359951603146</v>
      </c>
      <c r="AA75" s="6">
        <v>0</v>
      </c>
      <c r="AB75" s="6">
        <v>0</v>
      </c>
      <c r="AC75" s="6">
        <v>0</v>
      </c>
      <c r="AD75" s="6">
        <v>0</v>
      </c>
      <c r="AE75" s="6">
        <v>0</v>
      </c>
      <c r="AF75" s="6">
        <v>0</v>
      </c>
      <c r="AG75" s="6">
        <v>0</v>
      </c>
      <c r="AH75" s="1">
        <v>135104</v>
      </c>
      <c r="AI75">
        <v>10</v>
      </c>
    </row>
    <row r="76" spans="1:35" x14ac:dyDescent="0.25">
      <c r="A76" t="s">
        <v>91</v>
      </c>
      <c r="B76" t="s">
        <v>45</v>
      </c>
      <c r="C76" t="s">
        <v>173</v>
      </c>
      <c r="D76" t="s">
        <v>142</v>
      </c>
      <c r="E76" s="6">
        <v>73.108695652173907</v>
      </c>
      <c r="F76" s="6">
        <v>9.554347826086957</v>
      </c>
      <c r="G76" s="6">
        <v>0</v>
      </c>
      <c r="H76" s="6">
        <v>0</v>
      </c>
      <c r="I76" s="6">
        <v>2.2391304347826089</v>
      </c>
      <c r="J76" s="6">
        <v>0</v>
      </c>
      <c r="K76" s="6">
        <v>0</v>
      </c>
      <c r="L76" s="6">
        <v>5.8405434782608685</v>
      </c>
      <c r="M76" s="6">
        <v>9.0733695652173907</v>
      </c>
      <c r="N76" s="6">
        <v>0</v>
      </c>
      <c r="O76" s="6">
        <f>SUM(NonNurse[[#This Row],[Qualified Social Work Staff Hours]],NonNurse[[#This Row],[Other Social Work Staff Hours]])/NonNurse[[#This Row],[MDS Census]]</f>
        <v>0.12410793933987511</v>
      </c>
      <c r="P76" s="6">
        <v>4.5597826086956523</v>
      </c>
      <c r="Q76" s="6">
        <v>7.2092391304347823</v>
      </c>
      <c r="R76" s="6">
        <f>SUM(NonNurse[[#This Row],[Qualified Activities Professional Hours]],NonNurse[[#This Row],[Other Activities Professional Hours]])/NonNurse[[#This Row],[MDS Census]]</f>
        <v>0.16097977995837051</v>
      </c>
      <c r="S76" s="6">
        <v>0</v>
      </c>
      <c r="T76" s="6">
        <v>9.1657608695652169</v>
      </c>
      <c r="U76" s="6">
        <v>0</v>
      </c>
      <c r="V76" s="6">
        <f>SUM(NonNurse[[#This Row],[Occupational Therapist Hours]],NonNurse[[#This Row],[OT Assistant Hours]],NonNurse[[#This Row],[OT Aide Hours]])/NonNurse[[#This Row],[MDS Census]]</f>
        <v>0.12537169194171871</v>
      </c>
      <c r="W76" s="6">
        <v>5.7336956521739131</v>
      </c>
      <c r="X76" s="6">
        <v>10.771739130434783</v>
      </c>
      <c r="Y76" s="6">
        <v>0</v>
      </c>
      <c r="Z76" s="6">
        <f>SUM(NonNurse[[#This Row],[Physical Therapist (PT) Hours]],NonNurse[[#This Row],[PT Assistant Hours]],NonNurse[[#This Row],[PT Aide Hours]])/NonNurse[[#This Row],[MDS Census]]</f>
        <v>0.22576568539994055</v>
      </c>
      <c r="AA76" s="6">
        <v>0</v>
      </c>
      <c r="AB76" s="6">
        <v>0</v>
      </c>
      <c r="AC76" s="6">
        <v>0</v>
      </c>
      <c r="AD76" s="6">
        <v>0</v>
      </c>
      <c r="AE76" s="6">
        <v>0</v>
      </c>
      <c r="AF76" s="6">
        <v>0</v>
      </c>
      <c r="AG76" s="6">
        <v>0</v>
      </c>
      <c r="AH76" s="1">
        <v>135098</v>
      </c>
      <c r="AI76">
        <v>10</v>
      </c>
    </row>
    <row r="77" spans="1:35" x14ac:dyDescent="0.25">
      <c r="A77" t="s">
        <v>91</v>
      </c>
      <c r="B77" t="s">
        <v>16</v>
      </c>
      <c r="C77" t="s">
        <v>176</v>
      </c>
      <c r="D77" t="s">
        <v>145</v>
      </c>
      <c r="E77" s="6">
        <v>49.717391304347828</v>
      </c>
      <c r="F77" s="6">
        <v>5.5652173913043477</v>
      </c>
      <c r="G77" s="6">
        <v>0.79347826086956519</v>
      </c>
      <c r="H77" s="6">
        <v>0.26663043478260873</v>
      </c>
      <c r="I77" s="6">
        <v>0.55434782608695654</v>
      </c>
      <c r="J77" s="6">
        <v>0</v>
      </c>
      <c r="K77" s="6">
        <v>0</v>
      </c>
      <c r="L77" s="6">
        <v>9.0574999999999992</v>
      </c>
      <c r="M77" s="6">
        <v>0</v>
      </c>
      <c r="N77" s="6">
        <v>3.5343478260869579</v>
      </c>
      <c r="O77" s="6">
        <f>SUM(NonNurse[[#This Row],[Qualified Social Work Staff Hours]],NonNurse[[#This Row],[Other Social Work Staff Hours]])/NonNurse[[#This Row],[MDS Census]]</f>
        <v>7.1088762571053801E-2</v>
      </c>
      <c r="P77" s="6">
        <v>0</v>
      </c>
      <c r="Q77" s="6">
        <v>8.1528260869565194</v>
      </c>
      <c r="R77" s="6">
        <f>SUM(NonNurse[[#This Row],[Qualified Activities Professional Hours]],NonNurse[[#This Row],[Other Activities Professional Hours]])/NonNurse[[#This Row],[MDS Census]]</f>
        <v>0.16398338434630516</v>
      </c>
      <c r="S77" s="6">
        <v>3.658260869565217</v>
      </c>
      <c r="T77" s="6">
        <v>3.1155434782608693</v>
      </c>
      <c r="U77" s="6">
        <v>0</v>
      </c>
      <c r="V77" s="6">
        <f>SUM(NonNurse[[#This Row],[Occupational Therapist Hours]],NonNurse[[#This Row],[OT Assistant Hours]],NonNurse[[#This Row],[OT Aide Hours]])/NonNurse[[#This Row],[MDS Census]]</f>
        <v>0.13624617402710973</v>
      </c>
      <c r="W77" s="6">
        <v>5.8640217391304352</v>
      </c>
      <c r="X77" s="6">
        <v>0</v>
      </c>
      <c r="Y77" s="6">
        <v>0</v>
      </c>
      <c r="Z77" s="6">
        <f>SUM(NonNurse[[#This Row],[Physical Therapist (PT) Hours]],NonNurse[[#This Row],[PT Assistant Hours]],NonNurse[[#This Row],[PT Aide Hours]])/NonNurse[[#This Row],[MDS Census]]</f>
        <v>0.11794709226060342</v>
      </c>
      <c r="AA77" s="6">
        <v>0</v>
      </c>
      <c r="AB77" s="6">
        <v>4.5869565217391308</v>
      </c>
      <c r="AC77" s="6">
        <v>0</v>
      </c>
      <c r="AD77" s="6">
        <v>0</v>
      </c>
      <c r="AE77" s="6">
        <v>0</v>
      </c>
      <c r="AF77" s="6">
        <v>0</v>
      </c>
      <c r="AG77" s="6">
        <v>0</v>
      </c>
      <c r="AH77" s="1">
        <v>135055</v>
      </c>
      <c r="AI77">
        <v>10</v>
      </c>
    </row>
    <row r="78" spans="1:35" x14ac:dyDescent="0.25">
      <c r="A78" t="s">
        <v>91</v>
      </c>
      <c r="B78" t="s">
        <v>28</v>
      </c>
      <c r="C78" t="s">
        <v>187</v>
      </c>
      <c r="D78" t="s">
        <v>154</v>
      </c>
      <c r="E78" s="6">
        <v>51.532608695652172</v>
      </c>
      <c r="F78" s="6">
        <v>5.7391304347826084</v>
      </c>
      <c r="G78" s="6">
        <v>0.65760869565217395</v>
      </c>
      <c r="H78" s="6">
        <v>0.29065217391304349</v>
      </c>
      <c r="I78" s="6">
        <v>0.33695652173913043</v>
      </c>
      <c r="J78" s="6">
        <v>0</v>
      </c>
      <c r="K78" s="6">
        <v>0</v>
      </c>
      <c r="L78" s="6">
        <v>3.6246739130434791</v>
      </c>
      <c r="M78" s="6">
        <v>0</v>
      </c>
      <c r="N78" s="6">
        <v>3.9467391304347821</v>
      </c>
      <c r="O78" s="6">
        <f>SUM(NonNurse[[#This Row],[Qualified Social Work Staff Hours]],NonNurse[[#This Row],[Other Social Work Staff Hours]])/NonNurse[[#This Row],[MDS Census]]</f>
        <v>7.6587217886521827E-2</v>
      </c>
      <c r="P78" s="6">
        <v>0.59782608695652173</v>
      </c>
      <c r="Q78" s="6">
        <v>4.8926086956521733</v>
      </c>
      <c r="R78" s="6">
        <f>SUM(NonNurse[[#This Row],[Qualified Activities Professional Hours]],NonNurse[[#This Row],[Other Activities Professional Hours]])/NonNurse[[#This Row],[MDS Census]]</f>
        <v>0.1065429234338747</v>
      </c>
      <c r="S78" s="6">
        <v>2.5780434782608697</v>
      </c>
      <c r="T78" s="6">
        <v>7.2557608695652158</v>
      </c>
      <c r="U78" s="6">
        <v>0</v>
      </c>
      <c r="V78" s="6">
        <f>SUM(NonNurse[[#This Row],[Occupational Therapist Hours]],NonNurse[[#This Row],[OT Assistant Hours]],NonNurse[[#This Row],[OT Aide Hours]])/NonNurse[[#This Row],[MDS Census]]</f>
        <v>0.19082682978274623</v>
      </c>
      <c r="W78" s="6">
        <v>3.718152173913043</v>
      </c>
      <c r="X78" s="6">
        <v>3.8113043478260873</v>
      </c>
      <c r="Y78" s="6">
        <v>0</v>
      </c>
      <c r="Z78" s="6">
        <f>SUM(NonNurse[[#This Row],[Physical Therapist (PT) Hours]],NonNurse[[#This Row],[PT Assistant Hours]],NonNurse[[#This Row],[PT Aide Hours]])/NonNurse[[#This Row],[MDS Census]]</f>
        <v>0.14611052520565282</v>
      </c>
      <c r="AA78" s="6">
        <v>0</v>
      </c>
      <c r="AB78" s="6">
        <v>0</v>
      </c>
      <c r="AC78" s="6">
        <v>0</v>
      </c>
      <c r="AD78" s="6">
        <v>0</v>
      </c>
      <c r="AE78" s="6">
        <v>0</v>
      </c>
      <c r="AF78" s="6">
        <v>0</v>
      </c>
      <c r="AG78" s="6">
        <v>0</v>
      </c>
      <c r="AH78" s="1">
        <v>135075</v>
      </c>
      <c r="AI78">
        <v>10</v>
      </c>
    </row>
    <row r="79" spans="1:35" x14ac:dyDescent="0.25">
      <c r="A79" t="s">
        <v>91</v>
      </c>
      <c r="B79" t="s">
        <v>2</v>
      </c>
      <c r="C79" t="s">
        <v>166</v>
      </c>
      <c r="D79" t="s">
        <v>133</v>
      </c>
      <c r="E79" s="6">
        <v>38.717391304347828</v>
      </c>
      <c r="F79" s="6">
        <v>5.4782608695652177</v>
      </c>
      <c r="G79" s="6">
        <v>0</v>
      </c>
      <c r="H79" s="6">
        <v>0.14673913043478262</v>
      </c>
      <c r="I79" s="6">
        <v>0</v>
      </c>
      <c r="J79" s="6">
        <v>0</v>
      </c>
      <c r="K79" s="6">
        <v>0</v>
      </c>
      <c r="L79" s="6">
        <v>1.2325000000000002</v>
      </c>
      <c r="M79" s="6">
        <v>0</v>
      </c>
      <c r="N79" s="6">
        <v>4.8988043478260872</v>
      </c>
      <c r="O79" s="6">
        <f>SUM(NonNurse[[#This Row],[Qualified Social Work Staff Hours]],NonNurse[[#This Row],[Other Social Work Staff Hours]])/NonNurse[[#This Row],[MDS Census]]</f>
        <v>0.12652723189219539</v>
      </c>
      <c r="P79" s="6">
        <v>5.0785869565217396</v>
      </c>
      <c r="Q79" s="6">
        <v>5.5892391304347839</v>
      </c>
      <c r="R79" s="6">
        <f>SUM(NonNurse[[#This Row],[Qualified Activities Professional Hours]],NonNurse[[#This Row],[Other Activities Professional Hours]])/NonNurse[[#This Row],[MDS Census]]</f>
        <v>0.27553060078607527</v>
      </c>
      <c r="S79" s="6">
        <v>4.4911956521739134</v>
      </c>
      <c r="T79" s="6">
        <v>0</v>
      </c>
      <c r="U79" s="6">
        <v>0</v>
      </c>
      <c r="V79" s="6">
        <f>SUM(NonNurse[[#This Row],[Occupational Therapist Hours]],NonNurse[[#This Row],[OT Assistant Hours]],NonNurse[[#This Row],[OT Aide Hours]])/NonNurse[[#This Row],[MDS Census]]</f>
        <v>0.1159994385176867</v>
      </c>
      <c r="W79" s="6">
        <v>9.3010869565217398</v>
      </c>
      <c r="X79" s="6">
        <v>0</v>
      </c>
      <c r="Y79" s="6">
        <v>0</v>
      </c>
      <c r="Z79" s="6">
        <f>SUM(NonNurse[[#This Row],[Physical Therapist (PT) Hours]],NonNurse[[#This Row],[PT Assistant Hours]],NonNurse[[#This Row],[PT Aide Hours]])/NonNurse[[#This Row],[MDS Census]]</f>
        <v>0.24023020774845594</v>
      </c>
      <c r="AA79" s="6">
        <v>0</v>
      </c>
      <c r="AB79" s="6">
        <v>0</v>
      </c>
      <c r="AC79" s="6">
        <v>0</v>
      </c>
      <c r="AD79" s="6">
        <v>0</v>
      </c>
      <c r="AE79" s="6">
        <v>0</v>
      </c>
      <c r="AF79" s="6">
        <v>0</v>
      </c>
      <c r="AG79" s="6">
        <v>0</v>
      </c>
      <c r="AH79" s="1">
        <v>135010</v>
      </c>
      <c r="AI79">
        <v>10</v>
      </c>
    </row>
    <row r="80" spans="1:35" x14ac:dyDescent="0.25">
      <c r="A80" t="s">
        <v>91</v>
      </c>
      <c r="B80" t="s">
        <v>42</v>
      </c>
      <c r="C80" t="s">
        <v>170</v>
      </c>
      <c r="D80" t="s">
        <v>138</v>
      </c>
      <c r="E80" s="6">
        <v>60.478260869565219</v>
      </c>
      <c r="F80" s="6">
        <v>5.4782608695652177</v>
      </c>
      <c r="G80" s="6">
        <v>0</v>
      </c>
      <c r="H80" s="6">
        <v>0.35695652173913045</v>
      </c>
      <c r="I80" s="6">
        <v>0</v>
      </c>
      <c r="J80" s="6">
        <v>0</v>
      </c>
      <c r="K80" s="6">
        <v>0</v>
      </c>
      <c r="L80" s="6">
        <v>2.1219565217391305</v>
      </c>
      <c r="M80" s="6">
        <v>3.9719565217391319</v>
      </c>
      <c r="N80" s="6">
        <v>4.2483695652173932</v>
      </c>
      <c r="O80" s="6">
        <f>SUM(NonNurse[[#This Row],[Qualified Social Work Staff Hours]],NonNurse[[#This Row],[Other Social Work Staff Hours]])/NonNurse[[#This Row],[MDS Census]]</f>
        <v>0.13592199856218554</v>
      </c>
      <c r="P80" s="6">
        <v>4.6169565217391293</v>
      </c>
      <c r="Q80" s="6">
        <v>0</v>
      </c>
      <c r="R80" s="6">
        <f>SUM(NonNurse[[#This Row],[Qualified Activities Professional Hours]],NonNurse[[#This Row],[Other Activities Professional Hours]])/NonNurse[[#This Row],[MDS Census]]</f>
        <v>7.6340762041696597E-2</v>
      </c>
      <c r="S80" s="6">
        <v>9.144782608695655</v>
      </c>
      <c r="T80" s="6">
        <v>0</v>
      </c>
      <c r="U80" s="6">
        <v>0</v>
      </c>
      <c r="V80" s="6">
        <f>SUM(NonNurse[[#This Row],[Occupational Therapist Hours]],NonNurse[[#This Row],[OT Assistant Hours]],NonNurse[[#This Row],[OT Aide Hours]])/NonNurse[[#This Row],[MDS Census]]</f>
        <v>0.15120776419841844</v>
      </c>
      <c r="W80" s="6">
        <v>12.617500000000005</v>
      </c>
      <c r="X80" s="6">
        <v>0</v>
      </c>
      <c r="Y80" s="6">
        <v>0</v>
      </c>
      <c r="Z80" s="6">
        <f>SUM(NonNurse[[#This Row],[Physical Therapist (PT) Hours]],NonNurse[[#This Row],[PT Assistant Hours]],NonNurse[[#This Row],[PT Aide Hours]])/NonNurse[[#This Row],[MDS Census]]</f>
        <v>0.20862868439971252</v>
      </c>
      <c r="AA80" s="6">
        <v>0</v>
      </c>
      <c r="AB80" s="6">
        <v>0</v>
      </c>
      <c r="AC80" s="6">
        <v>0</v>
      </c>
      <c r="AD80" s="6">
        <v>0</v>
      </c>
      <c r="AE80" s="6">
        <v>52.054347826086953</v>
      </c>
      <c r="AF80" s="6">
        <v>0</v>
      </c>
      <c r="AG80" s="6">
        <v>0</v>
      </c>
      <c r="AH80" s="1">
        <v>135094</v>
      </c>
      <c r="AI80">
        <v>10</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324</v>
      </c>
      <c r="C2" s="11" t="s">
        <v>204</v>
      </c>
      <c r="D2" s="11" t="s">
        <v>323</v>
      </c>
      <c r="E2" s="12"/>
      <c r="F2" s="13" t="s">
        <v>237</v>
      </c>
      <c r="G2" s="13" t="s">
        <v>253</v>
      </c>
      <c r="H2" s="13" t="s">
        <v>210</v>
      </c>
      <c r="I2" s="13" t="s">
        <v>254</v>
      </c>
      <c r="J2" s="14" t="s">
        <v>255</v>
      </c>
      <c r="K2" s="13" t="s">
        <v>256</v>
      </c>
      <c r="L2" s="13"/>
      <c r="M2" s="13" t="s">
        <v>204</v>
      </c>
      <c r="N2" s="13" t="s">
        <v>253</v>
      </c>
      <c r="O2" s="13" t="s">
        <v>210</v>
      </c>
      <c r="P2" s="13" t="s">
        <v>254</v>
      </c>
      <c r="Q2" s="14" t="s">
        <v>255</v>
      </c>
      <c r="R2" s="13" t="s">
        <v>256</v>
      </c>
      <c r="T2" s="15" t="s">
        <v>257</v>
      </c>
      <c r="U2" s="15" t="s">
        <v>356</v>
      </c>
      <c r="V2" s="16" t="s">
        <v>258</v>
      </c>
      <c r="W2" s="16" t="s">
        <v>259</v>
      </c>
    </row>
    <row r="3" spans="2:29" ht="15" customHeight="1" x14ac:dyDescent="0.25">
      <c r="B3" s="17" t="s">
        <v>260</v>
      </c>
      <c r="C3" s="49">
        <f>AVERAGE(Nurse[MDS Census])</f>
        <v>45.262233832272656</v>
      </c>
      <c r="D3" s="18">
        <v>77.233814336253971</v>
      </c>
      <c r="E3" s="18"/>
      <c r="F3" s="15">
        <v>1</v>
      </c>
      <c r="G3" s="19">
        <v>69376.123698714116</v>
      </c>
      <c r="H3" s="20">
        <v>3.585165701050407</v>
      </c>
      <c r="I3" s="19">
        <v>5</v>
      </c>
      <c r="J3" s="21">
        <v>0.67575468162975694</v>
      </c>
      <c r="K3" s="19">
        <v>5</v>
      </c>
      <c r="M3" t="s">
        <v>80</v>
      </c>
      <c r="N3" s="19">
        <v>536.8478260869565</v>
      </c>
      <c r="O3" s="20">
        <v>6.2660022271714926</v>
      </c>
      <c r="P3" s="22">
        <v>1</v>
      </c>
      <c r="Q3" s="21">
        <v>1.8396440575015187</v>
      </c>
      <c r="R3" s="22">
        <v>1</v>
      </c>
      <c r="T3" s="23" t="s">
        <v>261</v>
      </c>
      <c r="U3" s="19">
        <f>SUM(Nurse[Total Nurse Staff Hours])</f>
        <v>14873.550405695041</v>
      </c>
      <c r="V3" s="24" t="s">
        <v>262</v>
      </c>
      <c r="W3" s="20">
        <f>Category[[#This Row],[State Total]]/D9</f>
        <v>1.3165940994425019E-2</v>
      </c>
    </row>
    <row r="4" spans="2:29" ht="15" customHeight="1" x14ac:dyDescent="0.25">
      <c r="B4" s="25" t="s">
        <v>210</v>
      </c>
      <c r="C4" s="26">
        <f>SUM(Nurse[Total Nurse Staff Hours])/SUM(Nurse[MDS Census])</f>
        <v>4.1596000463252762</v>
      </c>
      <c r="D4" s="26">
        <v>3.6146323434825098</v>
      </c>
      <c r="E4" s="18"/>
      <c r="F4" s="15">
        <v>2</v>
      </c>
      <c r="G4" s="19">
        <v>128365.44534598908</v>
      </c>
      <c r="H4" s="20">
        <v>3.4549500632802785</v>
      </c>
      <c r="I4" s="19">
        <v>9</v>
      </c>
      <c r="J4" s="21">
        <v>0.64433762203163525</v>
      </c>
      <c r="K4" s="19">
        <v>6</v>
      </c>
      <c r="M4" t="s">
        <v>79</v>
      </c>
      <c r="N4" s="19">
        <v>19423.242804654012</v>
      </c>
      <c r="O4" s="20">
        <v>3.6919809269804467</v>
      </c>
      <c r="P4" s="22">
        <v>25</v>
      </c>
      <c r="Q4" s="21">
        <v>0.53868769221148449</v>
      </c>
      <c r="R4" s="22">
        <v>40</v>
      </c>
      <c r="T4" s="19" t="s">
        <v>263</v>
      </c>
      <c r="U4" s="19">
        <f>SUM(Nurse[Total Direct Care Staff Hours])</f>
        <v>13724.702187691368</v>
      </c>
      <c r="V4" s="24">
        <f>Category[[#This Row],[State Total]]/U3</f>
        <v>0.92275897908250726</v>
      </c>
      <c r="W4" s="20">
        <f>Category[[#This Row],[State Total]]/D9</f>
        <v>1.214899027067616E-2</v>
      </c>
    </row>
    <row r="5" spans="2:29" ht="15" customHeight="1" x14ac:dyDescent="0.25">
      <c r="B5" s="27" t="s">
        <v>264</v>
      </c>
      <c r="C5" s="28">
        <f>SUM(Nurse[Total Direct Care Staff Hours])/SUM(Nurse[MDS Census])</f>
        <v>3.8383082921386618</v>
      </c>
      <c r="D5" s="28">
        <v>3.347724410414429</v>
      </c>
      <c r="E5" s="29"/>
      <c r="F5" s="15">
        <v>3</v>
      </c>
      <c r="G5" s="19">
        <v>124443.71892222908</v>
      </c>
      <c r="H5" s="20">
        <v>3.5696801497282227</v>
      </c>
      <c r="I5" s="19">
        <v>6</v>
      </c>
      <c r="J5" s="21">
        <v>0.67837118001727315</v>
      </c>
      <c r="K5" s="19">
        <v>4</v>
      </c>
      <c r="M5" t="s">
        <v>82</v>
      </c>
      <c r="N5" s="19">
        <v>14765.612676056329</v>
      </c>
      <c r="O5" s="20">
        <v>3.8700512739470958</v>
      </c>
      <c r="P5" s="22">
        <v>18</v>
      </c>
      <c r="Q5" s="21">
        <v>0.36267289415247567</v>
      </c>
      <c r="R5" s="22">
        <v>48</v>
      </c>
      <c r="T5" s="23" t="s">
        <v>265</v>
      </c>
      <c r="U5" s="19">
        <f>SUM(Nurse[Total RN Hours (w/ Admin, DON)])</f>
        <v>3204.3892023882422</v>
      </c>
      <c r="V5" s="24">
        <f>Category[[#This Row],[State Total]]/U3</f>
        <v>0.21544211805415944</v>
      </c>
      <c r="W5" s="20">
        <f>Category[[#This Row],[State Total]]/D9</f>
        <v>2.8364982140150121E-3</v>
      </c>
      <c r="X5" s="30"/>
      <c r="Y5" s="30"/>
      <c r="AB5" s="30"/>
      <c r="AC5" s="30"/>
    </row>
    <row r="6" spans="2:29" ht="15" customHeight="1" x14ac:dyDescent="0.25">
      <c r="B6" s="31" t="s">
        <v>212</v>
      </c>
      <c r="C6" s="28">
        <f>SUM(Nurse[Total RN Hours (w/ Admin, DON)])/SUM(Nurse[MDS Census])</f>
        <v>0.89615304423849729</v>
      </c>
      <c r="D6" s="28">
        <v>0.60780873997534479</v>
      </c>
      <c r="E6"/>
      <c r="F6" s="15">
        <v>4</v>
      </c>
      <c r="G6" s="19">
        <v>216891.50627679119</v>
      </c>
      <c r="H6" s="20">
        <v>3.71816551616583</v>
      </c>
      <c r="I6" s="19">
        <v>4</v>
      </c>
      <c r="J6" s="21">
        <v>0.5592343612490972</v>
      </c>
      <c r="K6" s="19">
        <v>9</v>
      </c>
      <c r="M6" t="s">
        <v>81</v>
      </c>
      <c r="N6" s="19">
        <v>10619.366350275568</v>
      </c>
      <c r="O6" s="20">
        <v>3.9203935832782837</v>
      </c>
      <c r="P6" s="22">
        <v>14</v>
      </c>
      <c r="Q6" s="21">
        <v>0.6428263273804441</v>
      </c>
      <c r="R6" s="22">
        <v>30</v>
      </c>
      <c r="T6" s="32" t="s">
        <v>266</v>
      </c>
      <c r="U6" s="19">
        <f>SUM(Nurse[RN Hours (excl. Admin, DON)])</f>
        <v>2288.9327526025727</v>
      </c>
      <c r="V6" s="24">
        <f>Category[[#This Row],[State Total]]/U3</f>
        <v>0.15389282922832914</v>
      </c>
      <c r="W6" s="20">
        <f>Category[[#This Row],[State Total]]/D9</f>
        <v>2.0261439090853072E-3</v>
      </c>
      <c r="X6" s="30"/>
      <c r="Y6" s="30"/>
      <c r="AB6" s="30"/>
      <c r="AC6" s="30"/>
    </row>
    <row r="7" spans="2:29" ht="15" customHeight="1" thickBot="1" x14ac:dyDescent="0.3">
      <c r="B7" s="33" t="s">
        <v>267</v>
      </c>
      <c r="C7" s="28">
        <f>SUM(Nurse[RN Hours (excl. Admin, DON)])/SUM(Nurse[MDS Census])</f>
        <v>0.64013261958728573</v>
      </c>
      <c r="D7" s="28">
        <v>0.41441568490090208</v>
      </c>
      <c r="E7"/>
      <c r="F7" s="15">
        <v>5</v>
      </c>
      <c r="G7" s="19">
        <v>218161.62905695051</v>
      </c>
      <c r="H7" s="20">
        <v>3.471756650011959</v>
      </c>
      <c r="I7" s="19">
        <v>8</v>
      </c>
      <c r="J7" s="21">
        <v>0.68815139377795254</v>
      </c>
      <c r="K7" s="19">
        <v>3</v>
      </c>
      <c r="M7" t="s">
        <v>83</v>
      </c>
      <c r="N7" s="19">
        <v>90304.505664421289</v>
      </c>
      <c r="O7" s="20">
        <v>4.0950436576657667</v>
      </c>
      <c r="P7" s="22">
        <v>8</v>
      </c>
      <c r="Q7" s="21">
        <v>0.53846761894166961</v>
      </c>
      <c r="R7" s="22">
        <v>41</v>
      </c>
      <c r="T7" s="32" t="s">
        <v>268</v>
      </c>
      <c r="U7" s="19">
        <f>SUM(Nurse[RN Admin Hours])</f>
        <v>480.73150949173288</v>
      </c>
      <c r="V7" s="24">
        <f>Category[[#This Row],[State Total]]/U3</f>
        <v>3.2321234431535735E-2</v>
      </c>
      <c r="W7" s="20">
        <f>Category[[#This Row],[State Total]]/D9</f>
        <v>4.2553946539257773E-4</v>
      </c>
      <c r="X7" s="30"/>
      <c r="Y7" s="30"/>
      <c r="Z7" s="30"/>
      <c r="AA7" s="30"/>
      <c r="AB7" s="30"/>
      <c r="AC7" s="30"/>
    </row>
    <row r="8" spans="2:29" ht="15" customHeight="1" thickTop="1" x14ac:dyDescent="0.25">
      <c r="B8" s="34" t="s">
        <v>269</v>
      </c>
      <c r="C8" s="35">
        <f>COUNTA(Nurse[Provider])</f>
        <v>79</v>
      </c>
      <c r="D8" s="35">
        <v>14627</v>
      </c>
      <c r="F8" s="15">
        <v>6</v>
      </c>
      <c r="G8" s="19">
        <v>133738.05679730567</v>
      </c>
      <c r="H8" s="20">
        <v>3.4421626203964988</v>
      </c>
      <c r="I8" s="19">
        <v>10</v>
      </c>
      <c r="J8" s="21">
        <v>0.34690920997212554</v>
      </c>
      <c r="K8" s="19">
        <v>10</v>
      </c>
      <c r="M8" t="s">
        <v>84</v>
      </c>
      <c r="N8" s="19">
        <v>13996.251684017152</v>
      </c>
      <c r="O8" s="20">
        <v>3.5742923169789274</v>
      </c>
      <c r="P8" s="22">
        <v>34</v>
      </c>
      <c r="Q8" s="21">
        <v>0.85380187117283868</v>
      </c>
      <c r="R8" s="22">
        <v>11</v>
      </c>
      <c r="T8" s="32" t="s">
        <v>270</v>
      </c>
      <c r="U8" s="19">
        <f>SUM(Nurse[RN DON Hours])</f>
        <v>434.72494029393732</v>
      </c>
      <c r="V8" s="24">
        <f>Category[[#This Row],[State Total]]/U3</f>
        <v>2.9228054394294611E-2</v>
      </c>
      <c r="W8" s="20">
        <f>Category[[#This Row],[State Total]]/D9</f>
        <v>3.8481483953712768E-4</v>
      </c>
      <c r="X8" s="30"/>
      <c r="Y8" s="30"/>
      <c r="Z8" s="30"/>
      <c r="AA8" s="30"/>
      <c r="AB8" s="30"/>
      <c r="AC8" s="30"/>
    </row>
    <row r="9" spans="2:29" ht="15" customHeight="1" x14ac:dyDescent="0.25">
      <c r="B9" s="34" t="s">
        <v>271</v>
      </c>
      <c r="C9" s="35">
        <f>SUM(Nurse[MDS Census])</f>
        <v>3575.7164727495401</v>
      </c>
      <c r="D9" s="35">
        <v>1129699.0022963868</v>
      </c>
      <c r="F9" s="15">
        <v>7</v>
      </c>
      <c r="G9" s="19">
        <v>73847.771586037998</v>
      </c>
      <c r="H9" s="20">
        <v>3.4771723639610803</v>
      </c>
      <c r="I9" s="19">
        <v>7</v>
      </c>
      <c r="J9" s="21">
        <v>0.57887406787921447</v>
      </c>
      <c r="K9" s="19">
        <v>8</v>
      </c>
      <c r="M9" t="s">
        <v>85</v>
      </c>
      <c r="N9" s="19">
        <v>18800.971524800971</v>
      </c>
      <c r="O9" s="20">
        <v>3.379841237553149</v>
      </c>
      <c r="P9" s="22">
        <v>47</v>
      </c>
      <c r="Q9" s="21">
        <v>0.62562655856161031</v>
      </c>
      <c r="R9" s="22">
        <v>35</v>
      </c>
      <c r="T9" s="23" t="s">
        <v>272</v>
      </c>
      <c r="U9" s="19">
        <f>SUM(Nurse[Total LPN Hours (w/ Admin)])</f>
        <v>3082.4035655235753</v>
      </c>
      <c r="V9" s="24">
        <f>Category[[#This Row],[State Total]]/U3</f>
        <v>0.20724060371915851</v>
      </c>
      <c r="W9" s="20">
        <f>Category[[#This Row],[State Total]]/D9</f>
        <v>2.7285175602154588E-3</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87</v>
      </c>
      <c r="N10" s="19">
        <v>2001.0333741579916</v>
      </c>
      <c r="O10" s="20">
        <v>3.9151059449534258</v>
      </c>
      <c r="P10" s="22">
        <v>15</v>
      </c>
      <c r="Q10" s="21">
        <v>1.0911259376852895</v>
      </c>
      <c r="R10" s="22">
        <v>3</v>
      </c>
      <c r="T10" s="32" t="s">
        <v>273</v>
      </c>
      <c r="U10" s="19">
        <f>SUM(Nurse[LPN Hours (excl. Admin)])</f>
        <v>2849.0117973055726</v>
      </c>
      <c r="V10" s="24">
        <f>Category[[#This Row],[State Total]]/U3</f>
        <v>0.19154887162749615</v>
      </c>
      <c r="W10" s="20">
        <f>Category[[#This Row],[State Total]]/D9</f>
        <v>2.5219211413963069E-3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86</v>
      </c>
      <c r="N11" s="19">
        <v>3447.8586956521731</v>
      </c>
      <c r="O11" s="20">
        <v>3.9688255155216066</v>
      </c>
      <c r="P11" s="22">
        <v>11</v>
      </c>
      <c r="Q11" s="21">
        <v>0.94962364794784426</v>
      </c>
      <c r="R11" s="22">
        <v>8</v>
      </c>
      <c r="T11" s="32" t="s">
        <v>274</v>
      </c>
      <c r="U11" s="19">
        <f>SUM(Nurse[LPN Admin Hours])</f>
        <v>233.3917682180037</v>
      </c>
      <c r="V11" s="24">
        <f>Category[[#This Row],[State Total]]/U3</f>
        <v>1.5691732091662434E-2</v>
      </c>
      <c r="W11" s="20">
        <f>Category[[#This Row],[State Total]]/D9</f>
        <v>2.0659641881915308E-4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88</v>
      </c>
      <c r="N12" s="19">
        <v>66629.00734843839</v>
      </c>
      <c r="O12" s="20">
        <v>4.0461510158814251</v>
      </c>
      <c r="P12" s="22">
        <v>10</v>
      </c>
      <c r="Q12" s="21">
        <v>0.65170667436305396</v>
      </c>
      <c r="R12" s="22">
        <v>29</v>
      </c>
      <c r="T12" s="23" t="s">
        <v>275</v>
      </c>
      <c r="U12" s="19">
        <f>SUM(Nurse[Total CNA, NA TR, Med Aide/Tech Hours])</f>
        <v>8586.7576377832193</v>
      </c>
      <c r="V12" s="24">
        <f>Category[[#This Row],[State Total]]/U3</f>
        <v>0.57731727822668177</v>
      </c>
      <c r="W12" s="20">
        <f>Category[[#This Row],[State Total]]/D9</f>
        <v>7.6009252201945429E-3</v>
      </c>
      <c r="X12" s="30"/>
      <c r="Y12" s="30"/>
      <c r="Z12" s="30"/>
      <c r="AA12" s="30"/>
      <c r="AB12" s="30"/>
      <c r="AC12" s="30"/>
    </row>
    <row r="13" spans="2:29" ht="15" customHeight="1" x14ac:dyDescent="0.25">
      <c r="I13" s="19"/>
      <c r="J13" s="19"/>
      <c r="K13" s="19"/>
      <c r="M13" t="s">
        <v>89</v>
      </c>
      <c r="N13" s="19">
        <v>27047.194427434184</v>
      </c>
      <c r="O13" s="20">
        <v>3.3334159425604026</v>
      </c>
      <c r="P13" s="22">
        <v>48</v>
      </c>
      <c r="Q13" s="21">
        <v>0.4036688437032282</v>
      </c>
      <c r="R13" s="22">
        <v>46</v>
      </c>
      <c r="T13" s="32" t="s">
        <v>276</v>
      </c>
      <c r="U13" s="19">
        <f>SUM(Nurse[CNA Hours])</f>
        <v>7407.964562155541</v>
      </c>
      <c r="V13" s="24">
        <f>Category[[#This Row],[State Total]]/U3</f>
        <v>0.49806296143784551</v>
      </c>
      <c r="W13" s="20">
        <f>Category[[#This Row],[State Total]]/D9</f>
        <v>6.5574675617992573E-3</v>
      </c>
      <c r="X13" s="30"/>
      <c r="Y13" s="30"/>
      <c r="Z13" s="30"/>
      <c r="AA13" s="30"/>
      <c r="AB13" s="30"/>
      <c r="AC13" s="30"/>
    </row>
    <row r="14" spans="2:29" ht="15" customHeight="1" x14ac:dyDescent="0.25">
      <c r="G14" s="20"/>
      <c r="I14" s="19"/>
      <c r="J14" s="19"/>
      <c r="K14" s="19"/>
      <c r="M14" t="s">
        <v>90</v>
      </c>
      <c r="N14" s="19">
        <v>3263.663043478261</v>
      </c>
      <c r="O14" s="20">
        <v>4.4084708100060954</v>
      </c>
      <c r="P14" s="22">
        <v>4</v>
      </c>
      <c r="Q14" s="21">
        <v>1.4454388074216427</v>
      </c>
      <c r="R14" s="22">
        <v>2</v>
      </c>
      <c r="T14" s="32" t="s">
        <v>277</v>
      </c>
      <c r="U14" s="19">
        <f>SUM(Nurse[NA TR Hours])</f>
        <v>1155.8654669320269</v>
      </c>
      <c r="V14" s="24">
        <f>Category[[#This Row],[State Total]]/U3</f>
        <v>7.7712814721725712E-2</v>
      </c>
      <c r="W14" s="20">
        <f>Category[[#This Row],[State Total]]/D9</f>
        <v>1.0231623331369245E-3</v>
      </c>
    </row>
    <row r="15" spans="2:29" ht="15" customHeight="1" x14ac:dyDescent="0.25">
      <c r="I15" s="19"/>
      <c r="J15" s="19"/>
      <c r="K15" s="19"/>
      <c r="M15" t="s">
        <v>94</v>
      </c>
      <c r="N15" s="19">
        <v>19016.558481322707</v>
      </c>
      <c r="O15" s="20">
        <v>3.6135143049020404</v>
      </c>
      <c r="P15" s="22">
        <v>31</v>
      </c>
      <c r="Q15" s="21">
        <v>0.70210559181671839</v>
      </c>
      <c r="R15" s="22">
        <v>21</v>
      </c>
      <c r="T15" s="36" t="s">
        <v>278</v>
      </c>
      <c r="U15" s="37">
        <f>SUM(Nurse[Med Aide/Tech Hours])</f>
        <v>22.927608695652172</v>
      </c>
      <c r="V15" s="24">
        <f>Category[[#This Row],[State Total]]/U3</f>
        <v>1.5415020671105705E-3</v>
      </c>
      <c r="W15" s="20">
        <f>Category[[#This Row],[State Total]]/D9</f>
        <v>2.0295325258361966E-5</v>
      </c>
    </row>
    <row r="16" spans="2:29" ht="15" customHeight="1" x14ac:dyDescent="0.25">
      <c r="I16" s="19"/>
      <c r="J16" s="19"/>
      <c r="K16" s="19"/>
      <c r="M16" t="s">
        <v>91</v>
      </c>
      <c r="N16" s="19">
        <v>3575.7164727495401</v>
      </c>
      <c r="O16" s="20">
        <v>4.1596000463252762</v>
      </c>
      <c r="P16" s="22">
        <v>7</v>
      </c>
      <c r="Q16" s="21">
        <v>0.89615304423849729</v>
      </c>
      <c r="R16" s="22">
        <v>9</v>
      </c>
    </row>
    <row r="17" spans="9:23" ht="15" customHeight="1" x14ac:dyDescent="0.25">
      <c r="I17" s="19"/>
      <c r="J17" s="19"/>
      <c r="K17" s="19"/>
      <c r="M17" t="s">
        <v>92</v>
      </c>
      <c r="N17" s="19">
        <v>55939.917483159865</v>
      </c>
      <c r="O17" s="20">
        <v>2.9656991045590826</v>
      </c>
      <c r="P17" s="22">
        <v>51</v>
      </c>
      <c r="Q17" s="21">
        <v>0.65815085334220447</v>
      </c>
      <c r="R17" s="22">
        <v>28</v>
      </c>
    </row>
    <row r="18" spans="9:23" ht="15" customHeight="1" x14ac:dyDescent="0.25">
      <c r="I18" s="19"/>
      <c r="J18" s="19"/>
      <c r="K18" s="19"/>
      <c r="M18" t="s">
        <v>93</v>
      </c>
      <c r="N18" s="19">
        <v>34295.675137783197</v>
      </c>
      <c r="O18" s="20">
        <v>3.4285543140358197</v>
      </c>
      <c r="P18" s="22">
        <v>43</v>
      </c>
      <c r="Q18" s="21">
        <v>0.57097472562080043</v>
      </c>
      <c r="R18" s="22">
        <v>37</v>
      </c>
      <c r="T18" s="15" t="s">
        <v>279</v>
      </c>
      <c r="U18" s="15" t="s">
        <v>356</v>
      </c>
    </row>
    <row r="19" spans="9:23" ht="15" customHeight="1" x14ac:dyDescent="0.25">
      <c r="M19" t="s">
        <v>95</v>
      </c>
      <c r="N19" s="19">
        <v>14478.901255358249</v>
      </c>
      <c r="O19" s="20">
        <v>3.8209594408139687</v>
      </c>
      <c r="P19" s="22">
        <v>20</v>
      </c>
      <c r="Q19" s="21">
        <v>0.68653707149505028</v>
      </c>
      <c r="R19" s="22">
        <v>26</v>
      </c>
      <c r="T19" s="15" t="s">
        <v>280</v>
      </c>
      <c r="U19" s="19">
        <f>SUM(Nurse[RN Hours Contract (excl. Admin, DON)])</f>
        <v>109.70178658909981</v>
      </c>
    </row>
    <row r="20" spans="9:23" ht="15" customHeight="1" x14ac:dyDescent="0.25">
      <c r="M20" t="s">
        <v>96</v>
      </c>
      <c r="N20" s="19">
        <v>20179.736834047766</v>
      </c>
      <c r="O20" s="20">
        <v>3.6234626550899827</v>
      </c>
      <c r="P20" s="22">
        <v>30</v>
      </c>
      <c r="Q20" s="21">
        <v>0.63141179459022878</v>
      </c>
      <c r="R20" s="22">
        <v>33</v>
      </c>
      <c r="T20" s="15" t="s">
        <v>281</v>
      </c>
      <c r="U20" s="19">
        <f>SUM(Nurse[RN Admin Hours Contract])</f>
        <v>0.32641304347826089</v>
      </c>
      <c r="W20" s="19"/>
    </row>
    <row r="21" spans="9:23" ht="15" customHeight="1" x14ac:dyDescent="0.25">
      <c r="M21" t="s">
        <v>97</v>
      </c>
      <c r="N21" s="19">
        <v>21713.855174525426</v>
      </c>
      <c r="O21" s="20">
        <v>3.4276349481314496</v>
      </c>
      <c r="P21" s="22">
        <v>44</v>
      </c>
      <c r="Q21" s="21">
        <v>0.22995066355388311</v>
      </c>
      <c r="R21" s="22">
        <v>51</v>
      </c>
      <c r="T21" s="15" t="s">
        <v>282</v>
      </c>
      <c r="U21" s="19">
        <f>SUM(Nurse[RN DON Hours Contract])</f>
        <v>1.9646739130434783</v>
      </c>
    </row>
    <row r="22" spans="9:23" ht="15" customHeight="1" x14ac:dyDescent="0.25">
      <c r="M22" t="s">
        <v>100</v>
      </c>
      <c r="N22" s="19">
        <v>31609.482088181256</v>
      </c>
      <c r="O22" s="20">
        <v>3.5766830777603746</v>
      </c>
      <c r="P22" s="22">
        <v>33</v>
      </c>
      <c r="Q22" s="21">
        <v>0.63151705366882682</v>
      </c>
      <c r="R22" s="22">
        <v>32</v>
      </c>
      <c r="T22" s="15" t="s">
        <v>283</v>
      </c>
      <c r="U22" s="19">
        <f>SUM(Nurse[LPN Hours Contract (excl. Admin)])</f>
        <v>156.70356399265157</v>
      </c>
    </row>
    <row r="23" spans="9:23" ht="15" customHeight="1" x14ac:dyDescent="0.25">
      <c r="M23" t="s">
        <v>99</v>
      </c>
      <c r="N23" s="19">
        <v>21067.939375382732</v>
      </c>
      <c r="O23" s="20">
        <v>3.702235346411582</v>
      </c>
      <c r="P23" s="22">
        <v>24</v>
      </c>
      <c r="Q23" s="21">
        <v>0.76651287635763865</v>
      </c>
      <c r="R23" s="22">
        <v>16</v>
      </c>
      <c r="T23" s="15" t="s">
        <v>284</v>
      </c>
      <c r="U23" s="19">
        <f>SUM(Nurse[LPN Admin Hours Contract])</f>
        <v>1.7989130434782605</v>
      </c>
    </row>
    <row r="24" spans="9:23" ht="15" customHeight="1" x14ac:dyDescent="0.25">
      <c r="M24" t="s">
        <v>98</v>
      </c>
      <c r="N24" s="19">
        <v>4706.4853031230869</v>
      </c>
      <c r="O24" s="20">
        <v>4.2908077351670615</v>
      </c>
      <c r="P24" s="22">
        <v>5</v>
      </c>
      <c r="Q24" s="21">
        <v>1.0535412211824036</v>
      </c>
      <c r="R24" s="22">
        <v>6</v>
      </c>
      <c r="T24" s="15" t="s">
        <v>285</v>
      </c>
      <c r="U24" s="19">
        <f>SUM(Nurse[CNA Hours Contract])</f>
        <v>446.50913043478255</v>
      </c>
    </row>
    <row r="25" spans="9:23" ht="15" customHeight="1" x14ac:dyDescent="0.25">
      <c r="M25" t="s">
        <v>101</v>
      </c>
      <c r="N25" s="19">
        <v>29784.779087568884</v>
      </c>
      <c r="O25" s="20">
        <v>3.8152594065353851</v>
      </c>
      <c r="P25" s="22">
        <v>21</v>
      </c>
      <c r="Q25" s="21">
        <v>0.72680523692894061</v>
      </c>
      <c r="R25" s="22">
        <v>19</v>
      </c>
      <c r="T25" s="15" t="s">
        <v>286</v>
      </c>
      <c r="U25" s="19">
        <f>SUM(Nurse[NA TR Hours Contract])</f>
        <v>0.66945652173913039</v>
      </c>
    </row>
    <row r="26" spans="9:23" ht="15" customHeight="1" x14ac:dyDescent="0.25">
      <c r="M26" t="s">
        <v>102</v>
      </c>
      <c r="N26" s="19">
        <v>18654.419320269433</v>
      </c>
      <c r="O26" s="20">
        <v>4.1827830651924156</v>
      </c>
      <c r="P26" s="22">
        <v>6</v>
      </c>
      <c r="Q26" s="21">
        <v>1.0685266044542867</v>
      </c>
      <c r="R26" s="22">
        <v>5</v>
      </c>
      <c r="T26" s="15" t="s">
        <v>287</v>
      </c>
      <c r="U26" s="19">
        <f>SUM(Nurse[Med Aide/Tech Hours Contract])</f>
        <v>0</v>
      </c>
    </row>
    <row r="27" spans="9:23" ht="15" customHeight="1" x14ac:dyDescent="0.25">
      <c r="M27" t="s">
        <v>104</v>
      </c>
      <c r="N27" s="19">
        <v>30915.301745254106</v>
      </c>
      <c r="O27" s="20">
        <v>3.0868578483482887</v>
      </c>
      <c r="P27" s="22">
        <v>50</v>
      </c>
      <c r="Q27" s="21">
        <v>0.40359827435993229</v>
      </c>
      <c r="R27" s="22">
        <v>47</v>
      </c>
      <c r="T27" s="15" t="s">
        <v>205</v>
      </c>
      <c r="U27" s="19">
        <f>SUM(Nurse[Total Contract Hours])</f>
        <v>717.67393753827309</v>
      </c>
    </row>
    <row r="28" spans="9:23" ht="15" customHeight="1" x14ac:dyDescent="0.25">
      <c r="M28" t="s">
        <v>103</v>
      </c>
      <c r="N28" s="19">
        <v>13613.024341702383</v>
      </c>
      <c r="O28" s="20">
        <v>3.8706506835477068</v>
      </c>
      <c r="P28" s="22">
        <v>17</v>
      </c>
      <c r="Q28" s="21">
        <v>0.54461092917222786</v>
      </c>
      <c r="R28" s="22">
        <v>39</v>
      </c>
      <c r="T28" s="15" t="s">
        <v>288</v>
      </c>
      <c r="U28" s="19">
        <f>SUM(Nurse[Total Nurse Staff Hours])</f>
        <v>14873.550405695041</v>
      </c>
    </row>
    <row r="29" spans="9:23" ht="15" customHeight="1" x14ac:dyDescent="0.25">
      <c r="M29" t="s">
        <v>105</v>
      </c>
      <c r="N29" s="19">
        <v>3142.4673913043484</v>
      </c>
      <c r="O29" s="20">
        <v>3.5161153137073806</v>
      </c>
      <c r="P29" s="22">
        <v>39</v>
      </c>
      <c r="Q29" s="21">
        <v>0.79674798603977071</v>
      </c>
      <c r="R29" s="22">
        <v>15</v>
      </c>
      <c r="T29" s="15" t="s">
        <v>289</v>
      </c>
      <c r="U29" s="38">
        <f>U27/U28</f>
        <v>4.8251689607578682E-2</v>
      </c>
    </row>
    <row r="30" spans="9:23" ht="15" customHeight="1" x14ac:dyDescent="0.25">
      <c r="M30" t="s">
        <v>112</v>
      </c>
      <c r="N30" s="19">
        <v>31397.817207593369</v>
      </c>
      <c r="O30" s="20">
        <v>3.4417155121175713</v>
      </c>
      <c r="P30" s="22">
        <v>42</v>
      </c>
      <c r="Q30" s="21">
        <v>0.50629516352831194</v>
      </c>
      <c r="R30" s="22">
        <v>45</v>
      </c>
    </row>
    <row r="31" spans="9:23" ht="15" customHeight="1" x14ac:dyDescent="0.25">
      <c r="M31" t="s">
        <v>113</v>
      </c>
      <c r="N31" s="19">
        <v>4392.4673913043471</v>
      </c>
      <c r="O31" s="20">
        <v>4.4756414019059303</v>
      </c>
      <c r="P31" s="22">
        <v>3</v>
      </c>
      <c r="Q31" s="21">
        <v>0.83480991420589112</v>
      </c>
      <c r="R31" s="22">
        <v>13</v>
      </c>
      <c r="U31" s="19"/>
    </row>
    <row r="32" spans="9:23" ht="15" customHeight="1" x14ac:dyDescent="0.25">
      <c r="M32" t="s">
        <v>106</v>
      </c>
      <c r="N32" s="19">
        <v>9437.0101041028774</v>
      </c>
      <c r="O32" s="20">
        <v>3.9536238400260872</v>
      </c>
      <c r="P32" s="22">
        <v>12</v>
      </c>
      <c r="Q32" s="21">
        <v>0.73956294588721605</v>
      </c>
      <c r="R32" s="22">
        <v>18</v>
      </c>
    </row>
    <row r="33" spans="13:23" ht="15" customHeight="1" x14ac:dyDescent="0.25">
      <c r="M33" t="s">
        <v>108</v>
      </c>
      <c r="N33" s="19">
        <v>5478.8913043478278</v>
      </c>
      <c r="O33" s="20">
        <v>3.6689014954628241</v>
      </c>
      <c r="P33" s="22">
        <v>26</v>
      </c>
      <c r="Q33" s="21">
        <v>0.69069482083411027</v>
      </c>
      <c r="R33" s="22">
        <v>25</v>
      </c>
      <c r="T33" s="15" t="s">
        <v>257</v>
      </c>
      <c r="U33" s="16" t="s">
        <v>259</v>
      </c>
    </row>
    <row r="34" spans="13:23" ht="15" customHeight="1" x14ac:dyDescent="0.25">
      <c r="M34" t="s">
        <v>109</v>
      </c>
      <c r="N34" s="19">
        <v>37141.731475811372</v>
      </c>
      <c r="O34" s="20">
        <v>3.6107114278034693</v>
      </c>
      <c r="P34" s="22">
        <v>32</v>
      </c>
      <c r="Q34" s="21">
        <v>0.6783616567987637</v>
      </c>
      <c r="R34" s="22">
        <v>27</v>
      </c>
      <c r="T34" s="23" t="s">
        <v>290</v>
      </c>
      <c r="U34" s="20">
        <v>3.7466213862576487</v>
      </c>
    </row>
    <row r="35" spans="13:23" ht="15" customHeight="1" x14ac:dyDescent="0.25">
      <c r="M35" t="s">
        <v>110</v>
      </c>
      <c r="N35" s="19">
        <v>4791.5774647887329</v>
      </c>
      <c r="O35" s="20">
        <v>3.478749758455526</v>
      </c>
      <c r="P35" s="22">
        <v>41</v>
      </c>
      <c r="Q35" s="21">
        <v>0.63604079500848976</v>
      </c>
      <c r="R35" s="22">
        <v>31</v>
      </c>
      <c r="T35" s="19" t="s">
        <v>291</v>
      </c>
      <c r="U35" s="28">
        <f>SUM(Nurse[Total RN Hours (w/ Admin, DON)])/SUM(Nurse[MDS Census])</f>
        <v>0.89615304423849729</v>
      </c>
    </row>
    <row r="36" spans="13:23" ht="15" customHeight="1" x14ac:dyDescent="0.25">
      <c r="M36" t="s">
        <v>107</v>
      </c>
      <c r="N36" s="19">
        <v>5145.2409675443978</v>
      </c>
      <c r="O36" s="20">
        <v>3.8413014005831938</v>
      </c>
      <c r="P36" s="22">
        <v>19</v>
      </c>
      <c r="Q36" s="21">
        <v>0.71644517490315163</v>
      </c>
      <c r="R36" s="22">
        <v>20</v>
      </c>
      <c r="T36" s="19" t="s">
        <v>292</v>
      </c>
      <c r="U36" s="28">
        <f>SUM(Nurse[RN Hours (excl. Admin, DON)])/SUM(Nurse[MDS Census])</f>
        <v>0.64013261958728573</v>
      </c>
    </row>
    <row r="37" spans="13:23" ht="15" customHeight="1" x14ac:dyDescent="0.25">
      <c r="M37" t="s">
        <v>111</v>
      </c>
      <c r="N37" s="19">
        <v>91093.670391916734</v>
      </c>
      <c r="O37" s="20">
        <v>3.3920817889897901</v>
      </c>
      <c r="P37" s="22">
        <v>46</v>
      </c>
      <c r="Q37" s="21">
        <v>0.62838777517583722</v>
      </c>
      <c r="R37" s="22">
        <v>34</v>
      </c>
      <c r="T37" s="19" t="s">
        <v>293</v>
      </c>
      <c r="U37" s="28">
        <f>SUM(Nurse[Total CNA, NA TR, Med Aide/Tech Hours])/SUM(Nurse[MDS Census])</f>
        <v>2.401408977256088</v>
      </c>
      <c r="W37" s="20"/>
    </row>
    <row r="38" spans="13:23" ht="15" customHeight="1" x14ac:dyDescent="0.25">
      <c r="M38" t="s">
        <v>114</v>
      </c>
      <c r="N38" s="19">
        <v>62098.361298224219</v>
      </c>
      <c r="O38" s="20">
        <v>3.4827578464943199</v>
      </c>
      <c r="P38" s="22">
        <v>40</v>
      </c>
      <c r="Q38" s="21">
        <v>0.57093758118305848</v>
      </c>
      <c r="R38" s="22">
        <v>38</v>
      </c>
    </row>
    <row r="39" spans="13:23" ht="15" customHeight="1" x14ac:dyDescent="0.25">
      <c r="M39" t="s">
        <v>115</v>
      </c>
      <c r="N39" s="19">
        <v>15314.761022657687</v>
      </c>
      <c r="O39" s="20">
        <v>3.7048972593561507</v>
      </c>
      <c r="P39" s="22">
        <v>23</v>
      </c>
      <c r="Q39" s="21">
        <v>0.34739869296478082</v>
      </c>
      <c r="R39" s="22">
        <v>50</v>
      </c>
    </row>
    <row r="40" spans="13:23" ht="15" customHeight="1" x14ac:dyDescent="0.25">
      <c r="M40" t="s">
        <v>116</v>
      </c>
      <c r="N40" s="19">
        <v>6050.0549601959565</v>
      </c>
      <c r="O40" s="20">
        <v>4.6872022066674388</v>
      </c>
      <c r="P40" s="22">
        <v>2</v>
      </c>
      <c r="Q40" s="21">
        <v>0.69411304457690826</v>
      </c>
      <c r="R40" s="22">
        <v>24</v>
      </c>
    </row>
    <row r="41" spans="13:23" ht="15" customHeight="1" x14ac:dyDescent="0.25">
      <c r="M41" t="s">
        <v>117</v>
      </c>
      <c r="N41" s="19">
        <v>63705.130128597702</v>
      </c>
      <c r="O41" s="20">
        <v>3.5464409930734</v>
      </c>
      <c r="P41" s="22">
        <v>36</v>
      </c>
      <c r="Q41" s="21">
        <v>0.69528611620089797</v>
      </c>
      <c r="R41" s="22">
        <v>23</v>
      </c>
    </row>
    <row r="42" spans="13:23" ht="15" customHeight="1" x14ac:dyDescent="0.25">
      <c r="M42" t="s">
        <v>118</v>
      </c>
      <c r="N42" s="19">
        <v>6548.130434782609</v>
      </c>
      <c r="O42" s="20">
        <v>3.5264193563380197</v>
      </c>
      <c r="P42" s="22">
        <v>38</v>
      </c>
      <c r="Q42" s="21">
        <v>0.74178549137822269</v>
      </c>
      <c r="R42" s="22">
        <v>17</v>
      </c>
    </row>
    <row r="43" spans="13:23" ht="15" customHeight="1" x14ac:dyDescent="0.25">
      <c r="M43" t="s">
        <v>119</v>
      </c>
      <c r="N43" s="19">
        <v>15013.476117575008</v>
      </c>
      <c r="O43" s="20">
        <v>3.6477515116904691</v>
      </c>
      <c r="P43" s="22">
        <v>28</v>
      </c>
      <c r="Q43" s="21">
        <v>0.53383004079229701</v>
      </c>
      <c r="R43" s="22">
        <v>42</v>
      </c>
    </row>
    <row r="44" spans="13:23" ht="15" customHeight="1" x14ac:dyDescent="0.25">
      <c r="M44" t="s">
        <v>120</v>
      </c>
      <c r="N44" s="19">
        <v>4556.4399877526012</v>
      </c>
      <c r="O44" s="20">
        <v>3.5445452329438498</v>
      </c>
      <c r="P44" s="22">
        <v>37</v>
      </c>
      <c r="Q44" s="21">
        <v>0.83146373211324598</v>
      </c>
      <c r="R44" s="22">
        <v>14</v>
      </c>
    </row>
    <row r="45" spans="13:23" ht="15" customHeight="1" x14ac:dyDescent="0.25">
      <c r="M45" t="s">
        <v>121</v>
      </c>
      <c r="N45" s="19">
        <v>23588.007195346021</v>
      </c>
      <c r="O45" s="20">
        <v>3.6602554979328654</v>
      </c>
      <c r="P45" s="22">
        <v>27</v>
      </c>
      <c r="Q45" s="21">
        <v>0.52665362034272378</v>
      </c>
      <c r="R45" s="22">
        <v>43</v>
      </c>
    </row>
    <row r="46" spans="13:23" ht="15" customHeight="1" x14ac:dyDescent="0.25">
      <c r="M46" t="s">
        <v>122</v>
      </c>
      <c r="N46" s="19">
        <v>77152.250459277362</v>
      </c>
      <c r="O46" s="20">
        <v>3.3099355679287084</v>
      </c>
      <c r="P46" s="22">
        <v>49</v>
      </c>
      <c r="Q46" s="21">
        <v>0.35875549800231565</v>
      </c>
      <c r="R46" s="22">
        <v>49</v>
      </c>
    </row>
    <row r="47" spans="13:23" ht="15" customHeight="1" x14ac:dyDescent="0.25">
      <c r="M47" t="s">
        <v>123</v>
      </c>
      <c r="N47" s="19">
        <v>5291.7033067973089</v>
      </c>
      <c r="O47" s="20">
        <v>3.9247848395010867</v>
      </c>
      <c r="P47" s="22">
        <v>13</v>
      </c>
      <c r="Q47" s="21">
        <v>1.0879953653661694</v>
      </c>
      <c r="R47" s="22">
        <v>4</v>
      </c>
    </row>
    <row r="48" spans="13:23" ht="15" customHeight="1" x14ac:dyDescent="0.25">
      <c r="M48" t="s">
        <v>125</v>
      </c>
      <c r="N48" s="19">
        <v>25489.041028781343</v>
      </c>
      <c r="O48" s="20">
        <v>3.4141958363336409</v>
      </c>
      <c r="P48" s="22">
        <v>45</v>
      </c>
      <c r="Q48" s="21">
        <v>0.51625486340635118</v>
      </c>
      <c r="R48" s="22">
        <v>44</v>
      </c>
    </row>
    <row r="49" spans="13:18" ht="15" customHeight="1" x14ac:dyDescent="0.25">
      <c r="M49" t="s">
        <v>124</v>
      </c>
      <c r="N49" s="19">
        <v>2232.1630434782601</v>
      </c>
      <c r="O49" s="20">
        <v>3.9136525791418939</v>
      </c>
      <c r="P49" s="22">
        <v>16</v>
      </c>
      <c r="Q49" s="21">
        <v>0.69748489231053945</v>
      </c>
      <c r="R49" s="22">
        <v>22</v>
      </c>
    </row>
    <row r="50" spans="13:18" ht="15" customHeight="1" x14ac:dyDescent="0.25">
      <c r="M50" t="s">
        <v>126</v>
      </c>
      <c r="N50" s="19">
        <v>12080.927740355173</v>
      </c>
      <c r="O50" s="20">
        <v>4.0868216477922026</v>
      </c>
      <c r="P50" s="22">
        <v>9</v>
      </c>
      <c r="Q50" s="21">
        <v>0.87200140966045714</v>
      </c>
      <c r="R50" s="22">
        <v>10</v>
      </c>
    </row>
    <row r="51" spans="13:18" ht="15" customHeight="1" x14ac:dyDescent="0.25">
      <c r="M51" t="s">
        <v>128</v>
      </c>
      <c r="N51" s="19">
        <v>17388.476729944887</v>
      </c>
      <c r="O51" s="20">
        <v>3.7945207317598215</v>
      </c>
      <c r="P51" s="22">
        <v>22</v>
      </c>
      <c r="Q51" s="21">
        <v>0.96009537140413648</v>
      </c>
      <c r="R51" s="22">
        <v>7</v>
      </c>
    </row>
    <row r="52" spans="13:18" ht="15" customHeight="1" x14ac:dyDescent="0.25">
      <c r="M52" t="s">
        <v>127</v>
      </c>
      <c r="N52" s="19">
        <v>8732.7163196570727</v>
      </c>
      <c r="O52" s="20">
        <v>3.6365012061354052</v>
      </c>
      <c r="P52" s="22">
        <v>29</v>
      </c>
      <c r="Q52" s="21">
        <v>0.61384155542091412</v>
      </c>
      <c r="R52" s="22">
        <v>36</v>
      </c>
    </row>
    <row r="53" spans="13:18" ht="15" customHeight="1" x14ac:dyDescent="0.25">
      <c r="M53" t="s">
        <v>129</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325</v>
      </c>
      <c r="D2" s="40"/>
    </row>
    <row r="3" spans="2:4" x14ac:dyDescent="0.25">
      <c r="C3" s="41" t="s">
        <v>276</v>
      </c>
      <c r="D3" s="42" t="s">
        <v>326</v>
      </c>
    </row>
    <row r="4" spans="2:4" x14ac:dyDescent="0.25">
      <c r="C4" s="43" t="s">
        <v>259</v>
      </c>
      <c r="D4" s="44" t="s">
        <v>327</v>
      </c>
    </row>
    <row r="5" spans="2:4" x14ac:dyDescent="0.25">
      <c r="C5" s="43" t="s">
        <v>328</v>
      </c>
      <c r="D5" s="44" t="s">
        <v>329</v>
      </c>
    </row>
    <row r="6" spans="2:4" ht="15.6" customHeight="1" x14ac:dyDescent="0.25">
      <c r="C6" s="43" t="s">
        <v>278</v>
      </c>
      <c r="D6" s="44" t="s">
        <v>330</v>
      </c>
    </row>
    <row r="7" spans="2:4" ht="15.6" customHeight="1" x14ac:dyDescent="0.25">
      <c r="C7" s="43" t="s">
        <v>277</v>
      </c>
      <c r="D7" s="44" t="s">
        <v>331</v>
      </c>
    </row>
    <row r="8" spans="2:4" x14ac:dyDescent="0.25">
      <c r="C8" s="43" t="s">
        <v>332</v>
      </c>
      <c r="D8" s="44" t="s">
        <v>333</v>
      </c>
    </row>
    <row r="9" spans="2:4" x14ac:dyDescent="0.25">
      <c r="C9" s="45" t="s">
        <v>334</v>
      </c>
      <c r="D9" s="43" t="s">
        <v>335</v>
      </c>
    </row>
    <row r="10" spans="2:4" x14ac:dyDescent="0.25">
      <c r="B10" s="46"/>
      <c r="C10" s="43" t="s">
        <v>336</v>
      </c>
      <c r="D10" s="44" t="s">
        <v>337</v>
      </c>
    </row>
    <row r="11" spans="2:4" x14ac:dyDescent="0.25">
      <c r="C11" s="43" t="s">
        <v>117</v>
      </c>
      <c r="D11" s="44" t="s">
        <v>338</v>
      </c>
    </row>
    <row r="12" spans="2:4" x14ac:dyDescent="0.25">
      <c r="C12" s="43" t="s">
        <v>339</v>
      </c>
      <c r="D12" s="44" t="s">
        <v>340</v>
      </c>
    </row>
    <row r="13" spans="2:4" x14ac:dyDescent="0.25">
      <c r="C13" s="43" t="s">
        <v>336</v>
      </c>
      <c r="D13" s="44" t="s">
        <v>337</v>
      </c>
    </row>
    <row r="14" spans="2:4" x14ac:dyDescent="0.25">
      <c r="C14" s="43" t="s">
        <v>117</v>
      </c>
      <c r="D14" s="44" t="s">
        <v>341</v>
      </c>
    </row>
    <row r="15" spans="2:4" x14ac:dyDescent="0.25">
      <c r="C15" s="47" t="s">
        <v>339</v>
      </c>
      <c r="D15" s="48" t="s">
        <v>340</v>
      </c>
    </row>
    <row r="17" spans="3:4" ht="23.25" x14ac:dyDescent="0.35">
      <c r="C17" s="39" t="s">
        <v>342</v>
      </c>
      <c r="D17" s="40"/>
    </row>
    <row r="18" spans="3:4" x14ac:dyDescent="0.25">
      <c r="C18" s="43" t="s">
        <v>259</v>
      </c>
      <c r="D18" s="44" t="s">
        <v>343</v>
      </c>
    </row>
    <row r="19" spans="3:4" x14ac:dyDescent="0.25">
      <c r="C19" s="43" t="s">
        <v>290</v>
      </c>
      <c r="D19" s="44" t="s">
        <v>344</v>
      </c>
    </row>
    <row r="20" spans="3:4" x14ac:dyDescent="0.25">
      <c r="C20" s="45" t="s">
        <v>345</v>
      </c>
      <c r="D20" s="43" t="s">
        <v>346</v>
      </c>
    </row>
    <row r="21" spans="3:4" x14ac:dyDescent="0.25">
      <c r="C21" s="43" t="s">
        <v>347</v>
      </c>
      <c r="D21" s="44" t="s">
        <v>348</v>
      </c>
    </row>
    <row r="22" spans="3:4" x14ac:dyDescent="0.25">
      <c r="C22" s="43" t="s">
        <v>349</v>
      </c>
      <c r="D22" s="44" t="s">
        <v>350</v>
      </c>
    </row>
    <row r="23" spans="3:4" x14ac:dyDescent="0.25">
      <c r="C23" s="43" t="s">
        <v>351</v>
      </c>
      <c r="D23" s="44" t="s">
        <v>352</v>
      </c>
    </row>
    <row r="24" spans="3:4" x14ac:dyDescent="0.25">
      <c r="C24" s="43" t="s">
        <v>353</v>
      </c>
      <c r="D24" s="44" t="s">
        <v>354</v>
      </c>
    </row>
    <row r="25" spans="3:4" x14ac:dyDescent="0.25">
      <c r="C25" s="43" t="s">
        <v>265</v>
      </c>
      <c r="D25" s="44" t="s">
        <v>355</v>
      </c>
    </row>
    <row r="26" spans="3:4" x14ac:dyDescent="0.25">
      <c r="C26" s="43" t="s">
        <v>349</v>
      </c>
      <c r="D26" s="44" t="s">
        <v>350</v>
      </c>
    </row>
    <row r="27" spans="3:4" x14ac:dyDescent="0.25">
      <c r="C27" s="43" t="s">
        <v>351</v>
      </c>
      <c r="D27" s="44" t="s">
        <v>352</v>
      </c>
    </row>
    <row r="28" spans="3:4" x14ac:dyDescent="0.25">
      <c r="C28" s="47" t="s">
        <v>353</v>
      </c>
      <c r="D28" s="48" t="s">
        <v>354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2022-06-08T20:07:50Z</dcterms:modified>
</cp:coreProperties>
</file>