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8AC6EFF3-6465-4C9E-A94A-9FD035ABED89}"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 i="4" l="1"/>
  <c r="J2" i="4"/>
  <c r="F2" i="4" s="1"/>
  <c r="K2" i="4"/>
  <c r="G2" i="4" s="1"/>
  <c r="L2" i="4"/>
  <c r="H2" i="4" s="1"/>
  <c r="P2" i="4"/>
  <c r="S2" i="4"/>
  <c r="W2" i="4"/>
  <c r="I3" i="4"/>
  <c r="J3" i="4"/>
  <c r="F3" i="4" s="1"/>
  <c r="K3" i="4"/>
  <c r="G3" i="4" s="1"/>
  <c r="L3" i="4"/>
  <c r="H3" i="4" s="1"/>
  <c r="P3" i="4"/>
  <c r="S3" i="4"/>
  <c r="W3" i="4"/>
  <c r="I4" i="4"/>
  <c r="J4" i="4"/>
  <c r="F4" i="4" s="1"/>
  <c r="K4" i="4"/>
  <c r="G4" i="4" s="1"/>
  <c r="L4" i="4"/>
  <c r="H4" i="4" s="1"/>
  <c r="P4" i="4"/>
  <c r="S4" i="4"/>
  <c r="W4" i="4"/>
  <c r="I5" i="4"/>
  <c r="J5" i="4"/>
  <c r="F5" i="4" s="1"/>
  <c r="K5" i="4"/>
  <c r="G5" i="4" s="1"/>
  <c r="L5" i="4"/>
  <c r="H5" i="4" s="1"/>
  <c r="P5" i="4"/>
  <c r="S5" i="4"/>
  <c r="W5" i="4"/>
  <c r="I6" i="4"/>
  <c r="J6" i="4"/>
  <c r="F6" i="4" s="1"/>
  <c r="K6" i="4"/>
  <c r="G6" i="4" s="1"/>
  <c r="L6" i="4"/>
  <c r="H6" i="4" s="1"/>
  <c r="P6" i="4"/>
  <c r="S6" i="4"/>
  <c r="W6" i="4"/>
  <c r="I7" i="4"/>
  <c r="J7" i="4"/>
  <c r="F7" i="4" s="1"/>
  <c r="K7" i="4"/>
  <c r="G7" i="4" s="1"/>
  <c r="L7" i="4"/>
  <c r="H7" i="4" s="1"/>
  <c r="P7" i="4"/>
  <c r="S7" i="4"/>
  <c r="W7" i="4"/>
  <c r="I8" i="4"/>
  <c r="J8" i="4"/>
  <c r="F8" i="4" s="1"/>
  <c r="K8" i="4"/>
  <c r="G8" i="4" s="1"/>
  <c r="L8" i="4"/>
  <c r="H8" i="4" s="1"/>
  <c r="P8" i="4"/>
  <c r="S8" i="4"/>
  <c r="W8" i="4"/>
  <c r="I9" i="4"/>
  <c r="J9" i="4"/>
  <c r="F9" i="4" s="1"/>
  <c r="K9" i="4"/>
  <c r="G9" i="4" s="1"/>
  <c r="L9" i="4"/>
  <c r="H9" i="4" s="1"/>
  <c r="P9" i="4"/>
  <c r="S9" i="4"/>
  <c r="W9" i="4"/>
  <c r="I10" i="4"/>
  <c r="J10" i="4"/>
  <c r="F10" i="4" s="1"/>
  <c r="K10" i="4"/>
  <c r="G10" i="4" s="1"/>
  <c r="L10" i="4"/>
  <c r="H10" i="4" s="1"/>
  <c r="P10" i="4"/>
  <c r="S10" i="4"/>
  <c r="W10" i="4"/>
  <c r="I11" i="4"/>
  <c r="J11" i="4"/>
  <c r="F11" i="4" s="1"/>
  <c r="K11" i="4"/>
  <c r="G11" i="4" s="1"/>
  <c r="L11" i="4"/>
  <c r="H11" i="4" s="1"/>
  <c r="P11" i="4"/>
  <c r="S11" i="4"/>
  <c r="W11" i="4"/>
  <c r="I12" i="4"/>
  <c r="J12" i="4"/>
  <c r="F12" i="4" s="1"/>
  <c r="K12" i="4"/>
  <c r="G12" i="4" s="1"/>
  <c r="L12" i="4"/>
  <c r="H12" i="4" s="1"/>
  <c r="P12" i="4"/>
  <c r="S12" i="4"/>
  <c r="W12" i="4"/>
  <c r="I13" i="4"/>
  <c r="J13" i="4"/>
  <c r="F13" i="4" s="1"/>
  <c r="K13" i="4"/>
  <c r="G13" i="4" s="1"/>
  <c r="L13" i="4"/>
  <c r="H13" i="4" s="1"/>
  <c r="P13" i="4"/>
  <c r="S13" i="4"/>
  <c r="W13" i="4"/>
  <c r="I14" i="4"/>
  <c r="J14" i="4"/>
  <c r="F14" i="4" s="1"/>
  <c r="K14" i="4"/>
  <c r="G14" i="4" s="1"/>
  <c r="L14" i="4"/>
  <c r="H14" i="4" s="1"/>
  <c r="P14" i="4"/>
  <c r="S14" i="4"/>
  <c r="W14" i="4"/>
  <c r="I15" i="4"/>
  <c r="J15" i="4"/>
  <c r="F15" i="4" s="1"/>
  <c r="K15" i="4"/>
  <c r="G15" i="4" s="1"/>
  <c r="L15" i="4"/>
  <c r="H15" i="4" s="1"/>
  <c r="P15" i="4"/>
  <c r="S15" i="4"/>
  <c r="W15" i="4"/>
  <c r="I16" i="4"/>
  <c r="J16" i="4"/>
  <c r="F16" i="4" s="1"/>
  <c r="K16" i="4"/>
  <c r="G16" i="4" s="1"/>
  <c r="L16" i="4"/>
  <c r="H16" i="4" s="1"/>
  <c r="P16" i="4"/>
  <c r="S16" i="4"/>
  <c r="W16" i="4"/>
  <c r="I17" i="4"/>
  <c r="J17" i="4"/>
  <c r="F17" i="4" s="1"/>
  <c r="K17" i="4"/>
  <c r="G17" i="4" s="1"/>
  <c r="L17" i="4"/>
  <c r="H17" i="4" s="1"/>
  <c r="P17" i="4"/>
  <c r="S17" i="4"/>
  <c r="W17" i="4"/>
  <c r="I18" i="4"/>
  <c r="J18" i="4"/>
  <c r="F18" i="4" s="1"/>
  <c r="K18" i="4"/>
  <c r="G18" i="4" s="1"/>
  <c r="L18" i="4"/>
  <c r="H18" i="4" s="1"/>
  <c r="P18" i="4"/>
  <c r="S18" i="4"/>
  <c r="W18" i="4"/>
  <c r="I19" i="4"/>
  <c r="J19" i="4"/>
  <c r="F19" i="4" s="1"/>
  <c r="K19" i="4"/>
  <c r="G19" i="4" s="1"/>
  <c r="L19" i="4"/>
  <c r="H19" i="4" s="1"/>
  <c r="P19" i="4"/>
  <c r="S19" i="4"/>
  <c r="W19" i="4"/>
  <c r="I20" i="4"/>
  <c r="J20" i="4"/>
  <c r="F20" i="4" s="1"/>
  <c r="K20" i="4"/>
  <c r="G20" i="4" s="1"/>
  <c r="L20" i="4"/>
  <c r="H20" i="4" s="1"/>
  <c r="P20" i="4"/>
  <c r="S20" i="4"/>
  <c r="W20" i="4"/>
  <c r="I21" i="4"/>
  <c r="J21" i="4"/>
  <c r="F21" i="4" s="1"/>
  <c r="K21" i="4"/>
  <c r="G21" i="4" s="1"/>
  <c r="L21" i="4"/>
  <c r="H21" i="4" s="1"/>
  <c r="P21" i="4"/>
  <c r="S21" i="4"/>
  <c r="W21" i="4"/>
  <c r="I22" i="4"/>
  <c r="J22" i="4"/>
  <c r="F22" i="4" s="1"/>
  <c r="K22" i="4"/>
  <c r="G22" i="4" s="1"/>
  <c r="L22" i="4"/>
  <c r="H22" i="4" s="1"/>
  <c r="P22" i="4"/>
  <c r="S22" i="4"/>
  <c r="W22" i="4"/>
  <c r="I23" i="4"/>
  <c r="J23" i="4"/>
  <c r="F23" i="4" s="1"/>
  <c r="K23" i="4"/>
  <c r="G23" i="4" s="1"/>
  <c r="L23" i="4"/>
  <c r="H23" i="4" s="1"/>
  <c r="P23" i="4"/>
  <c r="S23" i="4"/>
  <c r="W23" i="4"/>
  <c r="I24" i="4"/>
  <c r="J24" i="4"/>
  <c r="F24" i="4" s="1"/>
  <c r="K24" i="4"/>
  <c r="G24" i="4" s="1"/>
  <c r="L24" i="4"/>
  <c r="H24" i="4" s="1"/>
  <c r="P24" i="4"/>
  <c r="S24" i="4"/>
  <c r="W24" i="4"/>
  <c r="I25" i="4"/>
  <c r="J25" i="4"/>
  <c r="F25" i="4" s="1"/>
  <c r="K25" i="4"/>
  <c r="G25" i="4" s="1"/>
  <c r="L25" i="4"/>
  <c r="H25" i="4" s="1"/>
  <c r="P25" i="4"/>
  <c r="S25" i="4"/>
  <c r="W25" i="4"/>
  <c r="I26" i="4"/>
  <c r="J26" i="4"/>
  <c r="F26" i="4" s="1"/>
  <c r="K26" i="4"/>
  <c r="G26" i="4" s="1"/>
  <c r="L26" i="4"/>
  <c r="H26" i="4" s="1"/>
  <c r="P26" i="4"/>
  <c r="S26" i="4"/>
  <c r="W26" i="4"/>
  <c r="I27" i="4"/>
  <c r="J27" i="4"/>
  <c r="F27" i="4" s="1"/>
  <c r="K27" i="4"/>
  <c r="G27" i="4" s="1"/>
  <c r="L27" i="4"/>
  <c r="H27" i="4" s="1"/>
  <c r="P27" i="4"/>
  <c r="S27" i="4"/>
  <c r="W27" i="4"/>
  <c r="I28" i="4"/>
  <c r="J28" i="4"/>
  <c r="F28" i="4" s="1"/>
  <c r="K28" i="4"/>
  <c r="G28" i="4" s="1"/>
  <c r="L28" i="4"/>
  <c r="H28" i="4" s="1"/>
  <c r="P28" i="4"/>
  <c r="S28" i="4"/>
  <c r="W28" i="4"/>
  <c r="I29" i="4"/>
  <c r="J29" i="4"/>
  <c r="F29" i="4" s="1"/>
  <c r="K29" i="4"/>
  <c r="G29" i="4" s="1"/>
  <c r="L29" i="4"/>
  <c r="H29" i="4" s="1"/>
  <c r="P29" i="4"/>
  <c r="S29" i="4"/>
  <c r="W29" i="4"/>
  <c r="I30" i="4"/>
  <c r="J30" i="4"/>
  <c r="F30" i="4" s="1"/>
  <c r="K30" i="4"/>
  <c r="G30" i="4" s="1"/>
  <c r="L30" i="4"/>
  <c r="H30" i="4" s="1"/>
  <c r="P30" i="4"/>
  <c r="S30" i="4"/>
  <c r="W30" i="4"/>
  <c r="I31" i="4"/>
  <c r="J31" i="4"/>
  <c r="F31" i="4" s="1"/>
  <c r="K31" i="4"/>
  <c r="G31" i="4" s="1"/>
  <c r="L31" i="4"/>
  <c r="H31" i="4" s="1"/>
  <c r="P31" i="4"/>
  <c r="S31" i="4"/>
  <c r="W31" i="4"/>
  <c r="I32" i="4"/>
  <c r="J32" i="4"/>
  <c r="F32" i="4" s="1"/>
  <c r="K32" i="4"/>
  <c r="G32" i="4" s="1"/>
  <c r="L32" i="4"/>
  <c r="H32" i="4" s="1"/>
  <c r="P32" i="4"/>
  <c r="S32" i="4"/>
  <c r="W32" i="4"/>
  <c r="I33" i="4"/>
  <c r="J33" i="4"/>
  <c r="F33" i="4" s="1"/>
  <c r="K33" i="4"/>
  <c r="G33" i="4" s="1"/>
  <c r="L33" i="4"/>
  <c r="H33" i="4" s="1"/>
  <c r="P33" i="4"/>
  <c r="S33" i="4"/>
  <c r="W33" i="4"/>
  <c r="I34" i="4"/>
  <c r="J34" i="4"/>
  <c r="F34" i="4" s="1"/>
  <c r="K34" i="4"/>
  <c r="G34" i="4" s="1"/>
  <c r="L34" i="4"/>
  <c r="H34" i="4" s="1"/>
  <c r="P34" i="4"/>
  <c r="S34" i="4"/>
  <c r="W34" i="4"/>
  <c r="I35" i="4"/>
  <c r="J35" i="4"/>
  <c r="F35" i="4" s="1"/>
  <c r="K35" i="4"/>
  <c r="G35" i="4" s="1"/>
  <c r="L35" i="4"/>
  <c r="H35" i="4" s="1"/>
  <c r="P35" i="4"/>
  <c r="S35" i="4"/>
  <c r="W35" i="4"/>
  <c r="I36" i="4"/>
  <c r="J36" i="4"/>
  <c r="F36" i="4" s="1"/>
  <c r="K36" i="4"/>
  <c r="G36" i="4" s="1"/>
  <c r="L36" i="4"/>
  <c r="H36" i="4" s="1"/>
  <c r="P36" i="4"/>
  <c r="S36" i="4"/>
  <c r="W36" i="4"/>
  <c r="I37" i="4"/>
  <c r="J37" i="4"/>
  <c r="F37" i="4" s="1"/>
  <c r="K37" i="4"/>
  <c r="G37" i="4" s="1"/>
  <c r="L37" i="4"/>
  <c r="H37" i="4" s="1"/>
  <c r="P37" i="4"/>
  <c r="S37" i="4"/>
  <c r="W37" i="4"/>
  <c r="I38" i="4"/>
  <c r="J38" i="4"/>
  <c r="F38" i="4" s="1"/>
  <c r="K38" i="4"/>
  <c r="G38" i="4" s="1"/>
  <c r="L38" i="4"/>
  <c r="H38" i="4" s="1"/>
  <c r="P38" i="4"/>
  <c r="S38" i="4"/>
  <c r="W38" i="4"/>
  <c r="I39" i="4"/>
  <c r="J39" i="4"/>
  <c r="F39" i="4" s="1"/>
  <c r="K39" i="4"/>
  <c r="G39" i="4" s="1"/>
  <c r="L39" i="4"/>
  <c r="H39" i="4" s="1"/>
  <c r="P39" i="4"/>
  <c r="S39" i="4"/>
  <c r="W39" i="4"/>
  <c r="I40" i="4"/>
  <c r="J40" i="4"/>
  <c r="F40" i="4" s="1"/>
  <c r="K40" i="4"/>
  <c r="G40" i="4" s="1"/>
  <c r="L40" i="4"/>
  <c r="H40" i="4" s="1"/>
  <c r="P40" i="4"/>
  <c r="S40" i="4"/>
  <c r="W40" i="4"/>
  <c r="I41" i="4"/>
  <c r="J41" i="4"/>
  <c r="F41" i="4" s="1"/>
  <c r="K41" i="4"/>
  <c r="G41" i="4" s="1"/>
  <c r="L41" i="4"/>
  <c r="H41" i="4" s="1"/>
  <c r="P41" i="4"/>
  <c r="S41" i="4"/>
  <c r="W41" i="4"/>
  <c r="I42" i="4"/>
  <c r="J42" i="4"/>
  <c r="F42" i="4" s="1"/>
  <c r="K42" i="4"/>
  <c r="G42" i="4" s="1"/>
  <c r="L42" i="4"/>
  <c r="H42" i="4" s="1"/>
  <c r="P42" i="4"/>
  <c r="S42" i="4"/>
  <c r="W42" i="4"/>
  <c r="I43" i="4"/>
  <c r="J43" i="4"/>
  <c r="F43" i="4" s="1"/>
  <c r="K43" i="4"/>
  <c r="G43" i="4" s="1"/>
  <c r="L43" i="4"/>
  <c r="H43" i="4" s="1"/>
  <c r="P43" i="4"/>
  <c r="S43" i="4"/>
  <c r="W43" i="4"/>
  <c r="C9" i="6"/>
  <c r="C8" i="6"/>
  <c r="C7" i="6"/>
  <c r="C3" i="6"/>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C6" i="6" l="1"/>
  <c r="C4" i="6"/>
  <c r="C5" i="6"/>
  <c r="U9" i="6"/>
  <c r="W9" i="6" s="1"/>
  <c r="U27" i="6"/>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<sst xmlns="http://schemas.openxmlformats.org/spreadsheetml/2006/main" count="887" uniqueCount="269">
  <si>
    <t>HILO MEDICAL CENTER</t>
  </si>
  <si>
    <t>KULA HOSPITAL</t>
  </si>
  <si>
    <t>GARDEN ISLE HEALTHCARE AND REHABILITATION CENTER</t>
  </si>
  <si>
    <t>HALE MAKUA - KAHULUI</t>
  </si>
  <si>
    <t>MALUHIA</t>
  </si>
  <si>
    <t>LEAHI HOSPITAL</t>
  </si>
  <si>
    <t>HALE NANI REHABILITATION AND NURSING CENTER</t>
  </si>
  <si>
    <t>MAUNALANI NURSING AND REHABILITATION CENTER</t>
  </si>
  <si>
    <t>ARCADIA RETIREMENT RESIDENCE</t>
  </si>
  <si>
    <t>WAHIAWA GENERAL HOSPITAL</t>
  </si>
  <si>
    <t>THE CARE CENTER OF HONOLULU</t>
  </si>
  <si>
    <t>AVALON CARE CENTER - HONOLULU, LLC</t>
  </si>
  <si>
    <t>KAUAI VETERANS MEMORIAL HOSPITAL</t>
  </si>
  <si>
    <t>NUUANU HALE</t>
  </si>
  <si>
    <t>KUAKINI GERIATRIC CARE, INC</t>
  </si>
  <si>
    <t>SAMUEL MAHELONA MEMORIAL HOSPITAL</t>
  </si>
  <si>
    <t>HALE HO'OLA HAMAKUA</t>
  </si>
  <si>
    <t>HARRY AND JEANETTE WEINBERG CARE CENTER</t>
  </si>
  <si>
    <t>ALOHA NURSING &amp; REHAB CENTRE</t>
  </si>
  <si>
    <t>LIFE CARE CENTER OF HILO</t>
  </si>
  <si>
    <t>LILIHA HEALTHCARE CENTER</t>
  </si>
  <si>
    <t>OAHU CARE FACILITY</t>
  </si>
  <si>
    <t>PEARL CITY NURSING HOME</t>
  </si>
  <si>
    <t>HALE ANUENUE RESTORATIVE CARE</t>
  </si>
  <si>
    <t>PU'UWAI 'O MAKAHA</t>
  </si>
  <si>
    <t>HALE OLA KINO</t>
  </si>
  <si>
    <t>ANN PEARL NURSING FACILITY</t>
  </si>
  <si>
    <t>HALE MALAMALAMA</t>
  </si>
  <si>
    <t>KA PUNAWAI OLA</t>
  </si>
  <si>
    <t>LIFE CARE CENTER OF KONA</t>
  </si>
  <si>
    <t>HALE MAKUA HEALTH SERVICES</t>
  </si>
  <si>
    <t>KULANA MALAMA</t>
  </si>
  <si>
    <t>YUKIO OKUTSU STATE VETERANS HOME</t>
  </si>
  <si>
    <t>PALOLO CHINESE HOME</t>
  </si>
  <si>
    <t>KAUAI CARE CENTER</t>
  </si>
  <si>
    <t>HALE KUPUNA HERITAGE HOME, LLC</t>
  </si>
  <si>
    <t>15 CRAIGSIDE</t>
  </si>
  <si>
    <t>CLARENCE TC CHING VILLAS AT ST FRANCIS</t>
  </si>
  <si>
    <t>REGENCY HILO REHABILITATION &amp; NURSING CENTER</t>
  </si>
  <si>
    <t>KALAKAUA GARDENS</t>
  </si>
  <si>
    <t>ISLANDS SKILLED NURSING &amp; REHABILITATION</t>
  </si>
  <si>
    <t>GUAM MEMORIAL HOSPITAL AUTHORITY</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</si>
  <si>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</si>
  <si>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</si>
  <si>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</si>
  <si>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</si>
  <si>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</si>
  <si>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</si>
  <si>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</si>
  <si>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</si>
  <si>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</si>
  <si>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</si>
  <si>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</si>
  <si>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</si>
  <si>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</si>
  <si>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</si>
  <si>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</si>
  <si>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</si>
  <si>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</si>
  <si>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</si>
  <si>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</si>
  <si>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</si>
  <si>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</si>
  <si>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</si>
  <si>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</si>
  <si>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</si>
  <si>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</si>
  <si>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</si>
  <si>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</si>
  <si>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</si>
  <si>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</si>
  <si>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</si>
  <si>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</si>
  <si>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</si>
  <si>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</si>
  <si>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</si>
  <si>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</si>
  <si>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</si>
  <si>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</si>
  <si>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</si>
  <si>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</si>
  <si>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</si>
  <si>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</si>
  <si>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</si>
  <si>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</si>
  <si>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</si>
  <si>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</si>
  <si>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</si>
  <si>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</si>
  <si>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</si>
  <si>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</si>
  <si>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</si>
  <si>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</si>
  <si>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Hawaii</t>
  </si>
  <si>
    <t>Maui</t>
  </si>
  <si>
    <t>Kauai</t>
  </si>
  <si>
    <t>Honolulu</t>
  </si>
  <si>
    <t>Guam</t>
  </si>
  <si>
    <t>HILO</t>
  </si>
  <si>
    <t>KULA</t>
  </si>
  <si>
    <t>LIHUE</t>
  </si>
  <si>
    <t>KAHULUI</t>
  </si>
  <si>
    <t>HONOLULU</t>
  </si>
  <si>
    <t>WAHIAWA</t>
  </si>
  <si>
    <t>WAIMEA</t>
  </si>
  <si>
    <t>KAPAA</t>
  </si>
  <si>
    <t>HONOKAA</t>
  </si>
  <si>
    <t>KANEOHE</t>
  </si>
  <si>
    <t>PEARL CITY</t>
  </si>
  <si>
    <t>WAIANAE</t>
  </si>
  <si>
    <t>KAPOLEI</t>
  </si>
  <si>
    <t>KAILUA KONA</t>
  </si>
  <si>
    <t>WAILUKU</t>
  </si>
  <si>
    <t>EWA BEACH</t>
  </si>
  <si>
    <t>KOLOA</t>
  </si>
  <si>
    <t>BARRIGADA</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</si>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</sst>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0">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43" totalsRowShown="0" headerRowDxfId="131">
  <autoFilter ref="A1:AG43" xr:uid="{F6C3CB19-CE12-4B14-8BE9-BE2DA56924F3}"/>
  <sortState xmlns:xlrd2="http://schemas.microsoft.com/office/spreadsheetml/2017/richdata2" ref="A2:AG43">
    <sortCondition ref="A1:A43"/>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43" totalsRowShown="0" headerRowDxfId="102">
  <autoFilter ref="A1:AN43" xr:uid="{F6C3CB19-CE12-4B14-8BE9-BE2DA56924F3}"/>
  <sortState xmlns:xlrd2="http://schemas.microsoft.com/office/spreadsheetml/2017/richdata2" ref="A2:AN43">
    <sortCondition ref="A1:A43"/>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43" totalsRowShown="0" headerRowDxfId="67">
  <autoFilter ref="A1:AI43" xr:uid="{0BC5ADF1-15D4-4F74-902E-CBC634AC45F1}"/>
  <sortState xmlns:xlrd2="http://schemas.microsoft.com/office/spreadsheetml/2017/richdata2" ref="A2:AI1">
    <sortCondition ref="A1"/>
  </sortState>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234"/>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116</v>
      </c>
      <c r="B1" s="2" t="s">
        <v>118</v>
      </c>
      <c r="C1" s="2" t="s">
        <v>119</v>
      </c>
      <c r="D1" s="2" t="s">
        <v>120</v>
      </c>
      <c r="E1" s="2" t="s">
        <v>121</v>
      </c>
      <c r="F1" s="2" t="s">
        <v>122</v>
      </c>
      <c r="G1" s="2" t="s">
        <v>123</v>
      </c>
      <c r="H1" s="2" t="s">
        <v>124</v>
      </c>
      <c r="I1" s="2" t="s">
        <v>125</v>
      </c>
      <c r="J1" s="2" t="s">
        <v>126</v>
      </c>
      <c r="K1" s="2" t="s">
        <v>127</v>
      </c>
      <c r="L1" s="2" t="s">
        <v>128</v>
      </c>
      <c r="M1" s="2" t="s">
        <v>129</v>
      </c>
      <c r="N1" s="2" t="s">
        <v>130</v>
      </c>
      <c r="O1" s="2" t="s">
        <v>131</v>
      </c>
      <c r="P1" s="2" t="s">
        <v>132</v>
      </c>
      <c r="Q1" s="2" t="s">
        <v>133</v>
      </c>
      <c r="R1" s="2" t="s">
        <v>134</v>
      </c>
      <c r="S1" s="2" t="s">
        <v>135</v>
      </c>
      <c r="T1" s="2" t="s">
        <v>136</v>
      </c>
      <c r="U1" s="2" t="s">
        <v>137</v>
      </c>
      <c r="V1" s="2" t="s">
        <v>138</v>
      </c>
      <c r="W1" s="2" t="s">
        <v>139</v>
      </c>
      <c r="X1" s="2" t="s">
        <v>140</v>
      </c>
      <c r="Y1" s="2" t="s">
        <v>141</v>
      </c>
      <c r="Z1" s="2" t="s">
        <v>142</v>
      </c>
      <c r="AA1" s="2" t="s">
        <v>143</v>
      </c>
      <c r="AB1" s="2" t="s">
        <v>144</v>
      </c>
      <c r="AC1" s="2" t="s">
        <v>145</v>
      </c>
      <c r="AD1" s="2" t="s">
        <v>146</v>
      </c>
      <c r="AE1" s="2" t="s">
        <v>147</v>
      </c>
      <c r="AF1" s="2" t="s">
        <v>148</v>
      </c>
      <c r="AG1" s="3" t="s">
        <v>149</v>
      </c>
    </row>
    <row r="2" spans="1:34" x14ac:dyDescent="0.25">
      <c r="A2" t="s">
        <v>53</v>
      </c>
      <c r="B2" t="s">
        <v>36</v>
      </c>
      <c r="C2" t="s">
        <v>102</v>
      </c>
      <c r="D2" t="s">
        <v>96</v>
      </c>
      <c r="E2" s="4">
        <v>38.673913043478258</v>
      </c>
      <c r="F2" s="4">
        <f>Nurse[[#This Row],[Total Nurse Staff Hours]]/Nurse[[#This Row],[MDS Census]]</f>
        <v>5.4956436200112435</v>
      </c>
      <c r="G2" s="4">
        <f>Nurse[[#This Row],[Total Direct Care Staff Hours]]/Nurse[[#This Row],[MDS Census]]</f>
        <v>5.1159359190556497</v>
      </c>
      <c r="H2" s="4">
        <f>Nurse[[#This Row],[Total RN Hours (w/ Admin, DON)]]/Nurse[[#This Row],[MDS Census]]</f>
        <v>2.0799606520517147</v>
      </c>
      <c r="I2" s="4">
        <f>Nurse[[#This Row],[RN Hours (excl. Admin, DON)]]/Nurse[[#This Row],[MDS Census]]</f>
        <v>1.7002529510961217</v>
      </c>
      <c r="J2" s="4">
        <f>SUM(Nurse[[#This Row],[RN Hours (excl. Admin, DON)]],Nurse[[#This Row],[RN Admin Hours]],Nurse[[#This Row],[RN DON Hours]],Nurse[[#This Row],[LPN Hours (excl. Admin)]],Nurse[[#This Row],[LPN Admin Hours]],Nurse[[#This Row],[CNA Hours]],Nurse[[#This Row],[NA TR Hours]],Nurse[[#This Row],[Med Aide/Tech Hours]])</f>
        <v>212.5380434782609</v>
      </c>
      <c r="K2" s="4">
        <f>SUM(Nurse[[#This Row],[RN Hours (excl. Admin, DON)]],Nurse[[#This Row],[LPN Hours (excl. Admin)]],Nurse[[#This Row],[CNA Hours]],Nurse[[#This Row],[NA TR Hours]],Nurse[[#This Row],[Med Aide/Tech Hours]])</f>
        <v>197.85326086956522</v>
      </c>
      <c r="L2" s="4">
        <f>SUM(Nurse[[#This Row],[RN Hours (excl. Admin, DON)]],Nurse[[#This Row],[RN Admin Hours]],Nurse[[#This Row],[RN DON Hours]])</f>
        <v>80.440217391304358</v>
      </c>
      <c r="M2" s="4">
        <v>65.755434782608702</v>
      </c>
      <c r="N2" s="4">
        <v>9.4673913043478262</v>
      </c>
      <c r="O2" s="4">
        <v>5.2173913043478262</v>
      </c>
      <c r="P2" s="4">
        <f>SUM(Nurse[[#This Row],[LPN Hours (excl. Admin)]],Nurse[[#This Row],[LPN Admin Hours]])</f>
        <v>9.0679347826086953</v>
      </c>
      <c r="Q2" s="4">
        <v>9.0679347826086953</v>
      </c>
      <c r="R2" s="4">
        <v>0</v>
      </c>
      <c r="S2" s="4">
        <f>SUM(Nurse[[#This Row],[CNA Hours]],Nurse[[#This Row],[NA TR Hours]],Nurse[[#This Row],[Med Aide/Tech Hours]])</f>
        <v>123.02989130434783</v>
      </c>
      <c r="T2" s="4">
        <v>120.63315217391305</v>
      </c>
      <c r="U2" s="4">
        <v>2.3967391304347827</v>
      </c>
      <c r="V2" s="4">
        <v>0</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2.3913043478260869</v>
      </c>
      <c r="X2" s="4">
        <v>0</v>
      </c>
      <c r="Y2" s="4">
        <v>0</v>
      </c>
      <c r="Z2" s="4">
        <v>0</v>
      </c>
      <c r="AA2" s="4">
        <v>0</v>
      </c>
      <c r="AB2" s="4">
        <v>0</v>
      </c>
      <c r="AC2" s="4">
        <v>2.3913043478260869</v>
      </c>
      <c r="AD2" s="4">
        <v>0</v>
      </c>
      <c r="AE2" s="4">
        <v>0</v>
      </c>
      <c r="AF2" s="1">
        <v>125063</v>
      </c>
      <c r="AG2" s="1">
        <v>9</v>
      </c>
      <c r="AH2"/>
    </row>
    <row r="3" spans="1:34" x14ac:dyDescent="0.25">
      <c r="A3" t="s">
        <v>53</v>
      </c>
      <c r="B3" t="s">
        <v>18</v>
      </c>
      <c r="C3" t="s">
        <v>107</v>
      </c>
      <c r="D3" t="s">
        <v>96</v>
      </c>
      <c r="E3" s="4">
        <v>100.33695652173913</v>
      </c>
      <c r="F3" s="4">
        <f>Nurse[[#This Row],[Total Nurse Staff Hours]]/Nurse[[#This Row],[MDS Census]]</f>
        <v>4.0759202686599503</v>
      </c>
      <c r="G3" s="4">
        <f>Nurse[[#This Row],[Total Direct Care Staff Hours]]/Nurse[[#This Row],[MDS Census]]</f>
        <v>3.6842790596901747</v>
      </c>
      <c r="H3" s="4">
        <f>Nurse[[#This Row],[Total RN Hours (w/ Admin, DON)]]/Nurse[[#This Row],[MDS Census]]</f>
        <v>1.6024309392265192</v>
      </c>
      <c r="I3" s="4">
        <f>Nurse[[#This Row],[RN Hours (excl. Admin, DON)]]/Nurse[[#This Row],[MDS Census]]</f>
        <v>1.2107897302567434</v>
      </c>
      <c r="J3" s="4">
        <f>SUM(Nurse[[#This Row],[RN Hours (excl. Admin, DON)]],Nurse[[#This Row],[RN Admin Hours]],Nurse[[#This Row],[RN DON Hours]],Nurse[[#This Row],[LPN Hours (excl. Admin)]],Nurse[[#This Row],[LPN Admin Hours]],Nurse[[#This Row],[CNA Hours]],Nurse[[#This Row],[NA TR Hours]],Nurse[[#This Row],[Med Aide/Tech Hours]])</f>
        <v>408.96543478260867</v>
      </c>
      <c r="K3" s="4">
        <f>SUM(Nurse[[#This Row],[RN Hours (excl. Admin, DON)]],Nurse[[#This Row],[LPN Hours (excl. Admin)]],Nurse[[#This Row],[CNA Hours]],Nurse[[#This Row],[NA TR Hours]],Nurse[[#This Row],[Med Aide/Tech Hours]])</f>
        <v>369.66934782608695</v>
      </c>
      <c r="L3" s="4">
        <f>SUM(Nurse[[#This Row],[RN Hours (excl. Admin, DON)]],Nurse[[#This Row],[RN Admin Hours]],Nurse[[#This Row],[RN DON Hours]])</f>
        <v>160.78304347826085</v>
      </c>
      <c r="M3" s="4">
        <v>121.48695652173912</v>
      </c>
      <c r="N3" s="4">
        <v>33.991739130434773</v>
      </c>
      <c r="O3" s="4">
        <v>5.3043478260869561</v>
      </c>
      <c r="P3" s="4">
        <f>SUM(Nurse[[#This Row],[LPN Hours (excl. Admin)]],Nurse[[#This Row],[LPN Admin Hours]])</f>
        <v>33.517065217391298</v>
      </c>
      <c r="Q3" s="4">
        <v>33.517065217391298</v>
      </c>
      <c r="R3" s="4">
        <v>0</v>
      </c>
      <c r="S3" s="4">
        <f>SUM(Nurse[[#This Row],[CNA Hours]],Nurse[[#This Row],[NA TR Hours]],Nurse[[#This Row],[Med Aide/Tech Hours]])</f>
        <v>214.6653260869565</v>
      </c>
      <c r="T3" s="4">
        <v>204.16249999999999</v>
      </c>
      <c r="U3" s="4">
        <v>10.502826086956517</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63.549347826086965</v>
      </c>
      <c r="X3" s="4">
        <v>11.271739130434783</v>
      </c>
      <c r="Y3" s="4">
        <v>0</v>
      </c>
      <c r="Z3" s="4">
        <v>0</v>
      </c>
      <c r="AA3" s="4">
        <v>25.141739130434782</v>
      </c>
      <c r="AB3" s="4">
        <v>0</v>
      </c>
      <c r="AC3" s="4">
        <v>25.83695652173914</v>
      </c>
      <c r="AD3" s="4">
        <v>1.298913043478261</v>
      </c>
      <c r="AE3" s="4">
        <v>0</v>
      </c>
      <c r="AF3" s="1">
        <v>125038</v>
      </c>
      <c r="AG3" s="1">
        <v>9</v>
      </c>
      <c r="AH3"/>
    </row>
    <row r="4" spans="1:34" x14ac:dyDescent="0.25">
      <c r="A4" t="s">
        <v>53</v>
      </c>
      <c r="B4" t="s">
        <v>26</v>
      </c>
      <c r="C4" t="s">
        <v>107</v>
      </c>
      <c r="D4" t="s">
        <v>96</v>
      </c>
      <c r="E4" s="4">
        <v>58.239130434782609</v>
      </c>
      <c r="F4" s="4">
        <f>Nurse[[#This Row],[Total Nurse Staff Hours]]/Nurse[[#This Row],[MDS Census]]</f>
        <v>3.9898096304591264</v>
      </c>
      <c r="G4" s="4">
        <f>Nurse[[#This Row],[Total Direct Care Staff Hours]]/Nurse[[#This Row],[MDS Census]]</f>
        <v>3.4799178798058978</v>
      </c>
      <c r="H4" s="4">
        <f>Nurse[[#This Row],[Total RN Hours (w/ Admin, DON)]]/Nurse[[#This Row],[MDS Census]]</f>
        <v>1.5029208659947741</v>
      </c>
      <c r="I4" s="4">
        <f>Nurse[[#This Row],[RN Hours (excl. Admin, DON)]]/Nurse[[#This Row],[MDS Census]]</f>
        <v>0.99302911534154537</v>
      </c>
      <c r="J4" s="4">
        <f>SUM(Nurse[[#This Row],[RN Hours (excl. Admin, DON)]],Nurse[[#This Row],[RN Admin Hours]],Nurse[[#This Row],[RN DON Hours]],Nurse[[#This Row],[LPN Hours (excl. Admin)]],Nurse[[#This Row],[LPN Admin Hours]],Nurse[[#This Row],[CNA Hours]],Nurse[[#This Row],[NA TR Hours]],Nurse[[#This Row],[Med Aide/Tech Hours]])</f>
        <v>232.36304347826086</v>
      </c>
      <c r="K4" s="4">
        <f>SUM(Nurse[[#This Row],[RN Hours (excl. Admin, DON)]],Nurse[[#This Row],[LPN Hours (excl. Admin)]],Nurse[[#This Row],[CNA Hours]],Nurse[[#This Row],[NA TR Hours]],Nurse[[#This Row],[Med Aide/Tech Hours]])</f>
        <v>202.66739130434783</v>
      </c>
      <c r="L4" s="4">
        <f>SUM(Nurse[[#This Row],[RN Hours (excl. Admin, DON)]],Nurse[[#This Row],[RN Admin Hours]],Nurse[[#This Row],[RN DON Hours]])</f>
        <v>87.528804347826082</v>
      </c>
      <c r="M4" s="4">
        <v>57.833152173913042</v>
      </c>
      <c r="N4" s="4">
        <v>24.217391304347824</v>
      </c>
      <c r="O4" s="4">
        <v>5.4782608695652177</v>
      </c>
      <c r="P4" s="4">
        <f>SUM(Nurse[[#This Row],[LPN Hours (excl. Admin)]],Nurse[[#This Row],[LPN Admin Hours]])</f>
        <v>11.236413043478262</v>
      </c>
      <c r="Q4" s="4">
        <v>11.236413043478262</v>
      </c>
      <c r="R4" s="4">
        <v>0</v>
      </c>
      <c r="S4" s="4">
        <f>SUM(Nurse[[#This Row],[CNA Hours]],Nurse[[#This Row],[NA TR Hours]],Nurse[[#This Row],[Med Aide/Tech Hours]])</f>
        <v>133.59782608695653</v>
      </c>
      <c r="T4" s="4">
        <v>133.59782608695653</v>
      </c>
      <c r="U4" s="4">
        <v>0</v>
      </c>
      <c r="V4" s="4">
        <v>0</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27.126630434782609</v>
      </c>
      <c r="X4" s="4">
        <v>3.8630434782608689</v>
      </c>
      <c r="Y4" s="4">
        <v>4.0434782608695654</v>
      </c>
      <c r="Z4" s="4">
        <v>5.4782608695652177</v>
      </c>
      <c r="AA4" s="4">
        <v>8.5461956521739122</v>
      </c>
      <c r="AB4" s="4">
        <v>0</v>
      </c>
      <c r="AC4" s="4">
        <v>5.1956521739130439</v>
      </c>
      <c r="AD4" s="4">
        <v>0</v>
      </c>
      <c r="AE4" s="4">
        <v>0</v>
      </c>
      <c r="AF4" s="1">
        <v>125048</v>
      </c>
      <c r="AG4" s="1">
        <v>9</v>
      </c>
      <c r="AH4"/>
    </row>
    <row r="5" spans="1:34" x14ac:dyDescent="0.25">
      <c r="A5" t="s">
        <v>53</v>
      </c>
      <c r="B5" t="s">
        <v>8</v>
      </c>
      <c r="C5" t="s">
        <v>102</v>
      </c>
      <c r="D5" t="s">
        <v>96</v>
      </c>
      <c r="E5" s="4">
        <v>69.489130434782609</v>
      </c>
      <c r="F5" s="4">
        <f>Nurse[[#This Row],[Total Nurse Staff Hours]]/Nurse[[#This Row],[MDS Census]]</f>
        <v>5.9569075551384332</v>
      </c>
      <c r="G5" s="4">
        <f>Nurse[[#This Row],[Total Direct Care Staff Hours]]/Nurse[[#This Row],[MDS Census]]</f>
        <v>5.5909713749413417</v>
      </c>
      <c r="H5" s="4">
        <f>Nurse[[#This Row],[Total RN Hours (w/ Admin, DON)]]/Nurse[[#This Row],[MDS Census]]</f>
        <v>1.656227123416236</v>
      </c>
      <c r="I5" s="4">
        <f>Nurse[[#This Row],[RN Hours (excl. Admin, DON)]]/Nurse[[#This Row],[MDS Census]]</f>
        <v>1.2902909432191456</v>
      </c>
      <c r="J5" s="4">
        <f>SUM(Nurse[[#This Row],[RN Hours (excl. Admin, DON)]],Nurse[[#This Row],[RN Admin Hours]],Nurse[[#This Row],[RN DON Hours]],Nurse[[#This Row],[LPN Hours (excl. Admin)]],Nurse[[#This Row],[LPN Admin Hours]],Nurse[[#This Row],[CNA Hours]],Nurse[[#This Row],[NA TR Hours]],Nurse[[#This Row],[Med Aide/Tech Hours]])</f>
        <v>413.94032608695653</v>
      </c>
      <c r="K5" s="4">
        <f>SUM(Nurse[[#This Row],[RN Hours (excl. Admin, DON)]],Nurse[[#This Row],[LPN Hours (excl. Admin)]],Nurse[[#This Row],[CNA Hours]],Nurse[[#This Row],[NA TR Hours]],Nurse[[#This Row],[Med Aide/Tech Hours]])</f>
        <v>388.51173913043476</v>
      </c>
      <c r="L5" s="4">
        <f>SUM(Nurse[[#This Row],[RN Hours (excl. Admin, DON)]],Nurse[[#This Row],[RN Admin Hours]],Nurse[[#This Row],[RN DON Hours]])</f>
        <v>115.08978260869561</v>
      </c>
      <c r="M5" s="4">
        <v>89.661195652173888</v>
      </c>
      <c r="N5" s="4">
        <v>20.455760869565218</v>
      </c>
      <c r="O5" s="4">
        <v>4.9728260869565215</v>
      </c>
      <c r="P5" s="4">
        <f>SUM(Nurse[[#This Row],[LPN Hours (excl. Admin)]],Nurse[[#This Row],[LPN Admin Hours]])</f>
        <v>29.23391304347826</v>
      </c>
      <c r="Q5" s="4">
        <v>29.23391304347826</v>
      </c>
      <c r="R5" s="4">
        <v>0</v>
      </c>
      <c r="S5" s="4">
        <f>SUM(Nurse[[#This Row],[CNA Hours]],Nurse[[#This Row],[NA TR Hours]],Nurse[[#This Row],[Med Aide/Tech Hours]])</f>
        <v>269.61663043478262</v>
      </c>
      <c r="T5" s="4">
        <v>265.11826086956523</v>
      </c>
      <c r="U5" s="4">
        <v>4.4983695652173905</v>
      </c>
      <c r="V5" s="4">
        <v>0</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18.251304347826089</v>
      </c>
      <c r="X5" s="4">
        <v>0</v>
      </c>
      <c r="Y5" s="4">
        <v>0</v>
      </c>
      <c r="Z5" s="4">
        <v>0</v>
      </c>
      <c r="AA5" s="4">
        <v>0</v>
      </c>
      <c r="AB5" s="4">
        <v>0</v>
      </c>
      <c r="AC5" s="4">
        <v>15.962608695652175</v>
      </c>
      <c r="AD5" s="4">
        <v>2.2886956521739132</v>
      </c>
      <c r="AE5" s="4">
        <v>0</v>
      </c>
      <c r="AF5" s="1">
        <v>125014</v>
      </c>
      <c r="AG5" s="1">
        <v>9</v>
      </c>
      <c r="AH5"/>
    </row>
    <row r="6" spans="1:34" x14ac:dyDescent="0.25">
      <c r="A6" t="s">
        <v>53</v>
      </c>
      <c r="B6" t="s">
        <v>11</v>
      </c>
      <c r="C6" t="s">
        <v>102</v>
      </c>
      <c r="D6" t="s">
        <v>96</v>
      </c>
      <c r="E6" s="4">
        <v>89.326086956521735</v>
      </c>
      <c r="F6" s="4">
        <f>Nurse[[#This Row],[Total Nurse Staff Hours]]/Nurse[[#This Row],[MDS Census]]</f>
        <v>4.5168836699926995</v>
      </c>
      <c r="G6" s="4">
        <f>Nurse[[#This Row],[Total Direct Care Staff Hours]]/Nurse[[#This Row],[MDS Census]]</f>
        <v>4.0048089559503541</v>
      </c>
      <c r="H6" s="4">
        <f>Nurse[[#This Row],[Total RN Hours (w/ Admin, DON)]]/Nurse[[#This Row],[MDS Census]]</f>
        <v>1.7329727427597956</v>
      </c>
      <c r="I6" s="4">
        <f>Nurse[[#This Row],[RN Hours (excl. Admin, DON)]]/Nurse[[#This Row],[MDS Census]]</f>
        <v>1.2208980287174496</v>
      </c>
      <c r="J6" s="4">
        <f>SUM(Nurse[[#This Row],[RN Hours (excl. Admin, DON)]],Nurse[[#This Row],[RN Admin Hours]],Nurse[[#This Row],[RN DON Hours]],Nurse[[#This Row],[LPN Hours (excl. Admin)]],Nurse[[#This Row],[LPN Admin Hours]],Nurse[[#This Row],[CNA Hours]],Nurse[[#This Row],[NA TR Hours]],Nurse[[#This Row],[Med Aide/Tech Hours]])</f>
        <v>403.47554347826093</v>
      </c>
      <c r="K6" s="4">
        <f>SUM(Nurse[[#This Row],[RN Hours (excl. Admin, DON)]],Nurse[[#This Row],[LPN Hours (excl. Admin)]],Nurse[[#This Row],[CNA Hours]],Nurse[[#This Row],[NA TR Hours]],Nurse[[#This Row],[Med Aide/Tech Hours]])</f>
        <v>357.73391304347837</v>
      </c>
      <c r="L6" s="4">
        <f>SUM(Nurse[[#This Row],[RN Hours (excl. Admin, DON)]],Nurse[[#This Row],[RN Admin Hours]],Nurse[[#This Row],[RN DON Hours]])</f>
        <v>154.79967391304348</v>
      </c>
      <c r="M6" s="4">
        <v>109.05804347826087</v>
      </c>
      <c r="N6" s="4">
        <v>41.013369565217396</v>
      </c>
      <c r="O6" s="4">
        <v>4.7282608695652177</v>
      </c>
      <c r="P6" s="4">
        <f>SUM(Nurse[[#This Row],[LPN Hours (excl. Admin)]],Nurse[[#This Row],[LPN Admin Hours]])</f>
        <v>9.5916304347826085</v>
      </c>
      <c r="Q6" s="4">
        <v>9.5916304347826085</v>
      </c>
      <c r="R6" s="4">
        <v>0</v>
      </c>
      <c r="S6" s="4">
        <f>SUM(Nurse[[#This Row],[CNA Hours]],Nurse[[#This Row],[NA TR Hours]],Nurse[[#This Row],[Med Aide/Tech Hours]])</f>
        <v>239.08423913043487</v>
      </c>
      <c r="T6" s="4">
        <v>219.63804347826095</v>
      </c>
      <c r="U6" s="4">
        <v>19.446195652173916</v>
      </c>
      <c r="V6" s="4">
        <v>0</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0.16304347826086957</v>
      </c>
      <c r="X6" s="4">
        <v>0.16304347826086957</v>
      </c>
      <c r="Y6" s="4">
        <v>0</v>
      </c>
      <c r="Z6" s="4">
        <v>0</v>
      </c>
      <c r="AA6" s="4">
        <v>0</v>
      </c>
      <c r="AB6" s="4">
        <v>0</v>
      </c>
      <c r="AC6" s="4">
        <v>0</v>
      </c>
      <c r="AD6" s="4">
        <v>0</v>
      </c>
      <c r="AE6" s="4">
        <v>0</v>
      </c>
      <c r="AF6" s="1">
        <v>125020</v>
      </c>
      <c r="AG6" s="1">
        <v>9</v>
      </c>
      <c r="AH6"/>
    </row>
    <row r="7" spans="1:34" x14ac:dyDescent="0.25">
      <c r="A7" t="s">
        <v>53</v>
      </c>
      <c r="B7" t="s">
        <v>37</v>
      </c>
      <c r="C7" t="s">
        <v>102</v>
      </c>
      <c r="D7" t="s">
        <v>96</v>
      </c>
      <c r="E7" s="4">
        <v>67.369565217391298</v>
      </c>
      <c r="F7" s="4">
        <f>Nurse[[#This Row],[Total Nurse Staff Hours]]/Nurse[[#This Row],[MDS Census]]</f>
        <v>6.2421748951274614</v>
      </c>
      <c r="G7" s="4">
        <f>Nurse[[#This Row],[Total Direct Care Staff Hours]]/Nurse[[#This Row],[MDS Census]]</f>
        <v>5.333292997741208</v>
      </c>
      <c r="H7" s="4">
        <f>Nurse[[#This Row],[Total RN Hours (w/ Admin, DON)]]/Nurse[[#This Row],[MDS Census]]</f>
        <v>3.2194256211681194</v>
      </c>
      <c r="I7" s="4">
        <f>Nurse[[#This Row],[RN Hours (excl. Admin, DON)]]/Nurse[[#This Row],[MDS Census]]</f>
        <v>2.3105437237818656</v>
      </c>
      <c r="J7" s="4">
        <f>SUM(Nurse[[#This Row],[RN Hours (excl. Admin, DON)]],Nurse[[#This Row],[RN Admin Hours]],Nurse[[#This Row],[RN DON Hours]],Nurse[[#This Row],[LPN Hours (excl. Admin)]],Nurse[[#This Row],[LPN Admin Hours]],Nurse[[#This Row],[CNA Hours]],Nurse[[#This Row],[NA TR Hours]],Nurse[[#This Row],[Med Aide/Tech Hours]])</f>
        <v>420.53260869565219</v>
      </c>
      <c r="K7" s="4">
        <f>SUM(Nurse[[#This Row],[RN Hours (excl. Admin, DON)]],Nurse[[#This Row],[LPN Hours (excl. Admin)]],Nurse[[#This Row],[CNA Hours]],Nurse[[#This Row],[NA TR Hours]],Nurse[[#This Row],[Med Aide/Tech Hours]])</f>
        <v>359.30163043478262</v>
      </c>
      <c r="L7" s="4">
        <f>SUM(Nurse[[#This Row],[RN Hours (excl. Admin, DON)]],Nurse[[#This Row],[RN Admin Hours]],Nurse[[#This Row],[RN DON Hours]])</f>
        <v>216.89130434782609</v>
      </c>
      <c r="M7" s="4">
        <v>155.66032608695653</v>
      </c>
      <c r="N7" s="4">
        <v>55.926630434782609</v>
      </c>
      <c r="O7" s="4">
        <v>5.3043478260869561</v>
      </c>
      <c r="P7" s="4">
        <f>SUM(Nurse[[#This Row],[LPN Hours (excl. Admin)]],Nurse[[#This Row],[LPN Admin Hours]])</f>
        <v>0</v>
      </c>
      <c r="Q7" s="4">
        <v>0</v>
      </c>
      <c r="R7" s="4">
        <v>0</v>
      </c>
      <c r="S7" s="4">
        <f>SUM(Nurse[[#This Row],[CNA Hours]],Nurse[[#This Row],[NA TR Hours]],Nurse[[#This Row],[Med Aide/Tech Hours]])</f>
        <v>203.64130434782606</v>
      </c>
      <c r="T7" s="4">
        <v>198.00815217391303</v>
      </c>
      <c r="U7" s="4">
        <v>5.6331521739130439</v>
      </c>
      <c r="V7" s="4">
        <v>0</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0.82608695652173914</v>
      </c>
      <c r="X7" s="4">
        <v>0</v>
      </c>
      <c r="Y7" s="4">
        <v>0.82608695652173914</v>
      </c>
      <c r="Z7" s="4">
        <v>0</v>
      </c>
      <c r="AA7" s="4">
        <v>0</v>
      </c>
      <c r="AB7" s="4">
        <v>0</v>
      </c>
      <c r="AC7" s="4">
        <v>0</v>
      </c>
      <c r="AD7" s="4">
        <v>0</v>
      </c>
      <c r="AE7" s="4">
        <v>0</v>
      </c>
      <c r="AF7" s="1">
        <v>125064</v>
      </c>
      <c r="AG7" s="1">
        <v>9</v>
      </c>
      <c r="AH7"/>
    </row>
    <row r="8" spans="1:34" x14ac:dyDescent="0.25">
      <c r="A8" t="s">
        <v>53</v>
      </c>
      <c r="B8" t="s">
        <v>2</v>
      </c>
      <c r="C8" t="s">
        <v>100</v>
      </c>
      <c r="D8" t="s">
        <v>95</v>
      </c>
      <c r="E8" s="4">
        <v>76.358695652173907</v>
      </c>
      <c r="F8" s="4">
        <f>Nurse[[#This Row],[Total Nurse Staff Hours]]/Nurse[[#This Row],[MDS Census]]</f>
        <v>4.0962818505338072</v>
      </c>
      <c r="G8" s="4">
        <f>Nurse[[#This Row],[Total Direct Care Staff Hours]]/Nurse[[#This Row],[MDS Census]]</f>
        <v>3.687990035587188</v>
      </c>
      <c r="H8" s="4">
        <f>Nurse[[#This Row],[Total RN Hours (w/ Admin, DON)]]/Nurse[[#This Row],[MDS Census]]</f>
        <v>1.4797508896797151</v>
      </c>
      <c r="I8" s="4">
        <f>Nurse[[#This Row],[RN Hours (excl. Admin, DON)]]/Nurse[[#This Row],[MDS Census]]</f>
        <v>1.0714590747330961</v>
      </c>
      <c r="J8" s="4">
        <f>SUM(Nurse[[#This Row],[RN Hours (excl. Admin, DON)]],Nurse[[#This Row],[RN Admin Hours]],Nurse[[#This Row],[RN DON Hours]],Nurse[[#This Row],[LPN Hours (excl. Admin)]],Nurse[[#This Row],[LPN Admin Hours]],Nurse[[#This Row],[CNA Hours]],Nurse[[#This Row],[NA TR Hours]],Nurse[[#This Row],[Med Aide/Tech Hours]])</f>
        <v>312.78673913043468</v>
      </c>
      <c r="K8" s="4">
        <f>SUM(Nurse[[#This Row],[RN Hours (excl. Admin, DON)]],Nurse[[#This Row],[LPN Hours (excl. Admin)]],Nurse[[#This Row],[CNA Hours]],Nurse[[#This Row],[NA TR Hours]],Nurse[[#This Row],[Med Aide/Tech Hours]])</f>
        <v>281.61010869565212</v>
      </c>
      <c r="L8" s="4">
        <f>SUM(Nurse[[#This Row],[RN Hours (excl. Admin, DON)]],Nurse[[#This Row],[RN Admin Hours]],Nurse[[#This Row],[RN DON Hours]])</f>
        <v>112.99184782608694</v>
      </c>
      <c r="M8" s="4">
        <v>81.815217391304344</v>
      </c>
      <c r="N8" s="4">
        <v>26.046195652173914</v>
      </c>
      <c r="O8" s="4">
        <v>5.1304347826086953</v>
      </c>
      <c r="P8" s="4">
        <f>SUM(Nurse[[#This Row],[LPN Hours (excl. Admin)]],Nurse[[#This Row],[LPN Admin Hours]])</f>
        <v>16.605978260869566</v>
      </c>
      <c r="Q8" s="4">
        <v>16.605978260869566</v>
      </c>
      <c r="R8" s="4">
        <v>0</v>
      </c>
      <c r="S8" s="4">
        <f>SUM(Nurse[[#This Row],[CNA Hours]],Nurse[[#This Row],[NA TR Hours]],Nurse[[#This Row],[Med Aide/Tech Hours]])</f>
        <v>183.18891304347824</v>
      </c>
      <c r="T8" s="4">
        <v>178.50956521739127</v>
      </c>
      <c r="U8" s="4">
        <v>4.6793478260869561</v>
      </c>
      <c r="V8" s="4">
        <v>0</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 s="4">
        <v>0</v>
      </c>
      <c r="Y8" s="4">
        <v>0</v>
      </c>
      <c r="Z8" s="4">
        <v>0</v>
      </c>
      <c r="AA8" s="4">
        <v>0</v>
      </c>
      <c r="AB8" s="4">
        <v>0</v>
      </c>
      <c r="AC8" s="4">
        <v>0</v>
      </c>
      <c r="AD8" s="4">
        <v>0</v>
      </c>
      <c r="AE8" s="4">
        <v>0</v>
      </c>
      <c r="AF8" s="1">
        <v>125004</v>
      </c>
      <c r="AG8" s="1">
        <v>9</v>
      </c>
      <c r="AH8"/>
    </row>
    <row r="9" spans="1:34" x14ac:dyDescent="0.25">
      <c r="A9" t="s">
        <v>53</v>
      </c>
      <c r="B9" t="s">
        <v>41</v>
      </c>
      <c r="C9" t="s">
        <v>115</v>
      </c>
      <c r="D9" t="s">
        <v>97</v>
      </c>
      <c r="E9" s="4">
        <v>30.282608695652176</v>
      </c>
      <c r="F9" s="4">
        <f>Nurse[[#This Row],[Total Nurse Staff Hours]]/Nurse[[#This Row],[MDS Census]]</f>
        <v>6.5895190236898769</v>
      </c>
      <c r="G9" s="4">
        <f>Nurse[[#This Row],[Total Direct Care Staff Hours]]/Nurse[[#This Row],[MDS Census]]</f>
        <v>6.2493180186647512</v>
      </c>
      <c r="H9" s="4">
        <f>Nurse[[#This Row],[Total RN Hours (w/ Admin, DON)]]/Nurse[[#This Row],[MDS Census]]</f>
        <v>2.4650035893754492</v>
      </c>
      <c r="I9" s="4">
        <f>Nurse[[#This Row],[RN Hours (excl. Admin, DON)]]/Nurse[[#This Row],[MDS Census]]</f>
        <v>2.2451722900215363</v>
      </c>
      <c r="J9" s="4">
        <f>SUM(Nurse[[#This Row],[RN Hours (excl. Admin, DON)]],Nurse[[#This Row],[RN Admin Hours]],Nurse[[#This Row],[RN DON Hours]],Nurse[[#This Row],[LPN Hours (excl. Admin)]],Nurse[[#This Row],[LPN Admin Hours]],Nurse[[#This Row],[CNA Hours]],Nurse[[#This Row],[NA TR Hours]],Nurse[[#This Row],[Med Aide/Tech Hours]])</f>
        <v>199.54782608695649</v>
      </c>
      <c r="K9" s="4">
        <f>SUM(Nurse[[#This Row],[RN Hours (excl. Admin, DON)]],Nurse[[#This Row],[LPN Hours (excl. Admin)]],Nurse[[#This Row],[CNA Hours]],Nurse[[#This Row],[NA TR Hours]],Nurse[[#This Row],[Med Aide/Tech Hours]])</f>
        <v>189.24565217391302</v>
      </c>
      <c r="L9" s="4">
        <f>SUM(Nurse[[#This Row],[RN Hours (excl. Admin, DON)]],Nurse[[#This Row],[RN Admin Hours]],Nurse[[#This Row],[RN DON Hours]])</f>
        <v>74.646739130434796</v>
      </c>
      <c r="M9" s="4">
        <v>67.98967391304349</v>
      </c>
      <c r="N9" s="4">
        <v>3.2478260869565219</v>
      </c>
      <c r="O9" s="4">
        <v>3.4092391304347824</v>
      </c>
      <c r="P9" s="4">
        <f>SUM(Nurse[[#This Row],[LPN Hours (excl. Admin)]],Nurse[[#This Row],[LPN Admin Hours]])</f>
        <v>27.073369565217391</v>
      </c>
      <c r="Q9" s="4">
        <v>23.428260869565214</v>
      </c>
      <c r="R9" s="4">
        <v>3.645108695652175</v>
      </c>
      <c r="S9" s="4">
        <f>SUM(Nurse[[#This Row],[CNA Hours]],Nurse[[#This Row],[NA TR Hours]],Nurse[[#This Row],[Med Aide/Tech Hours]])</f>
        <v>97.827717391304319</v>
      </c>
      <c r="T9" s="4">
        <v>97.827717391304319</v>
      </c>
      <c r="U9" s="4">
        <v>0</v>
      </c>
      <c r="V9" s="4">
        <v>0</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 s="4">
        <v>0</v>
      </c>
      <c r="Y9" s="4">
        <v>0</v>
      </c>
      <c r="Z9" s="4">
        <v>0</v>
      </c>
      <c r="AA9" s="4">
        <v>0</v>
      </c>
      <c r="AB9" s="4">
        <v>0</v>
      </c>
      <c r="AC9" s="4">
        <v>0</v>
      </c>
      <c r="AD9" s="4">
        <v>0</v>
      </c>
      <c r="AE9" s="4">
        <v>0</v>
      </c>
      <c r="AF9" s="1">
        <v>655000</v>
      </c>
      <c r="AG9" s="1">
        <v>9</v>
      </c>
      <c r="AH9"/>
    </row>
    <row r="10" spans="1:34" x14ac:dyDescent="0.25">
      <c r="A10" t="s">
        <v>53</v>
      </c>
      <c r="B10" t="s">
        <v>23</v>
      </c>
      <c r="C10" t="s">
        <v>98</v>
      </c>
      <c r="D10" t="s">
        <v>93</v>
      </c>
      <c r="E10" s="4">
        <v>97</v>
      </c>
      <c r="F10" s="4">
        <f>Nurse[[#This Row],[Total Nurse Staff Hours]]/Nurse[[#This Row],[MDS Census]]</f>
        <v>3.5035623038995971</v>
      </c>
      <c r="G10" s="4">
        <f>Nurse[[#This Row],[Total Direct Care Staff Hours]]/Nurse[[#This Row],[MDS Census]]</f>
        <v>3.2011945316001795</v>
      </c>
      <c r="H10" s="4">
        <f>Nurse[[#This Row],[Total RN Hours (w/ Admin, DON)]]/Nurse[[#This Row],[MDS Census]]</f>
        <v>0.97257507844016167</v>
      </c>
      <c r="I10" s="4">
        <f>Nurse[[#This Row],[RN Hours (excl. Admin, DON)]]/Nurse[[#This Row],[MDS Census]]</f>
        <v>0.67020730614074431</v>
      </c>
      <c r="J10" s="4">
        <f>SUM(Nurse[[#This Row],[RN Hours (excl. Admin, DON)]],Nurse[[#This Row],[RN Admin Hours]],Nurse[[#This Row],[RN DON Hours]],Nurse[[#This Row],[LPN Hours (excl. Admin)]],Nurse[[#This Row],[LPN Admin Hours]],Nurse[[#This Row],[CNA Hours]],Nurse[[#This Row],[NA TR Hours]],Nurse[[#This Row],[Med Aide/Tech Hours]])</f>
        <v>339.84554347826094</v>
      </c>
      <c r="K10" s="4">
        <f>SUM(Nurse[[#This Row],[RN Hours (excl. Admin, DON)]],Nurse[[#This Row],[LPN Hours (excl. Admin)]],Nurse[[#This Row],[CNA Hours]],Nurse[[#This Row],[NA TR Hours]],Nurse[[#This Row],[Med Aide/Tech Hours]])</f>
        <v>310.51586956521743</v>
      </c>
      <c r="L10" s="4">
        <f>SUM(Nurse[[#This Row],[RN Hours (excl. Admin, DON)]],Nurse[[#This Row],[RN Admin Hours]],Nurse[[#This Row],[RN DON Hours]])</f>
        <v>94.339782608695685</v>
      </c>
      <c r="M10" s="4">
        <v>65.010108695652193</v>
      </c>
      <c r="N10" s="4">
        <v>23.677500000000009</v>
      </c>
      <c r="O10" s="4">
        <v>5.6521739130434785</v>
      </c>
      <c r="P10" s="4">
        <f>SUM(Nurse[[#This Row],[LPN Hours (excl. Admin)]],Nurse[[#This Row],[LPN Admin Hours]])</f>
        <v>55.633478260869552</v>
      </c>
      <c r="Q10" s="4">
        <v>55.633478260869552</v>
      </c>
      <c r="R10" s="4">
        <v>0</v>
      </c>
      <c r="S10" s="4">
        <f>SUM(Nurse[[#This Row],[CNA Hours]],Nurse[[#This Row],[NA TR Hours]],Nurse[[#This Row],[Med Aide/Tech Hours]])</f>
        <v>189.87228260869566</v>
      </c>
      <c r="T10" s="4">
        <v>179.61206521739132</v>
      </c>
      <c r="U10" s="4">
        <v>10.260217391304348</v>
      </c>
      <c r="V10" s="4">
        <v>0</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 s="4">
        <v>0</v>
      </c>
      <c r="Y10" s="4">
        <v>0</v>
      </c>
      <c r="Z10" s="4">
        <v>0</v>
      </c>
      <c r="AA10" s="4">
        <v>0</v>
      </c>
      <c r="AB10" s="4">
        <v>0</v>
      </c>
      <c r="AC10" s="4">
        <v>0</v>
      </c>
      <c r="AD10" s="4">
        <v>0</v>
      </c>
      <c r="AE10" s="4">
        <v>0</v>
      </c>
      <c r="AF10" s="1">
        <v>125045</v>
      </c>
      <c r="AG10" s="1">
        <v>9</v>
      </c>
      <c r="AH10"/>
    </row>
    <row r="11" spans="1:34" x14ac:dyDescent="0.25">
      <c r="A11" t="s">
        <v>53</v>
      </c>
      <c r="B11" t="s">
        <v>16</v>
      </c>
      <c r="C11" t="s">
        <v>106</v>
      </c>
      <c r="D11" t="s">
        <v>93</v>
      </c>
      <c r="E11" s="4">
        <v>61.489130434782609</v>
      </c>
      <c r="F11" s="4">
        <f>Nurse[[#This Row],[Total Nurse Staff Hours]]/Nurse[[#This Row],[MDS Census]]</f>
        <v>4.7940958105002647</v>
      </c>
      <c r="G11" s="4">
        <f>Nurse[[#This Row],[Total Direct Care Staff Hours]]/Nurse[[#This Row],[MDS Census]]</f>
        <v>4.7940958105002647</v>
      </c>
      <c r="H11" s="4">
        <f>Nurse[[#This Row],[Total RN Hours (w/ Admin, DON)]]/Nurse[[#This Row],[MDS Census]]</f>
        <v>0.90338518649460842</v>
      </c>
      <c r="I11" s="4">
        <f>Nurse[[#This Row],[RN Hours (excl. Admin, DON)]]/Nurse[[#This Row],[MDS Census]]</f>
        <v>0.90338518649460842</v>
      </c>
      <c r="J11" s="4">
        <f>SUM(Nurse[[#This Row],[RN Hours (excl. Admin, DON)]],Nurse[[#This Row],[RN Admin Hours]],Nurse[[#This Row],[RN DON Hours]],Nurse[[#This Row],[LPN Hours (excl. Admin)]],Nurse[[#This Row],[LPN Admin Hours]],Nurse[[#This Row],[CNA Hours]],Nurse[[#This Row],[NA TR Hours]],Nurse[[#This Row],[Med Aide/Tech Hours]])</f>
        <v>294.78478260869565</v>
      </c>
      <c r="K11" s="4">
        <f>SUM(Nurse[[#This Row],[RN Hours (excl. Admin, DON)]],Nurse[[#This Row],[LPN Hours (excl. Admin)]],Nurse[[#This Row],[CNA Hours]],Nurse[[#This Row],[NA TR Hours]],Nurse[[#This Row],[Med Aide/Tech Hours]])</f>
        <v>294.78478260869565</v>
      </c>
      <c r="L11" s="4">
        <f>SUM(Nurse[[#This Row],[RN Hours (excl. Admin, DON)]],Nurse[[#This Row],[RN Admin Hours]],Nurse[[#This Row],[RN DON Hours]])</f>
        <v>55.548369565217392</v>
      </c>
      <c r="M11" s="4">
        <v>55.548369565217392</v>
      </c>
      <c r="N11" s="4">
        <v>0</v>
      </c>
      <c r="O11" s="4">
        <v>0</v>
      </c>
      <c r="P11" s="4">
        <f>SUM(Nurse[[#This Row],[LPN Hours (excl. Admin)]],Nurse[[#This Row],[LPN Admin Hours]])</f>
        <v>41.228260869565219</v>
      </c>
      <c r="Q11" s="4">
        <v>41.228260869565219</v>
      </c>
      <c r="R11" s="4">
        <v>0</v>
      </c>
      <c r="S11" s="4">
        <f>SUM(Nurse[[#This Row],[CNA Hours]],Nurse[[#This Row],[NA TR Hours]],Nurse[[#This Row],[Med Aide/Tech Hours]])</f>
        <v>198.00815217391303</v>
      </c>
      <c r="T11" s="4">
        <v>198.00815217391303</v>
      </c>
      <c r="U11" s="4">
        <v>0</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19.720108695652176</v>
      </c>
      <c r="X11" s="4">
        <v>0</v>
      </c>
      <c r="Y11" s="4">
        <v>0</v>
      </c>
      <c r="Z11" s="4">
        <v>0</v>
      </c>
      <c r="AA11" s="4">
        <v>19.720108695652176</v>
      </c>
      <c r="AB11" s="4">
        <v>0</v>
      </c>
      <c r="AC11" s="4">
        <v>0</v>
      </c>
      <c r="AD11" s="4">
        <v>0</v>
      </c>
      <c r="AE11" s="4">
        <v>0</v>
      </c>
      <c r="AF11" s="1">
        <v>125032</v>
      </c>
      <c r="AG11" s="1">
        <v>9</v>
      </c>
      <c r="AH11"/>
    </row>
    <row r="12" spans="1:34" x14ac:dyDescent="0.25">
      <c r="A12" t="s">
        <v>53</v>
      </c>
      <c r="B12" t="s">
        <v>35</v>
      </c>
      <c r="C12" t="s">
        <v>114</v>
      </c>
      <c r="D12" t="s">
        <v>95</v>
      </c>
      <c r="E12" s="4">
        <v>52.097826086956523</v>
      </c>
      <c r="F12" s="4">
        <f>Nurse[[#This Row],[Total Nurse Staff Hours]]/Nurse[[#This Row],[MDS Census]]</f>
        <v>4.3795639474233257</v>
      </c>
      <c r="G12" s="4">
        <f>Nurse[[#This Row],[Total Direct Care Staff Hours]]/Nurse[[#This Row],[MDS Census]]</f>
        <v>3.8454517003964113</v>
      </c>
      <c r="H12" s="4">
        <f>Nurse[[#This Row],[Total RN Hours (w/ Admin, DON)]]/Nurse[[#This Row],[MDS Census]]</f>
        <v>1.7835384936365533</v>
      </c>
      <c r="I12" s="4">
        <f>Nurse[[#This Row],[RN Hours (excl. Admin, DON)]]/Nurse[[#This Row],[MDS Census]]</f>
        <v>1.2494262466096391</v>
      </c>
      <c r="J12" s="4">
        <f>SUM(Nurse[[#This Row],[RN Hours (excl. Admin, DON)]],Nurse[[#This Row],[RN Admin Hours]],Nurse[[#This Row],[RN DON Hours]],Nurse[[#This Row],[LPN Hours (excl. Admin)]],Nurse[[#This Row],[LPN Admin Hours]],Nurse[[#This Row],[CNA Hours]],Nurse[[#This Row],[NA TR Hours]],Nurse[[#This Row],[Med Aide/Tech Hours]])</f>
        <v>228.16576086956522</v>
      </c>
      <c r="K12" s="4">
        <f>SUM(Nurse[[#This Row],[RN Hours (excl. Admin, DON)]],Nurse[[#This Row],[LPN Hours (excl. Admin)]],Nurse[[#This Row],[CNA Hours]],Nurse[[#This Row],[NA TR Hours]],Nurse[[#This Row],[Med Aide/Tech Hours]])</f>
        <v>200.33967391304347</v>
      </c>
      <c r="L12" s="4">
        <f>SUM(Nurse[[#This Row],[RN Hours (excl. Admin, DON)]],Nurse[[#This Row],[RN Admin Hours]],Nurse[[#This Row],[RN DON Hours]])</f>
        <v>92.918478260869563</v>
      </c>
      <c r="M12" s="4">
        <v>65.092391304347828</v>
      </c>
      <c r="N12" s="4">
        <v>22.782608695652176</v>
      </c>
      <c r="O12" s="4">
        <v>5.0434782608695654</v>
      </c>
      <c r="P12" s="4">
        <f>SUM(Nurse[[#This Row],[LPN Hours (excl. Admin)]],Nurse[[#This Row],[LPN Admin Hours]])</f>
        <v>16.875</v>
      </c>
      <c r="Q12" s="4">
        <v>16.875</v>
      </c>
      <c r="R12" s="4">
        <v>0</v>
      </c>
      <c r="S12" s="4">
        <f>SUM(Nurse[[#This Row],[CNA Hours]],Nurse[[#This Row],[NA TR Hours]],Nurse[[#This Row],[Med Aide/Tech Hours]])</f>
        <v>118.37228260869566</v>
      </c>
      <c r="T12" s="4">
        <v>105.65760869565217</v>
      </c>
      <c r="U12" s="4">
        <v>12.714673913043478</v>
      </c>
      <c r="V12" s="4">
        <v>0</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 s="4">
        <v>0</v>
      </c>
      <c r="Y12" s="4">
        <v>0</v>
      </c>
      <c r="Z12" s="4">
        <v>0</v>
      </c>
      <c r="AA12" s="4">
        <v>0</v>
      </c>
      <c r="AB12" s="4">
        <v>0</v>
      </c>
      <c r="AC12" s="4">
        <v>0</v>
      </c>
      <c r="AD12" s="4">
        <v>0</v>
      </c>
      <c r="AE12" s="4">
        <v>0</v>
      </c>
      <c r="AF12" s="1">
        <v>125062</v>
      </c>
      <c r="AG12" s="1">
        <v>9</v>
      </c>
      <c r="AH12"/>
    </row>
    <row r="13" spans="1:34" x14ac:dyDescent="0.25">
      <c r="A13" t="s">
        <v>53</v>
      </c>
      <c r="B13" t="s">
        <v>3</v>
      </c>
      <c r="C13" t="s">
        <v>101</v>
      </c>
      <c r="D13" t="s">
        <v>94</v>
      </c>
      <c r="E13" s="4">
        <v>216.07608695652175</v>
      </c>
      <c r="F13" s="4">
        <f>Nurse[[#This Row],[Total Nurse Staff Hours]]/Nurse[[#This Row],[MDS Census]]</f>
        <v>4.4169098043161119</v>
      </c>
      <c r="G13" s="4">
        <f>Nurse[[#This Row],[Total Direct Care Staff Hours]]/Nurse[[#This Row],[MDS Census]]</f>
        <v>4.1087328336435434</v>
      </c>
      <c r="H13" s="4">
        <f>Nurse[[#This Row],[Total RN Hours (w/ Admin, DON)]]/Nurse[[#This Row],[MDS Census]]</f>
        <v>1.15915035967604</v>
      </c>
      <c r="I13" s="4">
        <f>Nurse[[#This Row],[RN Hours (excl. Admin, DON)]]/Nurse[[#This Row],[MDS Census]]</f>
        <v>0.87589919010010564</v>
      </c>
      <c r="J13" s="4">
        <f>SUM(Nurse[[#This Row],[RN Hours (excl. Admin, DON)]],Nurse[[#This Row],[RN Admin Hours]],Nurse[[#This Row],[RN DON Hours]],Nurse[[#This Row],[LPN Hours (excl. Admin)]],Nurse[[#This Row],[LPN Admin Hours]],Nurse[[#This Row],[CNA Hours]],Nurse[[#This Row],[NA TR Hours]],Nurse[[#This Row],[Med Aide/Tech Hours]])</f>
        <v>954.38858695652175</v>
      </c>
      <c r="K13" s="4">
        <f>SUM(Nurse[[#This Row],[RN Hours (excl. Admin, DON)]],Nurse[[#This Row],[LPN Hours (excl. Admin)]],Nurse[[#This Row],[CNA Hours]],Nurse[[#This Row],[NA TR Hours]],Nurse[[#This Row],[Med Aide/Tech Hours]])</f>
        <v>887.79891304347825</v>
      </c>
      <c r="L13" s="4">
        <f>SUM(Nurse[[#This Row],[RN Hours (excl. Admin, DON)]],Nurse[[#This Row],[RN Admin Hours]],Nurse[[#This Row],[RN DON Hours]])</f>
        <v>250.46467391304347</v>
      </c>
      <c r="M13" s="4">
        <v>189.2608695652174</v>
      </c>
      <c r="N13" s="4">
        <v>56.508152173913047</v>
      </c>
      <c r="O13" s="4">
        <v>4.6956521739130439</v>
      </c>
      <c r="P13" s="4">
        <f>SUM(Nurse[[#This Row],[LPN Hours (excl. Admin)]],Nurse[[#This Row],[LPN Admin Hours]])</f>
        <v>124.76086956521739</v>
      </c>
      <c r="Q13" s="4">
        <v>119.375</v>
      </c>
      <c r="R13" s="4">
        <v>5.3858695652173916</v>
      </c>
      <c r="S13" s="4">
        <f>SUM(Nurse[[#This Row],[CNA Hours]],Nurse[[#This Row],[NA TR Hours]],Nurse[[#This Row],[Med Aide/Tech Hours]])</f>
        <v>579.16304347826087</v>
      </c>
      <c r="T13" s="4">
        <v>529.991847826087</v>
      </c>
      <c r="U13" s="4">
        <v>49.171195652173914</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39.418478260869563</v>
      </c>
      <c r="X13" s="4">
        <v>0</v>
      </c>
      <c r="Y13" s="4">
        <v>0</v>
      </c>
      <c r="Z13" s="4">
        <v>0</v>
      </c>
      <c r="AA13" s="4">
        <v>39.418478260869563</v>
      </c>
      <c r="AB13" s="4">
        <v>0</v>
      </c>
      <c r="AC13" s="4">
        <v>0</v>
      </c>
      <c r="AD13" s="4">
        <v>0</v>
      </c>
      <c r="AE13" s="4">
        <v>0</v>
      </c>
      <c r="AF13" s="1">
        <v>125007</v>
      </c>
      <c r="AG13" s="1">
        <v>9</v>
      </c>
      <c r="AH13"/>
    </row>
    <row r="14" spans="1:34" x14ac:dyDescent="0.25">
      <c r="A14" t="s">
        <v>53</v>
      </c>
      <c r="B14" t="s">
        <v>30</v>
      </c>
      <c r="C14" t="s">
        <v>112</v>
      </c>
      <c r="D14" t="s">
        <v>94</v>
      </c>
      <c r="E14" s="4">
        <v>71.413043478260875</v>
      </c>
      <c r="F14" s="4">
        <f>Nurse[[#This Row],[Total Nurse Staff Hours]]/Nurse[[#This Row],[MDS Census]]</f>
        <v>4.086225266362252</v>
      </c>
      <c r="G14" s="4">
        <f>Nurse[[#This Row],[Total Direct Care Staff Hours]]/Nurse[[#This Row],[MDS Census]]</f>
        <v>3.6955859969558591</v>
      </c>
      <c r="H14" s="4">
        <f>Nurse[[#This Row],[Total RN Hours (w/ Admin, DON)]]/Nurse[[#This Row],[MDS Census]]</f>
        <v>0.91872146118721443</v>
      </c>
      <c r="I14" s="4">
        <f>Nurse[[#This Row],[RN Hours (excl. Admin, DON)]]/Nurse[[#This Row],[MDS Census]]</f>
        <v>0.60357686453576864</v>
      </c>
      <c r="J14" s="4">
        <f>SUM(Nurse[[#This Row],[RN Hours (excl. Admin, DON)]],Nurse[[#This Row],[RN Admin Hours]],Nurse[[#This Row],[RN DON Hours]],Nurse[[#This Row],[LPN Hours (excl. Admin)]],Nurse[[#This Row],[LPN Admin Hours]],Nurse[[#This Row],[CNA Hours]],Nurse[[#This Row],[NA TR Hours]],Nurse[[#This Row],[Med Aide/Tech Hours]])</f>
        <v>291.80978260869563</v>
      </c>
      <c r="K14" s="4">
        <f>SUM(Nurse[[#This Row],[RN Hours (excl. Admin, DON)]],Nurse[[#This Row],[LPN Hours (excl. Admin)]],Nurse[[#This Row],[CNA Hours]],Nurse[[#This Row],[NA TR Hours]],Nurse[[#This Row],[Med Aide/Tech Hours]])</f>
        <v>263.91304347826082</v>
      </c>
      <c r="L14" s="4">
        <f>SUM(Nurse[[#This Row],[RN Hours (excl. Admin, DON)]],Nurse[[#This Row],[RN Admin Hours]],Nurse[[#This Row],[RN DON Hours]])</f>
        <v>65.608695652173907</v>
      </c>
      <c r="M14" s="4">
        <v>43.103260869565219</v>
      </c>
      <c r="N14" s="4">
        <v>22.505434782608695</v>
      </c>
      <c r="O14" s="4">
        <v>0</v>
      </c>
      <c r="P14" s="4">
        <f>SUM(Nurse[[#This Row],[LPN Hours (excl. Admin)]],Nurse[[#This Row],[LPN Admin Hours]])</f>
        <v>46.543478260869563</v>
      </c>
      <c r="Q14" s="4">
        <v>41.152173913043477</v>
      </c>
      <c r="R14" s="4">
        <v>5.3913043478260869</v>
      </c>
      <c r="S14" s="4">
        <f>SUM(Nurse[[#This Row],[CNA Hours]],Nurse[[#This Row],[NA TR Hours]],Nurse[[#This Row],[Med Aide/Tech Hours]])</f>
        <v>179.65760869565216</v>
      </c>
      <c r="T14" s="4">
        <v>175.06521739130434</v>
      </c>
      <c r="U14" s="4">
        <v>4.5923913043478262</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12.173913043478262</v>
      </c>
      <c r="X14" s="4">
        <v>0</v>
      </c>
      <c r="Y14" s="4">
        <v>0</v>
      </c>
      <c r="Z14" s="4">
        <v>0</v>
      </c>
      <c r="AA14" s="4">
        <v>12.173913043478262</v>
      </c>
      <c r="AB14" s="4">
        <v>0</v>
      </c>
      <c r="AC14" s="4">
        <v>0</v>
      </c>
      <c r="AD14" s="4">
        <v>0</v>
      </c>
      <c r="AE14" s="4">
        <v>0</v>
      </c>
      <c r="AF14" s="1">
        <v>125056</v>
      </c>
      <c r="AG14" s="1">
        <v>9</v>
      </c>
      <c r="AH14"/>
    </row>
    <row r="15" spans="1:34" x14ac:dyDescent="0.25">
      <c r="A15" t="s">
        <v>53</v>
      </c>
      <c r="B15" t="s">
        <v>27</v>
      </c>
      <c r="C15" t="s">
        <v>102</v>
      </c>
      <c r="D15" t="s">
        <v>96</v>
      </c>
      <c r="E15" s="4">
        <v>32.945652173913047</v>
      </c>
      <c r="F15" s="4">
        <f>Nurse[[#This Row],[Total Nurse Staff Hours]]/Nurse[[#This Row],[MDS Census]]</f>
        <v>3.7878587924777296</v>
      </c>
      <c r="G15" s="4">
        <f>Nurse[[#This Row],[Total Direct Care Staff Hours]]/Nurse[[#This Row],[MDS Census]]</f>
        <v>3.5101451666116792</v>
      </c>
      <c r="H15" s="4">
        <f>Nurse[[#This Row],[Total RN Hours (w/ Admin, DON)]]/Nurse[[#This Row],[MDS Census]]</f>
        <v>1.1746948201913561</v>
      </c>
      <c r="I15" s="4">
        <f>Nurse[[#This Row],[RN Hours (excl. Admin, DON)]]/Nurse[[#This Row],[MDS Census]]</f>
        <v>0.8969811943253051</v>
      </c>
      <c r="J15" s="4">
        <f>SUM(Nurse[[#This Row],[RN Hours (excl. Admin, DON)]],Nurse[[#This Row],[RN Admin Hours]],Nurse[[#This Row],[RN DON Hours]],Nurse[[#This Row],[LPN Hours (excl. Admin)]],Nurse[[#This Row],[LPN Admin Hours]],Nurse[[#This Row],[CNA Hours]],Nurse[[#This Row],[NA TR Hours]],Nurse[[#This Row],[Med Aide/Tech Hours]])</f>
        <v>124.79347826086956</v>
      </c>
      <c r="K15" s="4">
        <f>SUM(Nurse[[#This Row],[RN Hours (excl. Admin, DON)]],Nurse[[#This Row],[LPN Hours (excl. Admin)]],Nurse[[#This Row],[CNA Hours]],Nurse[[#This Row],[NA TR Hours]],Nurse[[#This Row],[Med Aide/Tech Hours]])</f>
        <v>115.64402173913044</v>
      </c>
      <c r="L15" s="4">
        <f>SUM(Nurse[[#This Row],[RN Hours (excl. Admin, DON)]],Nurse[[#This Row],[RN Admin Hours]],Nurse[[#This Row],[RN DON Hours]])</f>
        <v>38.701086956521742</v>
      </c>
      <c r="M15" s="4">
        <v>29.551630434782609</v>
      </c>
      <c r="N15" s="4">
        <v>3.0597826086956523</v>
      </c>
      <c r="O15" s="4">
        <v>6.0896739130434785</v>
      </c>
      <c r="P15" s="4">
        <f>SUM(Nurse[[#This Row],[LPN Hours (excl. Admin)]],Nurse[[#This Row],[LPN Admin Hours]])</f>
        <v>0</v>
      </c>
      <c r="Q15" s="4">
        <v>0</v>
      </c>
      <c r="R15" s="4">
        <v>0</v>
      </c>
      <c r="S15" s="4">
        <f>SUM(Nurse[[#This Row],[CNA Hours]],Nurse[[#This Row],[NA TR Hours]],Nurse[[#This Row],[Med Aide/Tech Hours]])</f>
        <v>86.092391304347828</v>
      </c>
      <c r="T15" s="4">
        <v>86.092391304347828</v>
      </c>
      <c r="U15" s="4">
        <v>0</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12.989130434782609</v>
      </c>
      <c r="X15" s="4">
        <v>1.9347826086956521</v>
      </c>
      <c r="Y15" s="4">
        <v>0</v>
      </c>
      <c r="Z15" s="4">
        <v>0</v>
      </c>
      <c r="AA15" s="4">
        <v>0</v>
      </c>
      <c r="AB15" s="4">
        <v>0</v>
      </c>
      <c r="AC15" s="4">
        <v>11.054347826086957</v>
      </c>
      <c r="AD15" s="4">
        <v>0</v>
      </c>
      <c r="AE15" s="4">
        <v>0</v>
      </c>
      <c r="AF15" s="1">
        <v>125050</v>
      </c>
      <c r="AG15" s="1">
        <v>9</v>
      </c>
      <c r="AH15"/>
    </row>
    <row r="16" spans="1:34" x14ac:dyDescent="0.25">
      <c r="A16" t="s">
        <v>53</v>
      </c>
      <c r="B16" t="s">
        <v>6</v>
      </c>
      <c r="C16" t="s">
        <v>102</v>
      </c>
      <c r="D16" t="s">
        <v>96</v>
      </c>
      <c r="E16" s="4">
        <v>272.44565217391306</v>
      </c>
      <c r="F16" s="4">
        <f>Nurse[[#This Row],[Total Nurse Staff Hours]]/Nurse[[#This Row],[MDS Census]]</f>
        <v>4.507644125274286</v>
      </c>
      <c r="G16" s="4">
        <f>Nurse[[#This Row],[Total Direct Care Staff Hours]]/Nurse[[#This Row],[MDS Census]]</f>
        <v>4.1139186116098134</v>
      </c>
      <c r="H16" s="4">
        <f>Nurse[[#This Row],[Total RN Hours (w/ Admin, DON)]]/Nurse[[#This Row],[MDS Census]]</f>
        <v>1.4424376620785955</v>
      </c>
      <c r="I16" s="4">
        <f>Nurse[[#This Row],[RN Hours (excl. Admin, DON)]]/Nurse[[#This Row],[MDS Census]]</f>
        <v>1.0583163774187112</v>
      </c>
      <c r="J16" s="4">
        <f>SUM(Nurse[[#This Row],[RN Hours (excl. Admin, DON)]],Nurse[[#This Row],[RN Admin Hours]],Nurse[[#This Row],[RN DON Hours]],Nurse[[#This Row],[LPN Hours (excl. Admin)]],Nurse[[#This Row],[LPN Admin Hours]],Nurse[[#This Row],[CNA Hours]],Nurse[[#This Row],[NA TR Hours]],Nurse[[#This Row],[Med Aide/Tech Hours]])</f>
        <v>1228.0880434782607</v>
      </c>
      <c r="K16" s="4">
        <f>SUM(Nurse[[#This Row],[RN Hours (excl. Admin, DON)]],Nurse[[#This Row],[LPN Hours (excl. Admin)]],Nurse[[#This Row],[CNA Hours]],Nurse[[#This Row],[NA TR Hours]],Nurse[[#This Row],[Med Aide/Tech Hours]])</f>
        <v>1120.8192391304347</v>
      </c>
      <c r="L16" s="4">
        <f>SUM(Nurse[[#This Row],[RN Hours (excl. Admin, DON)]],Nurse[[#This Row],[RN Admin Hours]],Nurse[[#This Row],[RN DON Hours]])</f>
        <v>392.98586956521734</v>
      </c>
      <c r="M16" s="4">
        <v>288.3336956521739</v>
      </c>
      <c r="N16" s="4">
        <v>99.679347826086953</v>
      </c>
      <c r="O16" s="4">
        <v>4.9728260869565215</v>
      </c>
      <c r="P16" s="4">
        <f>SUM(Nurse[[#This Row],[LPN Hours (excl. Admin)]],Nurse[[#This Row],[LPN Admin Hours]])</f>
        <v>50.318043478260876</v>
      </c>
      <c r="Q16" s="4">
        <v>47.701413043478269</v>
      </c>
      <c r="R16" s="4">
        <v>2.6166304347826088</v>
      </c>
      <c r="S16" s="4">
        <f>SUM(Nurse[[#This Row],[CNA Hours]],Nurse[[#This Row],[NA TR Hours]],Nurse[[#This Row],[Med Aide/Tech Hours]])</f>
        <v>784.78413043478247</v>
      </c>
      <c r="T16" s="4">
        <v>751.13086956521727</v>
      </c>
      <c r="U16" s="4">
        <v>33.653260869565209</v>
      </c>
      <c r="V16" s="4">
        <v>0</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7.6086956521739135E-2</v>
      </c>
      <c r="X16" s="4">
        <v>7.6086956521739135E-2</v>
      </c>
      <c r="Y16" s="4">
        <v>0</v>
      </c>
      <c r="Z16" s="4">
        <v>0</v>
      </c>
      <c r="AA16" s="4">
        <v>0</v>
      </c>
      <c r="AB16" s="4">
        <v>0</v>
      </c>
      <c r="AC16" s="4">
        <v>0</v>
      </c>
      <c r="AD16" s="4">
        <v>0</v>
      </c>
      <c r="AE16" s="4">
        <v>0</v>
      </c>
      <c r="AF16" s="1">
        <v>125011</v>
      </c>
      <c r="AG16" s="1">
        <v>9</v>
      </c>
      <c r="AH16"/>
    </row>
    <row r="17" spans="1:34" x14ac:dyDescent="0.25">
      <c r="A17" t="s">
        <v>53</v>
      </c>
      <c r="B17" t="s">
        <v>25</v>
      </c>
      <c r="C17" t="s">
        <v>102</v>
      </c>
      <c r="D17" t="s">
        <v>96</v>
      </c>
      <c r="E17" s="4">
        <v>27.152173913043477</v>
      </c>
      <c r="F17" s="4">
        <f>Nurse[[#This Row],[Total Nurse Staff Hours]]/Nurse[[#This Row],[MDS Census]]</f>
        <v>6.0589471577261813</v>
      </c>
      <c r="G17" s="4">
        <f>Nurse[[#This Row],[Total Direct Care Staff Hours]]/Nurse[[#This Row],[MDS Census]]</f>
        <v>5.2449959967974387</v>
      </c>
      <c r="H17" s="4">
        <f>Nurse[[#This Row],[Total RN Hours (w/ Admin, DON)]]/Nurse[[#This Row],[MDS Census]]</f>
        <v>1.7805244195356285</v>
      </c>
      <c r="I17" s="4">
        <f>Nurse[[#This Row],[RN Hours (excl. Admin, DON)]]/Nurse[[#This Row],[MDS Census]]</f>
        <v>0.96657325860688559</v>
      </c>
      <c r="J17" s="4">
        <f>SUM(Nurse[[#This Row],[RN Hours (excl. Admin, DON)]],Nurse[[#This Row],[RN Admin Hours]],Nurse[[#This Row],[RN DON Hours]],Nurse[[#This Row],[LPN Hours (excl. Admin)]],Nurse[[#This Row],[LPN Admin Hours]],Nurse[[#This Row],[CNA Hours]],Nurse[[#This Row],[NA TR Hours]],Nurse[[#This Row],[Med Aide/Tech Hours]])</f>
        <v>164.51358695652175</v>
      </c>
      <c r="K17" s="4">
        <f>SUM(Nurse[[#This Row],[RN Hours (excl. Admin, DON)]],Nurse[[#This Row],[LPN Hours (excl. Admin)]],Nurse[[#This Row],[CNA Hours]],Nurse[[#This Row],[NA TR Hours]],Nurse[[#This Row],[Med Aide/Tech Hours]])</f>
        <v>142.41304347826087</v>
      </c>
      <c r="L17" s="4">
        <f>SUM(Nurse[[#This Row],[RN Hours (excl. Admin, DON)]],Nurse[[#This Row],[RN Admin Hours]],Nurse[[#This Row],[RN DON Hours]])</f>
        <v>48.345108695652172</v>
      </c>
      <c r="M17" s="4">
        <v>26.244565217391305</v>
      </c>
      <c r="N17" s="4">
        <v>16.448369565217391</v>
      </c>
      <c r="O17" s="4">
        <v>5.6521739130434785</v>
      </c>
      <c r="P17" s="4">
        <f>SUM(Nurse[[#This Row],[LPN Hours (excl. Admin)]],Nurse[[#This Row],[LPN Admin Hours]])</f>
        <v>15.9375</v>
      </c>
      <c r="Q17" s="4">
        <v>15.9375</v>
      </c>
      <c r="R17" s="4">
        <v>0</v>
      </c>
      <c r="S17" s="4">
        <f>SUM(Nurse[[#This Row],[CNA Hours]],Nurse[[#This Row],[NA TR Hours]],Nurse[[#This Row],[Med Aide/Tech Hours]])</f>
        <v>100.23097826086956</v>
      </c>
      <c r="T17" s="4">
        <v>100.23097826086956</v>
      </c>
      <c r="U17" s="4">
        <v>0</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 s="4">
        <v>0</v>
      </c>
      <c r="Y17" s="4">
        <v>0</v>
      </c>
      <c r="Z17" s="4">
        <v>0</v>
      </c>
      <c r="AA17" s="4">
        <v>0</v>
      </c>
      <c r="AB17" s="4">
        <v>0</v>
      </c>
      <c r="AC17" s="4">
        <v>0</v>
      </c>
      <c r="AD17" s="4">
        <v>0</v>
      </c>
      <c r="AE17" s="4">
        <v>0</v>
      </c>
      <c r="AF17" s="1">
        <v>125047</v>
      </c>
      <c r="AG17" s="1">
        <v>9</v>
      </c>
      <c r="AH17"/>
    </row>
    <row r="18" spans="1:34" x14ac:dyDescent="0.25">
      <c r="A18" t="s">
        <v>53</v>
      </c>
      <c r="B18" t="s">
        <v>17</v>
      </c>
      <c r="C18" t="s">
        <v>107</v>
      </c>
      <c r="D18" t="s">
        <v>96</v>
      </c>
      <c r="E18" s="4">
        <v>32.586956521739133</v>
      </c>
      <c r="F18" s="4">
        <f>Nurse[[#This Row],[Total Nurse Staff Hours]]/Nurse[[#This Row],[MDS Census]]</f>
        <v>4.4734322881921287</v>
      </c>
      <c r="G18" s="4">
        <f>Nurse[[#This Row],[Total Direct Care Staff Hours]]/Nurse[[#This Row],[MDS Census]]</f>
        <v>3.3072014676450969</v>
      </c>
      <c r="H18" s="4">
        <f>Nurse[[#This Row],[Total RN Hours (w/ Admin, DON)]]/Nurse[[#This Row],[MDS Census]]</f>
        <v>1.421180787191461</v>
      </c>
      <c r="I18" s="4">
        <f>Nurse[[#This Row],[RN Hours (excl. Admin, DON)]]/Nurse[[#This Row],[MDS Census]]</f>
        <v>0.25494996664442954</v>
      </c>
      <c r="J18" s="4">
        <f>SUM(Nurse[[#This Row],[RN Hours (excl. Admin, DON)]],Nurse[[#This Row],[RN Admin Hours]],Nurse[[#This Row],[RN DON Hours]],Nurse[[#This Row],[LPN Hours (excl. Admin)]],Nurse[[#This Row],[LPN Admin Hours]],Nurse[[#This Row],[CNA Hours]],Nurse[[#This Row],[NA TR Hours]],Nurse[[#This Row],[Med Aide/Tech Hours]])</f>
        <v>145.77554347826089</v>
      </c>
      <c r="K18" s="4">
        <f>SUM(Nurse[[#This Row],[RN Hours (excl. Admin, DON)]],Nurse[[#This Row],[LPN Hours (excl. Admin)]],Nurse[[#This Row],[CNA Hours]],Nurse[[#This Row],[NA TR Hours]],Nurse[[#This Row],[Med Aide/Tech Hours]])</f>
        <v>107.77163043478262</v>
      </c>
      <c r="L18" s="4">
        <f>SUM(Nurse[[#This Row],[RN Hours (excl. Admin, DON)]],Nurse[[#This Row],[RN Admin Hours]],Nurse[[#This Row],[RN DON Hours]])</f>
        <v>46.311956521739134</v>
      </c>
      <c r="M18" s="4">
        <v>8.308043478260867</v>
      </c>
      <c r="N18" s="4">
        <v>33.047391304347833</v>
      </c>
      <c r="O18" s="4">
        <v>4.9565217391304346</v>
      </c>
      <c r="P18" s="4">
        <f>SUM(Nurse[[#This Row],[LPN Hours (excl. Admin)]],Nurse[[#This Row],[LPN Admin Hours]])</f>
        <v>6.3873913043478261</v>
      </c>
      <c r="Q18" s="4">
        <v>6.3873913043478261</v>
      </c>
      <c r="R18" s="4">
        <v>0</v>
      </c>
      <c r="S18" s="4">
        <f>SUM(Nurse[[#This Row],[CNA Hours]],Nurse[[#This Row],[NA TR Hours]],Nurse[[#This Row],[Med Aide/Tech Hours]])</f>
        <v>93.076195652173922</v>
      </c>
      <c r="T18" s="4">
        <v>93.076195652173922</v>
      </c>
      <c r="U18" s="4">
        <v>0</v>
      </c>
      <c r="V18" s="4">
        <v>0</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 s="4">
        <v>0</v>
      </c>
      <c r="Y18" s="4">
        <v>0</v>
      </c>
      <c r="Z18" s="4">
        <v>0</v>
      </c>
      <c r="AA18" s="4">
        <v>0</v>
      </c>
      <c r="AB18" s="4">
        <v>0</v>
      </c>
      <c r="AC18" s="4">
        <v>0</v>
      </c>
      <c r="AD18" s="4">
        <v>0</v>
      </c>
      <c r="AE18" s="4">
        <v>0</v>
      </c>
      <c r="AF18" s="1">
        <v>125033</v>
      </c>
      <c r="AG18" s="1">
        <v>9</v>
      </c>
      <c r="AH18"/>
    </row>
    <row r="19" spans="1:34" x14ac:dyDescent="0.25">
      <c r="A19" t="s">
        <v>53</v>
      </c>
      <c r="B19" t="s">
        <v>0</v>
      </c>
      <c r="C19" t="s">
        <v>98</v>
      </c>
      <c r="D19" t="s">
        <v>93</v>
      </c>
      <c r="E19" s="4">
        <v>35.043478260869563</v>
      </c>
      <c r="F19" s="4">
        <f>Nurse[[#This Row],[Total Nurse Staff Hours]]/Nurse[[#This Row],[MDS Census]]</f>
        <v>4.8275279156327553</v>
      </c>
      <c r="G19" s="4">
        <f>Nurse[[#This Row],[Total Direct Care Staff Hours]]/Nurse[[#This Row],[MDS Census]]</f>
        <v>4.8275279156327553</v>
      </c>
      <c r="H19" s="4">
        <f>Nurse[[#This Row],[Total RN Hours (w/ Admin, DON)]]/Nurse[[#This Row],[MDS Census]]</f>
        <v>1.1761941687344915</v>
      </c>
      <c r="I19" s="4">
        <f>Nurse[[#This Row],[RN Hours (excl. Admin, DON)]]/Nurse[[#This Row],[MDS Census]]</f>
        <v>1.1761941687344915</v>
      </c>
      <c r="J19" s="4">
        <f>SUM(Nurse[[#This Row],[RN Hours (excl. Admin, DON)]],Nurse[[#This Row],[RN Admin Hours]],Nurse[[#This Row],[RN DON Hours]],Nurse[[#This Row],[LPN Hours (excl. Admin)]],Nurse[[#This Row],[LPN Admin Hours]],Nurse[[#This Row],[CNA Hours]],Nurse[[#This Row],[NA TR Hours]],Nurse[[#This Row],[Med Aide/Tech Hours]])</f>
        <v>169.1733695652174</v>
      </c>
      <c r="K19" s="4">
        <f>SUM(Nurse[[#This Row],[RN Hours (excl. Admin, DON)]],Nurse[[#This Row],[LPN Hours (excl. Admin)]],Nurse[[#This Row],[CNA Hours]],Nurse[[#This Row],[NA TR Hours]],Nurse[[#This Row],[Med Aide/Tech Hours]])</f>
        <v>169.1733695652174</v>
      </c>
      <c r="L19" s="4">
        <f>SUM(Nurse[[#This Row],[RN Hours (excl. Admin, DON)]],Nurse[[#This Row],[RN Admin Hours]],Nurse[[#This Row],[RN DON Hours]])</f>
        <v>41.217934782608701</v>
      </c>
      <c r="M19" s="4">
        <v>41.217934782608701</v>
      </c>
      <c r="N19" s="4">
        <v>0</v>
      </c>
      <c r="O19" s="4">
        <v>0</v>
      </c>
      <c r="P19" s="4">
        <f>SUM(Nurse[[#This Row],[LPN Hours (excl. Admin)]],Nurse[[#This Row],[LPN Admin Hours]])</f>
        <v>26.451086956521738</v>
      </c>
      <c r="Q19" s="4">
        <v>26.451086956521738</v>
      </c>
      <c r="R19" s="4">
        <v>0</v>
      </c>
      <c r="S19" s="4">
        <f>SUM(Nurse[[#This Row],[CNA Hours]],Nurse[[#This Row],[NA TR Hours]],Nurse[[#This Row],[Med Aide/Tech Hours]])</f>
        <v>101.50434782608696</v>
      </c>
      <c r="T19" s="4">
        <v>101.50434782608696</v>
      </c>
      <c r="U19" s="4">
        <v>0</v>
      </c>
      <c r="V19" s="4">
        <v>0</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 s="4">
        <v>0</v>
      </c>
      <c r="Y19" s="4">
        <v>0</v>
      </c>
      <c r="Z19" s="4">
        <v>0</v>
      </c>
      <c r="AA19" s="4">
        <v>0</v>
      </c>
      <c r="AB19" s="4">
        <v>0</v>
      </c>
      <c r="AC19" s="4">
        <v>0</v>
      </c>
      <c r="AD19" s="4">
        <v>0</v>
      </c>
      <c r="AE19" s="4">
        <v>0</v>
      </c>
      <c r="AF19" s="1">
        <v>125002</v>
      </c>
      <c r="AG19" s="1">
        <v>9</v>
      </c>
      <c r="AH19"/>
    </row>
    <row r="20" spans="1:34" x14ac:dyDescent="0.25">
      <c r="A20" t="s">
        <v>53</v>
      </c>
      <c r="B20" t="s">
        <v>40</v>
      </c>
      <c r="C20" t="s">
        <v>102</v>
      </c>
      <c r="D20" t="s">
        <v>96</v>
      </c>
      <c r="E20" s="4">
        <v>31.119565217391305</v>
      </c>
      <c r="F20" s="4">
        <f>Nurse[[#This Row],[Total Nurse Staff Hours]]/Nurse[[#This Row],[MDS Census]]</f>
        <v>6.4945721271393637</v>
      </c>
      <c r="G20" s="4">
        <f>Nurse[[#This Row],[Total Direct Care Staff Hours]]/Nurse[[#This Row],[MDS Census]]</f>
        <v>6.4945721271393637</v>
      </c>
      <c r="H20" s="4">
        <f>Nurse[[#This Row],[Total RN Hours (w/ Admin, DON)]]/Nurse[[#This Row],[MDS Census]]</f>
        <v>2.7812469437652805</v>
      </c>
      <c r="I20" s="4">
        <f>Nurse[[#This Row],[RN Hours (excl. Admin, DON)]]/Nurse[[#This Row],[MDS Census]]</f>
        <v>2.7812469437652805</v>
      </c>
      <c r="J20" s="4">
        <f>SUM(Nurse[[#This Row],[RN Hours (excl. Admin, DON)]],Nurse[[#This Row],[RN Admin Hours]],Nurse[[#This Row],[RN DON Hours]],Nurse[[#This Row],[LPN Hours (excl. Admin)]],Nurse[[#This Row],[LPN Admin Hours]],Nurse[[#This Row],[CNA Hours]],Nurse[[#This Row],[NA TR Hours]],Nurse[[#This Row],[Med Aide/Tech Hours]])</f>
        <v>202.10826086956521</v>
      </c>
      <c r="K20" s="4">
        <f>SUM(Nurse[[#This Row],[RN Hours (excl. Admin, DON)]],Nurse[[#This Row],[LPN Hours (excl. Admin)]],Nurse[[#This Row],[CNA Hours]],Nurse[[#This Row],[NA TR Hours]],Nurse[[#This Row],[Med Aide/Tech Hours]])</f>
        <v>202.10826086956521</v>
      </c>
      <c r="L20" s="4">
        <f>SUM(Nurse[[#This Row],[RN Hours (excl. Admin, DON)]],Nurse[[#This Row],[RN Admin Hours]],Nurse[[#This Row],[RN DON Hours]])</f>
        <v>86.551195652173888</v>
      </c>
      <c r="M20" s="4">
        <v>86.551195652173888</v>
      </c>
      <c r="N20" s="4">
        <v>0</v>
      </c>
      <c r="O20" s="4">
        <v>0</v>
      </c>
      <c r="P20" s="4">
        <f>SUM(Nurse[[#This Row],[LPN Hours (excl. Admin)]],Nurse[[#This Row],[LPN Admin Hours]])</f>
        <v>0</v>
      </c>
      <c r="Q20" s="4">
        <v>0</v>
      </c>
      <c r="R20" s="4">
        <v>0</v>
      </c>
      <c r="S20" s="4">
        <f>SUM(Nurse[[#This Row],[CNA Hours]],Nurse[[#This Row],[NA TR Hours]],Nurse[[#This Row],[Med Aide/Tech Hours]])</f>
        <v>115.55706521739133</v>
      </c>
      <c r="T20" s="4">
        <v>115.55706521739133</v>
      </c>
      <c r="U20" s="4">
        <v>0</v>
      </c>
      <c r="V20" s="4">
        <v>0</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 s="4">
        <v>0</v>
      </c>
      <c r="Y20" s="4">
        <v>0</v>
      </c>
      <c r="Z20" s="4">
        <v>0</v>
      </c>
      <c r="AA20" s="4">
        <v>0</v>
      </c>
      <c r="AB20" s="4">
        <v>0</v>
      </c>
      <c r="AC20" s="4">
        <v>0</v>
      </c>
      <c r="AD20" s="4">
        <v>0</v>
      </c>
      <c r="AE20" s="4">
        <v>0</v>
      </c>
      <c r="AF20" s="1">
        <v>125067</v>
      </c>
      <c r="AG20" s="1">
        <v>9</v>
      </c>
      <c r="AH20"/>
    </row>
    <row r="21" spans="1:34" x14ac:dyDescent="0.25">
      <c r="A21" t="s">
        <v>53</v>
      </c>
      <c r="B21" t="s">
        <v>28</v>
      </c>
      <c r="C21" t="s">
        <v>110</v>
      </c>
      <c r="D21" t="s">
        <v>96</v>
      </c>
      <c r="E21" s="4">
        <v>77.5</v>
      </c>
      <c r="F21" s="4">
        <f>Nurse[[#This Row],[Total Nurse Staff Hours]]/Nurse[[#This Row],[MDS Census]]</f>
        <v>4.0164347826086964</v>
      </c>
      <c r="G21" s="4">
        <f>Nurse[[#This Row],[Total Direct Care Staff Hours]]/Nurse[[#This Row],[MDS Census]]</f>
        <v>3.6567727910238434</v>
      </c>
      <c r="H21" s="4">
        <f>Nurse[[#This Row],[Total RN Hours (w/ Admin, DON)]]/Nurse[[#This Row],[MDS Census]]</f>
        <v>1.7368120617110798</v>
      </c>
      <c r="I21" s="4">
        <f>Nurse[[#This Row],[RN Hours (excl. Admin, DON)]]/Nurse[[#This Row],[MDS Census]]</f>
        <v>1.3771500701262271</v>
      </c>
      <c r="J21" s="4">
        <f>SUM(Nurse[[#This Row],[RN Hours (excl. Admin, DON)]],Nurse[[#This Row],[RN Admin Hours]],Nurse[[#This Row],[RN DON Hours]],Nurse[[#This Row],[LPN Hours (excl. Admin)]],Nurse[[#This Row],[LPN Admin Hours]],Nurse[[#This Row],[CNA Hours]],Nurse[[#This Row],[NA TR Hours]],Nurse[[#This Row],[Med Aide/Tech Hours]])</f>
        <v>311.27369565217396</v>
      </c>
      <c r="K21" s="4">
        <f>SUM(Nurse[[#This Row],[RN Hours (excl. Admin, DON)]],Nurse[[#This Row],[LPN Hours (excl. Admin)]],Nurse[[#This Row],[CNA Hours]],Nurse[[#This Row],[NA TR Hours]],Nurse[[#This Row],[Med Aide/Tech Hours]])</f>
        <v>283.39989130434788</v>
      </c>
      <c r="L21" s="4">
        <f>SUM(Nurse[[#This Row],[RN Hours (excl. Admin, DON)]],Nurse[[#This Row],[RN Admin Hours]],Nurse[[#This Row],[RN DON Hours]])</f>
        <v>134.60293478260868</v>
      </c>
      <c r="M21" s="4">
        <v>106.7291304347826</v>
      </c>
      <c r="N21" s="4">
        <v>22.395543478260869</v>
      </c>
      <c r="O21" s="4">
        <v>5.4782608695652177</v>
      </c>
      <c r="P21" s="4">
        <f>SUM(Nurse[[#This Row],[LPN Hours (excl. Admin)]],Nurse[[#This Row],[LPN Admin Hours]])</f>
        <v>30.159456521739145</v>
      </c>
      <c r="Q21" s="4">
        <v>30.159456521739145</v>
      </c>
      <c r="R21" s="4">
        <v>0</v>
      </c>
      <c r="S21" s="4">
        <f>SUM(Nurse[[#This Row],[CNA Hours]],Nurse[[#This Row],[NA TR Hours]],Nurse[[#This Row],[Med Aide/Tech Hours]])</f>
        <v>146.5113043478261</v>
      </c>
      <c r="T21" s="4">
        <v>145.17554347826089</v>
      </c>
      <c r="U21" s="4">
        <v>1.3357608695652174</v>
      </c>
      <c r="V21" s="4">
        <v>0</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 s="4">
        <v>0</v>
      </c>
      <c r="Y21" s="4">
        <v>0</v>
      </c>
      <c r="Z21" s="4">
        <v>0</v>
      </c>
      <c r="AA21" s="4">
        <v>0</v>
      </c>
      <c r="AB21" s="4">
        <v>0</v>
      </c>
      <c r="AC21" s="4">
        <v>0</v>
      </c>
      <c r="AD21" s="4">
        <v>0</v>
      </c>
      <c r="AE21" s="4">
        <v>0</v>
      </c>
      <c r="AF21" s="1">
        <v>125051</v>
      </c>
      <c r="AG21" s="1">
        <v>9</v>
      </c>
      <c r="AH21"/>
    </row>
    <row r="22" spans="1:34" x14ac:dyDescent="0.25">
      <c r="A22" t="s">
        <v>53</v>
      </c>
      <c r="B22" t="s">
        <v>39</v>
      </c>
      <c r="C22" t="s">
        <v>102</v>
      </c>
      <c r="D22" t="s">
        <v>96</v>
      </c>
      <c r="E22" s="4">
        <v>45.347826086956523</v>
      </c>
      <c r="F22" s="4">
        <f>Nurse[[#This Row],[Total Nurse Staff Hours]]/Nurse[[#This Row],[MDS Census]]</f>
        <v>4.7535258868648143</v>
      </c>
      <c r="G22" s="4">
        <f>Nurse[[#This Row],[Total Direct Care Staff Hours]]/Nurse[[#This Row],[MDS Census]]</f>
        <v>4.0951845637583908</v>
      </c>
      <c r="H22" s="4">
        <f>Nurse[[#This Row],[Total RN Hours (w/ Admin, DON)]]/Nurse[[#This Row],[MDS Census]]</f>
        <v>1.7843720038350923</v>
      </c>
      <c r="I22" s="4">
        <f>Nurse[[#This Row],[RN Hours (excl. Admin, DON)]]/Nurse[[#This Row],[MDS Census]]</f>
        <v>1.4545541706615546</v>
      </c>
      <c r="J22" s="4">
        <f>SUM(Nurse[[#This Row],[RN Hours (excl. Admin, DON)]],Nurse[[#This Row],[RN Admin Hours]],Nurse[[#This Row],[RN DON Hours]],Nurse[[#This Row],[LPN Hours (excl. Admin)]],Nurse[[#This Row],[LPN Admin Hours]],Nurse[[#This Row],[CNA Hours]],Nurse[[#This Row],[NA TR Hours]],Nurse[[#This Row],[Med Aide/Tech Hours]])</f>
        <v>215.56206521739136</v>
      </c>
      <c r="K22" s="4">
        <f>SUM(Nurse[[#This Row],[RN Hours (excl. Admin, DON)]],Nurse[[#This Row],[LPN Hours (excl. Admin)]],Nurse[[#This Row],[CNA Hours]],Nurse[[#This Row],[NA TR Hours]],Nurse[[#This Row],[Med Aide/Tech Hours]])</f>
        <v>185.70771739130441</v>
      </c>
      <c r="L22" s="4">
        <f>SUM(Nurse[[#This Row],[RN Hours (excl. Admin, DON)]],Nurse[[#This Row],[RN Admin Hours]],Nurse[[#This Row],[RN DON Hours]])</f>
        <v>80.917391304347888</v>
      </c>
      <c r="M22" s="4">
        <v>65.96086956521745</v>
      </c>
      <c r="N22" s="4">
        <v>9.5652173913043477</v>
      </c>
      <c r="O22" s="4">
        <v>5.3913043478260869</v>
      </c>
      <c r="P22" s="4">
        <f>SUM(Nurse[[#This Row],[LPN Hours (excl. Admin)]],Nurse[[#This Row],[LPN Admin Hours]])</f>
        <v>28.387065217391296</v>
      </c>
      <c r="Q22" s="4">
        <v>13.489239130434781</v>
      </c>
      <c r="R22" s="4">
        <v>14.897826086956515</v>
      </c>
      <c r="S22" s="4">
        <f>SUM(Nurse[[#This Row],[CNA Hours]],Nurse[[#This Row],[NA TR Hours]],Nurse[[#This Row],[Med Aide/Tech Hours]])</f>
        <v>106.25760869565218</v>
      </c>
      <c r="T22" s="4">
        <v>106.25760869565218</v>
      </c>
      <c r="U22" s="4">
        <v>0</v>
      </c>
      <c r="V22" s="4">
        <v>0</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7.964239130434783</v>
      </c>
      <c r="X22" s="4">
        <v>1.9402173913043479</v>
      </c>
      <c r="Y22" s="4">
        <v>0</v>
      </c>
      <c r="Z22" s="4">
        <v>0</v>
      </c>
      <c r="AA22" s="4">
        <v>4.7740217391304354</v>
      </c>
      <c r="AB22" s="4">
        <v>0</v>
      </c>
      <c r="AC22" s="4">
        <v>1.25</v>
      </c>
      <c r="AD22" s="4">
        <v>0</v>
      </c>
      <c r="AE22" s="4">
        <v>0</v>
      </c>
      <c r="AF22" s="1">
        <v>125066</v>
      </c>
      <c r="AG22" s="1">
        <v>9</v>
      </c>
      <c r="AH22"/>
    </row>
    <row r="23" spans="1:34" x14ac:dyDescent="0.25">
      <c r="A23" t="s">
        <v>53</v>
      </c>
      <c r="B23" t="s">
        <v>34</v>
      </c>
      <c r="C23" t="s">
        <v>104</v>
      </c>
      <c r="D23" t="s">
        <v>95</v>
      </c>
      <c r="E23" s="4">
        <v>41.184782608695649</v>
      </c>
      <c r="F23" s="4">
        <f>Nurse[[#This Row],[Total Nurse Staff Hours]]/Nurse[[#This Row],[MDS Census]]</f>
        <v>4.0340723145948809</v>
      </c>
      <c r="G23" s="4">
        <f>Nurse[[#This Row],[Total Direct Care Staff Hours]]/Nurse[[#This Row],[MDS Census]]</f>
        <v>3.9152045394563215</v>
      </c>
      <c r="H23" s="4">
        <f>Nurse[[#This Row],[Total RN Hours (w/ Admin, DON)]]/Nurse[[#This Row],[MDS Census]]</f>
        <v>1.1868672472948003</v>
      </c>
      <c r="I23" s="4">
        <f>Nurse[[#This Row],[RN Hours (excl. Admin, DON)]]/Nurse[[#This Row],[MDS Census]]</f>
        <v>1.0679994721562414</v>
      </c>
      <c r="J23" s="4">
        <f>SUM(Nurse[[#This Row],[RN Hours (excl. Admin, DON)]],Nurse[[#This Row],[RN Admin Hours]],Nurse[[#This Row],[RN DON Hours]],Nurse[[#This Row],[LPN Hours (excl. Admin)]],Nurse[[#This Row],[LPN Admin Hours]],Nurse[[#This Row],[CNA Hours]],Nurse[[#This Row],[NA TR Hours]],Nurse[[#This Row],[Med Aide/Tech Hours]])</f>
        <v>166.14239130434785</v>
      </c>
      <c r="K23" s="4">
        <f>SUM(Nurse[[#This Row],[RN Hours (excl. Admin, DON)]],Nurse[[#This Row],[LPN Hours (excl. Admin)]],Nurse[[#This Row],[CNA Hours]],Nurse[[#This Row],[NA TR Hours]],Nurse[[#This Row],[Med Aide/Tech Hours]])</f>
        <v>161.24684782608696</v>
      </c>
      <c r="L23" s="4">
        <f>SUM(Nurse[[#This Row],[RN Hours (excl. Admin, DON)]],Nurse[[#This Row],[RN Admin Hours]],Nurse[[#This Row],[RN DON Hours]])</f>
        <v>48.880869565217374</v>
      </c>
      <c r="M23" s="4">
        <v>43.985326086956505</v>
      </c>
      <c r="N23" s="4">
        <v>0.16847826086956522</v>
      </c>
      <c r="O23" s="4">
        <v>4.7270652173913055</v>
      </c>
      <c r="P23" s="4">
        <f>SUM(Nurse[[#This Row],[LPN Hours (excl. Admin)]],Nurse[[#This Row],[LPN Admin Hours]])</f>
        <v>5.1314130434782621</v>
      </c>
      <c r="Q23" s="4">
        <v>5.1314130434782621</v>
      </c>
      <c r="R23" s="4">
        <v>0</v>
      </c>
      <c r="S23" s="4">
        <f>SUM(Nurse[[#This Row],[CNA Hours]],Nurse[[#This Row],[NA TR Hours]],Nurse[[#This Row],[Med Aide/Tech Hours]])</f>
        <v>112.1301086956522</v>
      </c>
      <c r="T23" s="4">
        <v>107.23923913043481</v>
      </c>
      <c r="U23" s="4">
        <v>0</v>
      </c>
      <c r="V23" s="4">
        <v>4.8908695652173924</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0.47554347826086957</v>
      </c>
      <c r="X23" s="4">
        <v>0.47554347826086957</v>
      </c>
      <c r="Y23" s="4">
        <v>0</v>
      </c>
      <c r="Z23" s="4">
        <v>0</v>
      </c>
      <c r="AA23" s="4">
        <v>0</v>
      </c>
      <c r="AB23" s="4">
        <v>0</v>
      </c>
      <c r="AC23" s="4">
        <v>0</v>
      </c>
      <c r="AD23" s="4">
        <v>0</v>
      </c>
      <c r="AE23" s="4">
        <v>0</v>
      </c>
      <c r="AF23" s="1">
        <v>125061</v>
      </c>
      <c r="AG23" s="1">
        <v>9</v>
      </c>
      <c r="AH23"/>
    </row>
    <row r="24" spans="1:34" x14ac:dyDescent="0.25">
      <c r="A24" t="s">
        <v>53</v>
      </c>
      <c r="B24" t="s">
        <v>12</v>
      </c>
      <c r="C24" t="s">
        <v>104</v>
      </c>
      <c r="D24" t="s">
        <v>95</v>
      </c>
      <c r="E24" s="4">
        <v>19.641304347826086</v>
      </c>
      <c r="F24" s="4">
        <f>Nurse[[#This Row],[Total Nurse Staff Hours]]/Nurse[[#This Row],[MDS Census]]</f>
        <v>4.6678195904814617</v>
      </c>
      <c r="G24" s="4">
        <f>Nurse[[#This Row],[Total Direct Care Staff Hours]]/Nurse[[#This Row],[MDS Census]]</f>
        <v>4.458494742667404</v>
      </c>
      <c r="H24" s="4">
        <f>Nurse[[#This Row],[Total RN Hours (w/ Admin, DON)]]/Nurse[[#This Row],[MDS Census]]</f>
        <v>1.3523796347537356</v>
      </c>
      <c r="I24" s="4">
        <f>Nurse[[#This Row],[RN Hours (excl. Admin, DON)]]/Nurse[[#This Row],[MDS Census]]</f>
        <v>1.143054786939679</v>
      </c>
      <c r="J24" s="4">
        <f>SUM(Nurse[[#This Row],[RN Hours (excl. Admin, DON)]],Nurse[[#This Row],[RN Admin Hours]],Nurse[[#This Row],[RN DON Hours]],Nurse[[#This Row],[LPN Hours (excl. Admin)]],Nurse[[#This Row],[LPN Admin Hours]],Nurse[[#This Row],[CNA Hours]],Nurse[[#This Row],[NA TR Hours]],Nurse[[#This Row],[Med Aide/Tech Hours]])</f>
        <v>91.682065217391312</v>
      </c>
      <c r="K24" s="4">
        <f>SUM(Nurse[[#This Row],[RN Hours (excl. Admin, DON)]],Nurse[[#This Row],[LPN Hours (excl. Admin)]],Nurse[[#This Row],[CNA Hours]],Nurse[[#This Row],[NA TR Hours]],Nurse[[#This Row],[Med Aide/Tech Hours]])</f>
        <v>87.570652173913032</v>
      </c>
      <c r="L24" s="4">
        <f>SUM(Nurse[[#This Row],[RN Hours (excl. Admin, DON)]],Nurse[[#This Row],[RN Admin Hours]],Nurse[[#This Row],[RN DON Hours]])</f>
        <v>26.5625</v>
      </c>
      <c r="M24" s="4">
        <v>22.451086956521738</v>
      </c>
      <c r="N24" s="4">
        <v>4.1114130434782608</v>
      </c>
      <c r="O24" s="4">
        <v>0</v>
      </c>
      <c r="P24" s="4">
        <f>SUM(Nurse[[#This Row],[LPN Hours (excl. Admin)]],Nurse[[#This Row],[LPN Admin Hours]])</f>
        <v>14.75</v>
      </c>
      <c r="Q24" s="4">
        <v>14.75</v>
      </c>
      <c r="R24" s="4">
        <v>0</v>
      </c>
      <c r="S24" s="4">
        <f>SUM(Nurse[[#This Row],[CNA Hours]],Nurse[[#This Row],[NA TR Hours]],Nurse[[#This Row],[Med Aide/Tech Hours]])</f>
        <v>50.369565217391305</v>
      </c>
      <c r="T24" s="4">
        <v>50.369565217391305</v>
      </c>
      <c r="U24" s="4">
        <v>0</v>
      </c>
      <c r="V24" s="4">
        <v>0</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 s="4">
        <v>0</v>
      </c>
      <c r="Y24" s="4">
        <v>0</v>
      </c>
      <c r="Z24" s="4">
        <v>0</v>
      </c>
      <c r="AA24" s="4">
        <v>0</v>
      </c>
      <c r="AB24" s="4">
        <v>0</v>
      </c>
      <c r="AC24" s="4">
        <v>0</v>
      </c>
      <c r="AD24" s="4">
        <v>0</v>
      </c>
      <c r="AE24" s="4">
        <v>0</v>
      </c>
      <c r="AF24" s="1">
        <v>125021</v>
      </c>
      <c r="AG24" s="1">
        <v>9</v>
      </c>
      <c r="AH24"/>
    </row>
    <row r="25" spans="1:34" x14ac:dyDescent="0.25">
      <c r="A25" t="s">
        <v>53</v>
      </c>
      <c r="B25" t="s">
        <v>14</v>
      </c>
      <c r="C25" t="s">
        <v>102</v>
      </c>
      <c r="D25" t="s">
        <v>96</v>
      </c>
      <c r="E25" s="4">
        <v>144.68478260869566</v>
      </c>
      <c r="F25" s="4">
        <f>Nurse[[#This Row],[Total Nurse Staff Hours]]/Nurse[[#This Row],[MDS Census]]</f>
        <v>3.4661903688678533</v>
      </c>
      <c r="G25" s="4">
        <f>Nurse[[#This Row],[Total Direct Care Staff Hours]]/Nurse[[#This Row],[MDS Census]]</f>
        <v>3.1126872511456685</v>
      </c>
      <c r="H25" s="4">
        <f>Nurse[[#This Row],[Total RN Hours (w/ Admin, DON)]]/Nurse[[#This Row],[MDS Census]]</f>
        <v>1.1917091127638795</v>
      </c>
      <c r="I25" s="4">
        <f>Nurse[[#This Row],[RN Hours (excl. Admin, DON)]]/Nurse[[#This Row],[MDS Census]]</f>
        <v>0.83820599504169468</v>
      </c>
      <c r="J25" s="4">
        <f>SUM(Nurse[[#This Row],[RN Hours (excl. Admin, DON)]],Nurse[[#This Row],[RN Admin Hours]],Nurse[[#This Row],[RN DON Hours]],Nurse[[#This Row],[LPN Hours (excl. Admin)]],Nurse[[#This Row],[LPN Admin Hours]],Nurse[[#This Row],[CNA Hours]],Nurse[[#This Row],[NA TR Hours]],Nurse[[#This Row],[Med Aide/Tech Hours]])</f>
        <v>501.50499999999994</v>
      </c>
      <c r="K25" s="4">
        <f>SUM(Nurse[[#This Row],[RN Hours (excl. Admin, DON)]],Nurse[[#This Row],[LPN Hours (excl. Admin)]],Nurse[[#This Row],[CNA Hours]],Nurse[[#This Row],[NA TR Hours]],Nurse[[#This Row],[Med Aide/Tech Hours]])</f>
        <v>450.3584782608695</v>
      </c>
      <c r="L25" s="4">
        <f>SUM(Nurse[[#This Row],[RN Hours (excl. Admin, DON)]],Nurse[[#This Row],[RN Admin Hours]],Nurse[[#This Row],[RN DON Hours]])</f>
        <v>172.42217391304348</v>
      </c>
      <c r="M25" s="4">
        <v>121.27565217391303</v>
      </c>
      <c r="N25" s="4">
        <v>45.842173913043474</v>
      </c>
      <c r="O25" s="4">
        <v>5.3043478260869561</v>
      </c>
      <c r="P25" s="4">
        <f>SUM(Nurse[[#This Row],[LPN Hours (excl. Admin)]],Nurse[[#This Row],[LPN Admin Hours]])</f>
        <v>51.301413043478256</v>
      </c>
      <c r="Q25" s="4">
        <v>51.301413043478256</v>
      </c>
      <c r="R25" s="4">
        <v>0</v>
      </c>
      <c r="S25" s="4">
        <f>SUM(Nurse[[#This Row],[CNA Hours]],Nurse[[#This Row],[NA TR Hours]],Nurse[[#This Row],[Med Aide/Tech Hours]])</f>
        <v>277.78141304347821</v>
      </c>
      <c r="T25" s="4">
        <v>277.78141304347821</v>
      </c>
      <c r="U25" s="4">
        <v>0</v>
      </c>
      <c r="V25" s="4">
        <v>0</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12.043478260869566</v>
      </c>
      <c r="X25" s="4">
        <v>3.7391304347826089</v>
      </c>
      <c r="Y25" s="4">
        <v>0</v>
      </c>
      <c r="Z25" s="4">
        <v>0</v>
      </c>
      <c r="AA25" s="4">
        <v>0</v>
      </c>
      <c r="AB25" s="4">
        <v>0</v>
      </c>
      <c r="AC25" s="4">
        <v>8.304347826086957</v>
      </c>
      <c r="AD25" s="4">
        <v>0</v>
      </c>
      <c r="AE25" s="4">
        <v>0</v>
      </c>
      <c r="AF25" s="1">
        <v>125026</v>
      </c>
      <c r="AG25" s="1">
        <v>9</v>
      </c>
      <c r="AH25"/>
    </row>
    <row r="26" spans="1:34" x14ac:dyDescent="0.25">
      <c r="A26" t="s">
        <v>53</v>
      </c>
      <c r="B26" t="s">
        <v>1</v>
      </c>
      <c r="C26" t="s">
        <v>99</v>
      </c>
      <c r="D26" t="s">
        <v>94</v>
      </c>
      <c r="E26" s="4">
        <v>81.858695652173907</v>
      </c>
      <c r="F26" s="4">
        <f>Nurse[[#This Row],[Total Nurse Staff Hours]]/Nurse[[#This Row],[MDS Census]]</f>
        <v>4.3264838666843719</v>
      </c>
      <c r="G26" s="4">
        <f>Nurse[[#This Row],[Total Direct Care Staff Hours]]/Nurse[[#This Row],[MDS Census]]</f>
        <v>3.7818350816624631</v>
      </c>
      <c r="H26" s="4">
        <f>Nurse[[#This Row],[Total RN Hours (w/ Admin, DON)]]/Nurse[[#This Row],[MDS Census]]</f>
        <v>1.7975368476961893</v>
      </c>
      <c r="I26" s="4">
        <f>Nurse[[#This Row],[RN Hours (excl. Admin, DON)]]/Nurse[[#This Row],[MDS Census]]</f>
        <v>1.2528880626742798</v>
      </c>
      <c r="J26" s="4">
        <f>SUM(Nurse[[#This Row],[RN Hours (excl. Admin, DON)]],Nurse[[#This Row],[RN Admin Hours]],Nurse[[#This Row],[RN DON Hours]],Nurse[[#This Row],[LPN Hours (excl. Admin)]],Nurse[[#This Row],[LPN Admin Hours]],Nurse[[#This Row],[CNA Hours]],Nurse[[#This Row],[NA TR Hours]],Nurse[[#This Row],[Med Aide/Tech Hours]])</f>
        <v>354.16032608695656</v>
      </c>
      <c r="K26" s="4">
        <f>SUM(Nurse[[#This Row],[RN Hours (excl. Admin, DON)]],Nurse[[#This Row],[LPN Hours (excl. Admin)]],Nurse[[#This Row],[CNA Hours]],Nurse[[#This Row],[NA TR Hours]],Nurse[[#This Row],[Med Aide/Tech Hours]])</f>
        <v>309.57608695652181</v>
      </c>
      <c r="L26" s="4">
        <f>SUM(Nurse[[#This Row],[RN Hours (excl. Admin, DON)]],Nurse[[#This Row],[RN Admin Hours]],Nurse[[#This Row],[RN DON Hours]])</f>
        <v>147.14402173913044</v>
      </c>
      <c r="M26" s="4">
        <v>102.55978260869566</v>
      </c>
      <c r="N26" s="4">
        <v>39.540760869565219</v>
      </c>
      <c r="O26" s="4">
        <v>5.0434782608695654</v>
      </c>
      <c r="P26" s="4">
        <f>SUM(Nurse[[#This Row],[LPN Hours (excl. Admin)]],Nurse[[#This Row],[LPN Admin Hours]])</f>
        <v>0</v>
      </c>
      <c r="Q26" s="4">
        <v>0</v>
      </c>
      <c r="R26" s="4">
        <v>0</v>
      </c>
      <c r="S26" s="4">
        <f>SUM(Nurse[[#This Row],[CNA Hours]],Nurse[[#This Row],[NA TR Hours]],Nurse[[#This Row],[Med Aide/Tech Hours]])</f>
        <v>207.01630434782609</v>
      </c>
      <c r="T26" s="4">
        <v>204.40760869565219</v>
      </c>
      <c r="U26" s="4">
        <v>2.6086956521739131</v>
      </c>
      <c r="V26" s="4">
        <v>0</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31.65217391304348</v>
      </c>
      <c r="X26" s="4">
        <v>10.369565217391305</v>
      </c>
      <c r="Y26" s="4">
        <v>0</v>
      </c>
      <c r="Z26" s="4">
        <v>0</v>
      </c>
      <c r="AA26" s="4">
        <v>0</v>
      </c>
      <c r="AB26" s="4">
        <v>0</v>
      </c>
      <c r="AC26" s="4">
        <v>21.282608695652176</v>
      </c>
      <c r="AD26" s="4">
        <v>0</v>
      </c>
      <c r="AE26" s="4">
        <v>0</v>
      </c>
      <c r="AF26" s="1">
        <v>125003</v>
      </c>
      <c r="AG26" s="1">
        <v>9</v>
      </c>
      <c r="AH26"/>
    </row>
    <row r="27" spans="1:34" x14ac:dyDescent="0.25">
      <c r="A27" t="s">
        <v>53</v>
      </c>
      <c r="B27" t="s">
        <v>31</v>
      </c>
      <c r="C27" t="s">
        <v>113</v>
      </c>
      <c r="D27" t="s">
        <v>96</v>
      </c>
      <c r="E27" s="4">
        <v>28.891304347826086</v>
      </c>
      <c r="F27" s="4">
        <f>Nurse[[#This Row],[Total Nurse Staff Hours]]/Nurse[[#This Row],[MDS Census]]</f>
        <v>10.153250564334087</v>
      </c>
      <c r="G27" s="4">
        <f>Nurse[[#This Row],[Total Direct Care Staff Hours]]/Nurse[[#This Row],[MDS Census]]</f>
        <v>9.7868096313017308</v>
      </c>
      <c r="H27" s="4">
        <f>Nurse[[#This Row],[Total RN Hours (w/ Admin, DON)]]/Nurse[[#This Row],[MDS Census]]</f>
        <v>5.4931339352896922</v>
      </c>
      <c r="I27" s="4">
        <f>Nurse[[#This Row],[RN Hours (excl. Admin, DON)]]/Nurse[[#This Row],[MDS Census]]</f>
        <v>5.1266930022573369</v>
      </c>
      <c r="J27" s="4">
        <f>SUM(Nurse[[#This Row],[RN Hours (excl. Admin, DON)]],Nurse[[#This Row],[RN Admin Hours]],Nurse[[#This Row],[RN DON Hours]],Nurse[[#This Row],[LPN Hours (excl. Admin)]],Nurse[[#This Row],[LPN Admin Hours]],Nurse[[#This Row],[CNA Hours]],Nurse[[#This Row],[NA TR Hours]],Nurse[[#This Row],[Med Aide/Tech Hours]])</f>
        <v>293.34065217391304</v>
      </c>
      <c r="K27" s="4">
        <f>SUM(Nurse[[#This Row],[RN Hours (excl. Admin, DON)]],Nurse[[#This Row],[LPN Hours (excl. Admin)]],Nurse[[#This Row],[CNA Hours]],Nurse[[#This Row],[NA TR Hours]],Nurse[[#This Row],[Med Aide/Tech Hours]])</f>
        <v>282.75369565217392</v>
      </c>
      <c r="L27" s="4">
        <f>SUM(Nurse[[#This Row],[RN Hours (excl. Admin, DON)]],Nurse[[#This Row],[RN Admin Hours]],Nurse[[#This Row],[RN DON Hours]])</f>
        <v>158.70380434782609</v>
      </c>
      <c r="M27" s="4">
        <v>148.11684782608697</v>
      </c>
      <c r="N27" s="4">
        <v>0.58695652173913049</v>
      </c>
      <c r="O27" s="4">
        <v>10</v>
      </c>
      <c r="P27" s="4">
        <f>SUM(Nurse[[#This Row],[LPN Hours (excl. Admin)]],Nurse[[#This Row],[LPN Admin Hours]])</f>
        <v>4.7336956521739131</v>
      </c>
      <c r="Q27" s="4">
        <v>4.7336956521739131</v>
      </c>
      <c r="R27" s="4">
        <v>0</v>
      </c>
      <c r="S27" s="4">
        <f>SUM(Nurse[[#This Row],[CNA Hours]],Nurse[[#This Row],[NA TR Hours]],Nurse[[#This Row],[Med Aide/Tech Hours]])</f>
        <v>129.90315217391304</v>
      </c>
      <c r="T27" s="4">
        <v>129.90315217391304</v>
      </c>
      <c r="U27" s="4">
        <v>0</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59.194999999999993</v>
      </c>
      <c r="X27" s="4">
        <v>24.533913043478261</v>
      </c>
      <c r="Y27" s="4">
        <v>0.58695652173913049</v>
      </c>
      <c r="Z27" s="4">
        <v>0</v>
      </c>
      <c r="AA27" s="4">
        <v>0</v>
      </c>
      <c r="AB27" s="4">
        <v>0</v>
      </c>
      <c r="AC27" s="4">
        <v>34.074130434782603</v>
      </c>
      <c r="AD27" s="4">
        <v>0</v>
      </c>
      <c r="AE27" s="4">
        <v>0</v>
      </c>
      <c r="AF27" s="1">
        <v>125057</v>
      </c>
      <c r="AG27" s="1">
        <v>9</v>
      </c>
      <c r="AH27"/>
    </row>
    <row r="28" spans="1:34" x14ac:dyDescent="0.25">
      <c r="A28" t="s">
        <v>53</v>
      </c>
      <c r="B28" t="s">
        <v>5</v>
      </c>
      <c r="C28" t="s">
        <v>102</v>
      </c>
      <c r="D28" t="s">
        <v>96</v>
      </c>
      <c r="E28" s="4">
        <v>86.706521739130437</v>
      </c>
      <c r="F28" s="4">
        <f>Nurse[[#This Row],[Total Nurse Staff Hours]]/Nurse[[#This Row],[MDS Census]]</f>
        <v>5.0786636580167963</v>
      </c>
      <c r="G28" s="4">
        <f>Nurse[[#This Row],[Total Direct Care Staff Hours]]/Nurse[[#This Row],[MDS Census]]</f>
        <v>4.7460699511094377</v>
      </c>
      <c r="H28" s="4">
        <f>Nurse[[#This Row],[Total RN Hours (w/ Admin, DON)]]/Nurse[[#This Row],[MDS Census]]</f>
        <v>2.1446283063808447</v>
      </c>
      <c r="I28" s="4">
        <f>Nurse[[#This Row],[RN Hours (excl. Admin, DON)]]/Nurse[[#This Row],[MDS Census]]</f>
        <v>1.8120345994734859</v>
      </c>
      <c r="J28" s="4">
        <f>SUM(Nurse[[#This Row],[RN Hours (excl. Admin, DON)]],Nurse[[#This Row],[RN Admin Hours]],Nurse[[#This Row],[RN DON Hours]],Nurse[[#This Row],[LPN Hours (excl. Admin)]],Nurse[[#This Row],[LPN Admin Hours]],Nurse[[#This Row],[CNA Hours]],Nurse[[#This Row],[NA TR Hours]],Nurse[[#This Row],[Med Aide/Tech Hours]])</f>
        <v>440.35326086956508</v>
      </c>
      <c r="K28" s="4">
        <f>SUM(Nurse[[#This Row],[RN Hours (excl. Admin, DON)]],Nurse[[#This Row],[LPN Hours (excl. Admin)]],Nurse[[#This Row],[CNA Hours]],Nurse[[#This Row],[NA TR Hours]],Nurse[[#This Row],[Med Aide/Tech Hours]])</f>
        <v>411.51521739130419</v>
      </c>
      <c r="L28" s="4">
        <f>SUM(Nurse[[#This Row],[RN Hours (excl. Admin, DON)]],Nurse[[#This Row],[RN Admin Hours]],Nurse[[#This Row],[RN DON Hours]])</f>
        <v>185.95326086956521</v>
      </c>
      <c r="M28" s="4">
        <v>157.11521739130433</v>
      </c>
      <c r="N28" s="4">
        <v>23.446739130434782</v>
      </c>
      <c r="O28" s="4">
        <v>5.3913043478260869</v>
      </c>
      <c r="P28" s="4">
        <f>SUM(Nurse[[#This Row],[LPN Hours (excl. Admin)]],Nurse[[#This Row],[LPN Admin Hours]])</f>
        <v>5.3086956521739133</v>
      </c>
      <c r="Q28" s="4">
        <v>5.3086956521739133</v>
      </c>
      <c r="R28" s="4">
        <v>0</v>
      </c>
      <c r="S28" s="4">
        <f>SUM(Nurse[[#This Row],[CNA Hours]],Nurse[[#This Row],[NA TR Hours]],Nurse[[#This Row],[Med Aide/Tech Hours]])</f>
        <v>249.09130434782594</v>
      </c>
      <c r="T28" s="4">
        <v>249.09130434782594</v>
      </c>
      <c r="U28" s="4">
        <v>0</v>
      </c>
      <c r="V28" s="4">
        <v>0</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 s="4">
        <v>0</v>
      </c>
      <c r="Y28" s="4">
        <v>0</v>
      </c>
      <c r="Z28" s="4">
        <v>0</v>
      </c>
      <c r="AA28" s="4">
        <v>0</v>
      </c>
      <c r="AB28" s="4">
        <v>0</v>
      </c>
      <c r="AC28" s="4">
        <v>0</v>
      </c>
      <c r="AD28" s="4">
        <v>0</v>
      </c>
      <c r="AE28" s="4">
        <v>0</v>
      </c>
      <c r="AF28" s="1">
        <v>125010</v>
      </c>
      <c r="AG28" s="1">
        <v>9</v>
      </c>
      <c r="AH28"/>
    </row>
    <row r="29" spans="1:34" x14ac:dyDescent="0.25">
      <c r="A29" t="s">
        <v>53</v>
      </c>
      <c r="B29" t="s">
        <v>19</v>
      </c>
      <c r="C29" t="s">
        <v>98</v>
      </c>
      <c r="D29" t="s">
        <v>93</v>
      </c>
      <c r="E29" s="4">
        <v>194.46739130434781</v>
      </c>
      <c r="F29" s="4">
        <f>Nurse[[#This Row],[Total Nurse Staff Hours]]/Nurse[[#This Row],[MDS Census]]</f>
        <v>3.276928623330166</v>
      </c>
      <c r="G29" s="4">
        <f>Nurse[[#This Row],[Total Direct Care Staff Hours]]/Nurse[[#This Row],[MDS Census]]</f>
        <v>3.0970258789335419</v>
      </c>
      <c r="H29" s="4">
        <f>Nurse[[#This Row],[Total RN Hours (w/ Admin, DON)]]/Nurse[[#This Row],[MDS Census]]</f>
        <v>0.81534794030518154</v>
      </c>
      <c r="I29" s="4">
        <f>Nurse[[#This Row],[RN Hours (excl. Admin, DON)]]/Nurse[[#This Row],[MDS Census]]</f>
        <v>0.63544519590855753</v>
      </c>
      <c r="J29" s="4">
        <f>SUM(Nurse[[#This Row],[RN Hours (excl. Admin, DON)]],Nurse[[#This Row],[RN Admin Hours]],Nurse[[#This Row],[RN DON Hours]],Nurse[[#This Row],[LPN Hours (excl. Admin)]],Nurse[[#This Row],[LPN Admin Hours]],Nurse[[#This Row],[CNA Hours]],Nurse[[#This Row],[NA TR Hours]],Nurse[[#This Row],[Med Aide/Tech Hours]])</f>
        <v>637.25576086956517</v>
      </c>
      <c r="K29" s="4">
        <f>SUM(Nurse[[#This Row],[RN Hours (excl. Admin, DON)]],Nurse[[#This Row],[LPN Hours (excl. Admin)]],Nurse[[#This Row],[CNA Hours]],Nurse[[#This Row],[NA TR Hours]],Nurse[[#This Row],[Med Aide/Tech Hours]])</f>
        <v>602.27054347826083</v>
      </c>
      <c r="L29" s="4">
        <f>SUM(Nurse[[#This Row],[RN Hours (excl. Admin, DON)]],Nurse[[#This Row],[RN Admin Hours]],Nurse[[#This Row],[RN DON Hours]])</f>
        <v>158.55858695652176</v>
      </c>
      <c r="M29" s="4">
        <v>123.5733695652174</v>
      </c>
      <c r="N29" s="4">
        <v>29.506956521739134</v>
      </c>
      <c r="O29" s="4">
        <v>5.4782608695652177</v>
      </c>
      <c r="P29" s="4">
        <f>SUM(Nurse[[#This Row],[LPN Hours (excl. Admin)]],Nurse[[#This Row],[LPN Admin Hours]])</f>
        <v>89.797499999999985</v>
      </c>
      <c r="Q29" s="4">
        <v>89.797499999999985</v>
      </c>
      <c r="R29" s="4">
        <v>0</v>
      </c>
      <c r="S29" s="4">
        <f>SUM(Nurse[[#This Row],[CNA Hours]],Nurse[[#This Row],[NA TR Hours]],Nurse[[#This Row],[Med Aide/Tech Hours]])</f>
        <v>388.89967391304344</v>
      </c>
      <c r="T29" s="4">
        <v>388.14260869565214</v>
      </c>
      <c r="U29" s="4">
        <v>0.75706521739130439</v>
      </c>
      <c r="V29" s="4">
        <v>0</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 s="4">
        <v>0</v>
      </c>
      <c r="Y29" s="4">
        <v>0</v>
      </c>
      <c r="Z29" s="4">
        <v>0</v>
      </c>
      <c r="AA29" s="4">
        <v>0</v>
      </c>
      <c r="AB29" s="4">
        <v>0</v>
      </c>
      <c r="AC29" s="4">
        <v>0</v>
      </c>
      <c r="AD29" s="4">
        <v>0</v>
      </c>
      <c r="AE29" s="4">
        <v>0</v>
      </c>
      <c r="AF29" s="1">
        <v>125040</v>
      </c>
      <c r="AG29" s="1">
        <v>9</v>
      </c>
      <c r="AH29"/>
    </row>
    <row r="30" spans="1:34" x14ac:dyDescent="0.25">
      <c r="A30" t="s">
        <v>53</v>
      </c>
      <c r="B30" t="s">
        <v>29</v>
      </c>
      <c r="C30" t="s">
        <v>111</v>
      </c>
      <c r="D30" t="s">
        <v>93</v>
      </c>
      <c r="E30" s="4">
        <v>63.684782608695649</v>
      </c>
      <c r="F30" s="4">
        <f>Nurse[[#This Row],[Total Nurse Staff Hours]]/Nurse[[#This Row],[MDS Census]]</f>
        <v>3.1273818057689029</v>
      </c>
      <c r="G30" s="4">
        <f>Nurse[[#This Row],[Total Direct Care Staff Hours]]/Nurse[[#This Row],[MDS Census]]</f>
        <v>2.8838521932070327</v>
      </c>
      <c r="H30" s="4">
        <f>Nurse[[#This Row],[Total RN Hours (w/ Admin, DON)]]/Nurse[[#This Row],[MDS Census]]</f>
        <v>0.57847755589691052</v>
      </c>
      <c r="I30" s="4">
        <f>Nurse[[#This Row],[RN Hours (excl. Admin, DON)]]/Nurse[[#This Row],[MDS Census]]</f>
        <v>0.40285543608124241</v>
      </c>
      <c r="J30" s="4">
        <f>SUM(Nurse[[#This Row],[RN Hours (excl. Admin, DON)]],Nurse[[#This Row],[RN Admin Hours]],Nurse[[#This Row],[RN DON Hours]],Nurse[[#This Row],[LPN Hours (excl. Admin)]],Nurse[[#This Row],[LPN Admin Hours]],Nurse[[#This Row],[CNA Hours]],Nurse[[#This Row],[NA TR Hours]],Nurse[[#This Row],[Med Aide/Tech Hours]])</f>
        <v>199.16663043478263</v>
      </c>
      <c r="K30" s="4">
        <f>SUM(Nurse[[#This Row],[RN Hours (excl. Admin, DON)]],Nurse[[#This Row],[LPN Hours (excl. Admin)]],Nurse[[#This Row],[CNA Hours]],Nurse[[#This Row],[NA TR Hours]],Nurse[[#This Row],[Med Aide/Tech Hours]])</f>
        <v>183.65750000000003</v>
      </c>
      <c r="L30" s="4">
        <f>SUM(Nurse[[#This Row],[RN Hours (excl. Admin, DON)]],Nurse[[#This Row],[RN Admin Hours]],Nurse[[#This Row],[RN DON Hours]])</f>
        <v>36.840217391304336</v>
      </c>
      <c r="M30" s="4">
        <v>25.65576086956521</v>
      </c>
      <c r="N30" s="4">
        <v>5.4453260869565199</v>
      </c>
      <c r="O30" s="4">
        <v>5.7391304347826084</v>
      </c>
      <c r="P30" s="4">
        <f>SUM(Nurse[[#This Row],[LPN Hours (excl. Admin)]],Nurse[[#This Row],[LPN Admin Hours]])</f>
        <v>50.851413043478267</v>
      </c>
      <c r="Q30" s="4">
        <v>46.526739130434791</v>
      </c>
      <c r="R30" s="4">
        <v>4.3246739130434788</v>
      </c>
      <c r="S30" s="4">
        <f>SUM(Nurse[[#This Row],[CNA Hours]],Nurse[[#This Row],[NA TR Hours]],Nurse[[#This Row],[Med Aide/Tech Hours]])</f>
        <v>111.47500000000002</v>
      </c>
      <c r="T30" s="4">
        <v>102.11521739130437</v>
      </c>
      <c r="U30" s="4">
        <v>9.359782608695653</v>
      </c>
      <c r="V30" s="4">
        <v>0</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 s="4">
        <v>0</v>
      </c>
      <c r="Y30" s="4">
        <v>0</v>
      </c>
      <c r="Z30" s="4">
        <v>0</v>
      </c>
      <c r="AA30" s="4">
        <v>0</v>
      </c>
      <c r="AB30" s="4">
        <v>0</v>
      </c>
      <c r="AC30" s="4">
        <v>0</v>
      </c>
      <c r="AD30" s="4">
        <v>0</v>
      </c>
      <c r="AE30" s="4">
        <v>0</v>
      </c>
      <c r="AF30" s="1">
        <v>125052</v>
      </c>
      <c r="AG30" s="1">
        <v>9</v>
      </c>
      <c r="AH30"/>
    </row>
    <row r="31" spans="1:34" x14ac:dyDescent="0.25">
      <c r="A31" t="s">
        <v>53</v>
      </c>
      <c r="B31" t="s">
        <v>20</v>
      </c>
      <c r="C31" t="s">
        <v>102</v>
      </c>
      <c r="D31" t="s">
        <v>96</v>
      </c>
      <c r="E31" s="4">
        <v>80.413043478260875</v>
      </c>
      <c r="F31" s="4">
        <f>Nurse[[#This Row],[Total Nurse Staff Hours]]/Nurse[[#This Row],[MDS Census]]</f>
        <v>3.7837280346039468</v>
      </c>
      <c r="G31" s="4">
        <f>Nurse[[#This Row],[Total Direct Care Staff Hours]]/Nurse[[#This Row],[MDS Census]]</f>
        <v>3.7326669370100025</v>
      </c>
      <c r="H31" s="4">
        <f>Nurse[[#This Row],[Total RN Hours (w/ Admin, DON)]]/Nurse[[#This Row],[MDS Census]]</f>
        <v>0.98934712084347143</v>
      </c>
      <c r="I31" s="4">
        <f>Nurse[[#This Row],[RN Hours (excl. Admin, DON)]]/Nurse[[#This Row],[MDS Census]]</f>
        <v>0.93828602324952715</v>
      </c>
      <c r="J31" s="4">
        <f>SUM(Nurse[[#This Row],[RN Hours (excl. Admin, DON)]],Nurse[[#This Row],[RN Admin Hours]],Nurse[[#This Row],[RN DON Hours]],Nurse[[#This Row],[LPN Hours (excl. Admin)]],Nurse[[#This Row],[LPN Admin Hours]],Nurse[[#This Row],[CNA Hours]],Nurse[[#This Row],[NA TR Hours]],Nurse[[#This Row],[Med Aide/Tech Hours]])</f>
        <v>304.26108695652175</v>
      </c>
      <c r="K31" s="4">
        <f>SUM(Nurse[[#This Row],[RN Hours (excl. Admin, DON)]],Nurse[[#This Row],[LPN Hours (excl. Admin)]],Nurse[[#This Row],[CNA Hours]],Nurse[[#This Row],[NA TR Hours]],Nurse[[#This Row],[Med Aide/Tech Hours]])</f>
        <v>300.15510869565219</v>
      </c>
      <c r="L31" s="4">
        <f>SUM(Nurse[[#This Row],[RN Hours (excl. Admin, DON)]],Nurse[[#This Row],[RN Admin Hours]],Nurse[[#This Row],[RN DON Hours]])</f>
        <v>79.556413043478287</v>
      </c>
      <c r="M31" s="4">
        <v>75.450434782608724</v>
      </c>
      <c r="N31" s="4">
        <v>4.1059782608695636</v>
      </c>
      <c r="O31" s="4">
        <v>0</v>
      </c>
      <c r="P31" s="4">
        <f>SUM(Nurse[[#This Row],[LPN Hours (excl. Admin)]],Nurse[[#This Row],[LPN Admin Hours]])</f>
        <v>32.601304347826073</v>
      </c>
      <c r="Q31" s="4">
        <v>32.601304347826073</v>
      </c>
      <c r="R31" s="4">
        <v>0</v>
      </c>
      <c r="S31" s="4">
        <f>SUM(Nurse[[#This Row],[CNA Hours]],Nurse[[#This Row],[NA TR Hours]],Nurse[[#This Row],[Med Aide/Tech Hours]])</f>
        <v>192.10336956521741</v>
      </c>
      <c r="T31" s="4">
        <v>176.15119565217393</v>
      </c>
      <c r="U31" s="4">
        <v>15.952173913043479</v>
      </c>
      <c r="V31" s="4">
        <v>0</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1.0869565217391304E-2</v>
      </c>
      <c r="X31" s="4">
        <v>1.0869565217391304E-2</v>
      </c>
      <c r="Y31" s="4">
        <v>0</v>
      </c>
      <c r="Z31" s="4">
        <v>0</v>
      </c>
      <c r="AA31" s="4">
        <v>0</v>
      </c>
      <c r="AB31" s="4">
        <v>0</v>
      </c>
      <c r="AC31" s="4">
        <v>0</v>
      </c>
      <c r="AD31" s="4">
        <v>0</v>
      </c>
      <c r="AE31" s="4">
        <v>0</v>
      </c>
      <c r="AF31" s="1">
        <v>125041</v>
      </c>
      <c r="AG31" s="1">
        <v>9</v>
      </c>
      <c r="AH31"/>
    </row>
    <row r="32" spans="1:34" x14ac:dyDescent="0.25">
      <c r="A32" t="s">
        <v>53</v>
      </c>
      <c r="B32" t="s">
        <v>4</v>
      </c>
      <c r="C32" t="s">
        <v>102</v>
      </c>
      <c r="D32" t="s">
        <v>96</v>
      </c>
      <c r="E32" s="4">
        <v>78.739130434782609</v>
      </c>
      <c r="F32" s="4">
        <f>Nurse[[#This Row],[Total Nurse Staff Hours]]/Nurse[[#This Row],[MDS Census]]</f>
        <v>4.3663307564881286</v>
      </c>
      <c r="G32" s="4">
        <f>Nurse[[#This Row],[Total Direct Care Staff Hours]]/Nurse[[#This Row],[MDS Census]]</f>
        <v>4.0955273329652133</v>
      </c>
      <c r="H32" s="4">
        <f>Nurse[[#This Row],[Total RN Hours (w/ Admin, DON)]]/Nurse[[#This Row],[MDS Census]]</f>
        <v>1.780066261733849</v>
      </c>
      <c r="I32" s="4">
        <f>Nurse[[#This Row],[RN Hours (excl. Admin, DON)]]/Nurse[[#This Row],[MDS Census]]</f>
        <v>1.5092628382109332</v>
      </c>
      <c r="J32" s="4">
        <f>SUM(Nurse[[#This Row],[RN Hours (excl. Admin, DON)]],Nurse[[#This Row],[RN Admin Hours]],Nurse[[#This Row],[RN DON Hours]],Nurse[[#This Row],[LPN Hours (excl. Admin)]],Nurse[[#This Row],[LPN Admin Hours]],Nurse[[#This Row],[CNA Hours]],Nurse[[#This Row],[NA TR Hours]],Nurse[[#This Row],[Med Aide/Tech Hours]])</f>
        <v>343.80108695652177</v>
      </c>
      <c r="K32" s="4">
        <f>SUM(Nurse[[#This Row],[RN Hours (excl. Admin, DON)]],Nurse[[#This Row],[LPN Hours (excl. Admin)]],Nurse[[#This Row],[CNA Hours]],Nurse[[#This Row],[NA TR Hours]],Nurse[[#This Row],[Med Aide/Tech Hours]])</f>
        <v>322.47826086956525</v>
      </c>
      <c r="L32" s="4">
        <f>SUM(Nurse[[#This Row],[RN Hours (excl. Admin, DON)]],Nurse[[#This Row],[RN Admin Hours]],Nurse[[#This Row],[RN DON Hours]])</f>
        <v>140.16086956521741</v>
      </c>
      <c r="M32" s="4">
        <v>118.83804347826087</v>
      </c>
      <c r="N32" s="4">
        <v>15.931521739130433</v>
      </c>
      <c r="O32" s="4">
        <v>5.3913043478260869</v>
      </c>
      <c r="P32" s="4">
        <f>SUM(Nurse[[#This Row],[LPN Hours (excl. Admin)]],Nurse[[#This Row],[LPN Admin Hours]])</f>
        <v>10.686956521739129</v>
      </c>
      <c r="Q32" s="4">
        <v>10.686956521739129</v>
      </c>
      <c r="R32" s="4">
        <v>0</v>
      </c>
      <c r="S32" s="4">
        <f>SUM(Nurse[[#This Row],[CNA Hours]],Nurse[[#This Row],[NA TR Hours]],Nurse[[#This Row],[Med Aide/Tech Hours]])</f>
        <v>192.95326086956527</v>
      </c>
      <c r="T32" s="4">
        <v>192.95326086956527</v>
      </c>
      <c r="U32" s="4">
        <v>0</v>
      </c>
      <c r="V32" s="4">
        <v>0</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 s="4">
        <v>0</v>
      </c>
      <c r="Y32" s="4">
        <v>0</v>
      </c>
      <c r="Z32" s="4">
        <v>0</v>
      </c>
      <c r="AA32" s="4">
        <v>0</v>
      </c>
      <c r="AB32" s="4">
        <v>0</v>
      </c>
      <c r="AC32" s="4">
        <v>0</v>
      </c>
      <c r="AD32" s="4">
        <v>0</v>
      </c>
      <c r="AE32" s="4">
        <v>0</v>
      </c>
      <c r="AF32" s="1">
        <v>125009</v>
      </c>
      <c r="AG32" s="1">
        <v>9</v>
      </c>
      <c r="AH32"/>
    </row>
    <row r="33" spans="1:34" x14ac:dyDescent="0.25">
      <c r="A33" t="s">
        <v>53</v>
      </c>
      <c r="B33" t="s">
        <v>7</v>
      </c>
      <c r="C33" t="s">
        <v>102</v>
      </c>
      <c r="D33" t="s">
        <v>96</v>
      </c>
      <c r="E33" s="4">
        <v>90.25</v>
      </c>
      <c r="F33" s="4">
        <f>Nurse[[#This Row],[Total Nurse Staff Hours]]/Nurse[[#This Row],[MDS Census]]</f>
        <v>4.8065940021678912</v>
      </c>
      <c r="G33" s="4">
        <f>Nurse[[#This Row],[Total Direct Care Staff Hours]]/Nurse[[#This Row],[MDS Census]]</f>
        <v>4.7324039503793811</v>
      </c>
      <c r="H33" s="4">
        <f>Nurse[[#This Row],[Total RN Hours (w/ Admin, DON)]]/Nurse[[#This Row],[MDS Census]]</f>
        <v>1.1663856437432254</v>
      </c>
      <c r="I33" s="4">
        <f>Nurse[[#This Row],[RN Hours (excl. Admin, DON)]]/Nurse[[#This Row],[MDS Census]]</f>
        <v>1.0921955919547153</v>
      </c>
      <c r="J33" s="4">
        <f>SUM(Nurse[[#This Row],[RN Hours (excl. Admin, DON)]],Nurse[[#This Row],[RN Admin Hours]],Nurse[[#This Row],[RN DON Hours]],Nurse[[#This Row],[LPN Hours (excl. Admin)]],Nurse[[#This Row],[LPN Admin Hours]],Nurse[[#This Row],[CNA Hours]],Nurse[[#This Row],[NA TR Hours]],Nurse[[#This Row],[Med Aide/Tech Hours]])</f>
        <v>433.79510869565217</v>
      </c>
      <c r="K33" s="4">
        <f>SUM(Nurse[[#This Row],[RN Hours (excl. Admin, DON)]],Nurse[[#This Row],[LPN Hours (excl. Admin)]],Nurse[[#This Row],[CNA Hours]],Nurse[[#This Row],[NA TR Hours]],Nurse[[#This Row],[Med Aide/Tech Hours]])</f>
        <v>427.09945652173917</v>
      </c>
      <c r="L33" s="4">
        <f>SUM(Nurse[[#This Row],[RN Hours (excl. Admin, DON)]],Nurse[[#This Row],[RN Admin Hours]],Nurse[[#This Row],[RN DON Hours]])</f>
        <v>105.26630434782609</v>
      </c>
      <c r="M33" s="4">
        <v>98.570652173913047</v>
      </c>
      <c r="N33" s="4">
        <v>2.5217391304347827</v>
      </c>
      <c r="O33" s="4">
        <v>4.1739130434782608</v>
      </c>
      <c r="P33" s="4">
        <f>SUM(Nurse[[#This Row],[LPN Hours (excl. Admin)]],Nurse[[#This Row],[LPN Admin Hours]])</f>
        <v>39.917391304347824</v>
      </c>
      <c r="Q33" s="4">
        <v>39.917391304347824</v>
      </c>
      <c r="R33" s="4">
        <v>0</v>
      </c>
      <c r="S33" s="4">
        <f>SUM(Nurse[[#This Row],[CNA Hours]],Nurse[[#This Row],[NA TR Hours]],Nurse[[#This Row],[Med Aide/Tech Hours]])</f>
        <v>288.61141304347825</v>
      </c>
      <c r="T33" s="4">
        <v>232.23369565217391</v>
      </c>
      <c r="U33" s="4">
        <v>56.377717391304351</v>
      </c>
      <c r="V33" s="4">
        <v>0</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7.3739130434782609</v>
      </c>
      <c r="X33" s="4">
        <v>1.3016304347826086</v>
      </c>
      <c r="Y33" s="4">
        <v>0</v>
      </c>
      <c r="Z33" s="4">
        <v>0</v>
      </c>
      <c r="AA33" s="4">
        <v>2.7190217391304348</v>
      </c>
      <c r="AB33" s="4">
        <v>0</v>
      </c>
      <c r="AC33" s="4">
        <v>3.3532608695652173</v>
      </c>
      <c r="AD33" s="4">
        <v>0</v>
      </c>
      <c r="AE33" s="4">
        <v>0</v>
      </c>
      <c r="AF33" s="1">
        <v>125013</v>
      </c>
      <c r="AG33" s="1">
        <v>9</v>
      </c>
      <c r="AH33"/>
    </row>
    <row r="34" spans="1:34" x14ac:dyDescent="0.25">
      <c r="A34" t="s">
        <v>53</v>
      </c>
      <c r="B34" t="s">
        <v>13</v>
      </c>
      <c r="C34" t="s">
        <v>102</v>
      </c>
      <c r="D34" t="s">
        <v>96</v>
      </c>
      <c r="E34" s="4">
        <v>70.695652173913047</v>
      </c>
      <c r="F34" s="4">
        <f>Nurse[[#This Row],[Total Nurse Staff Hours]]/Nurse[[#This Row],[MDS Census]]</f>
        <v>3.1413038130381299</v>
      </c>
      <c r="G34" s="4">
        <f>Nurse[[#This Row],[Total Direct Care Staff Hours]]/Nurse[[#This Row],[MDS Census]]</f>
        <v>2.9262992004920045</v>
      </c>
      <c r="H34" s="4">
        <f>Nurse[[#This Row],[Total RN Hours (w/ Admin, DON)]]/Nurse[[#This Row],[MDS Census]]</f>
        <v>1.0555381303813034</v>
      </c>
      <c r="I34" s="4">
        <f>Nurse[[#This Row],[RN Hours (excl. Admin, DON)]]/Nurse[[#This Row],[MDS Census]]</f>
        <v>0.84053351783517805</v>
      </c>
      <c r="J34" s="4">
        <f>SUM(Nurse[[#This Row],[RN Hours (excl. Admin, DON)]],Nurse[[#This Row],[RN Admin Hours]],Nurse[[#This Row],[RN DON Hours]],Nurse[[#This Row],[LPN Hours (excl. Admin)]],Nurse[[#This Row],[LPN Admin Hours]],Nurse[[#This Row],[CNA Hours]],Nurse[[#This Row],[NA TR Hours]],Nurse[[#This Row],[Med Aide/Tech Hours]])</f>
        <v>222.07652173913041</v>
      </c>
      <c r="K34" s="4">
        <f>SUM(Nurse[[#This Row],[RN Hours (excl. Admin, DON)]],Nurse[[#This Row],[LPN Hours (excl. Admin)]],Nurse[[#This Row],[CNA Hours]],Nurse[[#This Row],[NA TR Hours]],Nurse[[#This Row],[Med Aide/Tech Hours]])</f>
        <v>206.87663043478258</v>
      </c>
      <c r="L34" s="4">
        <f>SUM(Nurse[[#This Row],[RN Hours (excl. Admin, DON)]],Nurse[[#This Row],[RN Admin Hours]],Nurse[[#This Row],[RN DON Hours]])</f>
        <v>74.621956521739108</v>
      </c>
      <c r="M34" s="4">
        <v>59.422065217391285</v>
      </c>
      <c r="N34" s="4">
        <v>7.3765217391304336</v>
      </c>
      <c r="O34" s="4">
        <v>7.8233695652173916</v>
      </c>
      <c r="P34" s="4">
        <f>SUM(Nurse[[#This Row],[LPN Hours (excl. Admin)]],Nurse[[#This Row],[LPN Admin Hours]])</f>
        <v>10.510108695652177</v>
      </c>
      <c r="Q34" s="4">
        <v>10.510108695652177</v>
      </c>
      <c r="R34" s="4">
        <v>0</v>
      </c>
      <c r="S34" s="4">
        <f>SUM(Nurse[[#This Row],[CNA Hours]],Nurse[[#This Row],[NA TR Hours]],Nurse[[#This Row],[Med Aide/Tech Hours]])</f>
        <v>136.94445652173914</v>
      </c>
      <c r="T34" s="4">
        <v>118.25695652173913</v>
      </c>
      <c r="U34" s="4">
        <v>18.687500000000004</v>
      </c>
      <c r="V34" s="4">
        <v>0</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 s="4">
        <v>0</v>
      </c>
      <c r="Y34" s="4">
        <v>0</v>
      </c>
      <c r="Z34" s="4">
        <v>0</v>
      </c>
      <c r="AA34" s="4">
        <v>0</v>
      </c>
      <c r="AB34" s="4">
        <v>0</v>
      </c>
      <c r="AC34" s="4">
        <v>0</v>
      </c>
      <c r="AD34" s="4">
        <v>0</v>
      </c>
      <c r="AE34" s="4">
        <v>0</v>
      </c>
      <c r="AF34" s="1">
        <v>125024</v>
      </c>
      <c r="AG34" s="1">
        <v>9</v>
      </c>
      <c r="AH34"/>
    </row>
    <row r="35" spans="1:34" x14ac:dyDescent="0.25">
      <c r="A35" t="s">
        <v>53</v>
      </c>
      <c r="B35" t="s">
        <v>21</v>
      </c>
      <c r="C35" t="s">
        <v>102</v>
      </c>
      <c r="D35" t="s">
        <v>96</v>
      </c>
      <c r="E35" s="4">
        <v>65.086956521739125</v>
      </c>
      <c r="F35" s="4">
        <f>Nurse[[#This Row],[Total Nurse Staff Hours]]/Nurse[[#This Row],[MDS Census]]</f>
        <v>4.6295607882431531</v>
      </c>
      <c r="G35" s="4">
        <f>Nurse[[#This Row],[Total Direct Care Staff Hours]]/Nurse[[#This Row],[MDS Census]]</f>
        <v>4.3495841683366745</v>
      </c>
      <c r="H35" s="4">
        <f>Nurse[[#This Row],[Total RN Hours (w/ Admin, DON)]]/Nurse[[#This Row],[MDS Census]]</f>
        <v>1.5095424181696728</v>
      </c>
      <c r="I35" s="4">
        <f>Nurse[[#This Row],[RN Hours (excl. Admin, DON)]]/Nurse[[#This Row],[MDS Census]]</f>
        <v>1.2295657982631933</v>
      </c>
      <c r="J35" s="4">
        <f>SUM(Nurse[[#This Row],[RN Hours (excl. Admin, DON)]],Nurse[[#This Row],[RN Admin Hours]],Nurse[[#This Row],[RN DON Hours]],Nurse[[#This Row],[LPN Hours (excl. Admin)]],Nurse[[#This Row],[LPN Admin Hours]],Nurse[[#This Row],[CNA Hours]],Nurse[[#This Row],[NA TR Hours]],Nurse[[#This Row],[Med Aide/Tech Hours]])</f>
        <v>301.32402173913044</v>
      </c>
      <c r="K35" s="4">
        <f>SUM(Nurse[[#This Row],[RN Hours (excl. Admin, DON)]],Nurse[[#This Row],[LPN Hours (excl. Admin)]],Nurse[[#This Row],[CNA Hours]],Nurse[[#This Row],[NA TR Hours]],Nurse[[#This Row],[Med Aide/Tech Hours]])</f>
        <v>283.10119565217394</v>
      </c>
      <c r="L35" s="4">
        <f>SUM(Nurse[[#This Row],[RN Hours (excl. Admin, DON)]],Nurse[[#This Row],[RN Admin Hours]],Nurse[[#This Row],[RN DON Hours]])</f>
        <v>98.251521739130439</v>
      </c>
      <c r="M35" s="4">
        <v>80.028695652173923</v>
      </c>
      <c r="N35" s="4">
        <v>14.222826086956522</v>
      </c>
      <c r="O35" s="4">
        <v>4</v>
      </c>
      <c r="P35" s="4">
        <f>SUM(Nurse[[#This Row],[LPN Hours (excl. Admin)]],Nurse[[#This Row],[LPN Admin Hours]])</f>
        <v>7.4157608695652177</v>
      </c>
      <c r="Q35" s="4">
        <v>7.4157608695652177</v>
      </c>
      <c r="R35" s="4">
        <v>0</v>
      </c>
      <c r="S35" s="4">
        <f>SUM(Nurse[[#This Row],[CNA Hours]],Nurse[[#This Row],[NA TR Hours]],Nurse[[#This Row],[Med Aide/Tech Hours]])</f>
        <v>195.6567391304348</v>
      </c>
      <c r="T35" s="4">
        <v>195.6567391304348</v>
      </c>
      <c r="U35" s="4">
        <v>0</v>
      </c>
      <c r="V35" s="4">
        <v>0</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60.767499999999998</v>
      </c>
      <c r="X35" s="4">
        <v>13.642826086956523</v>
      </c>
      <c r="Y35" s="4">
        <v>1.9619565217391304</v>
      </c>
      <c r="Z35" s="4">
        <v>0</v>
      </c>
      <c r="AA35" s="4">
        <v>3.6766304347826089</v>
      </c>
      <c r="AB35" s="4">
        <v>0</v>
      </c>
      <c r="AC35" s="4">
        <v>41.486086956521739</v>
      </c>
      <c r="AD35" s="4">
        <v>0</v>
      </c>
      <c r="AE35" s="4">
        <v>0</v>
      </c>
      <c r="AF35" s="1">
        <v>125042</v>
      </c>
      <c r="AG35" s="1">
        <v>9</v>
      </c>
      <c r="AH35"/>
    </row>
    <row r="36" spans="1:34" x14ac:dyDescent="0.25">
      <c r="A36" t="s">
        <v>53</v>
      </c>
      <c r="B36" t="s">
        <v>33</v>
      </c>
      <c r="C36" t="s">
        <v>102</v>
      </c>
      <c r="D36" t="s">
        <v>96</v>
      </c>
      <c r="E36" s="4">
        <v>90.619565217391298</v>
      </c>
      <c r="F36" s="4">
        <f>Nurse[[#This Row],[Total Nurse Staff Hours]]/Nurse[[#This Row],[MDS Census]]</f>
        <v>4.6309103994242529</v>
      </c>
      <c r="G36" s="4">
        <f>Nurse[[#This Row],[Total Direct Care Staff Hours]]/Nurse[[#This Row],[MDS Census]]</f>
        <v>4.3559014033825108</v>
      </c>
      <c r="H36" s="4">
        <f>Nurse[[#This Row],[Total RN Hours (w/ Admin, DON)]]/Nurse[[#This Row],[MDS Census]]</f>
        <v>1.6724601175482787</v>
      </c>
      <c r="I36" s="4">
        <f>Nurse[[#This Row],[RN Hours (excl. Admin, DON)]]/Nurse[[#This Row],[MDS Census]]</f>
        <v>1.4550257886529927</v>
      </c>
      <c r="J36" s="4">
        <f>SUM(Nurse[[#This Row],[RN Hours (excl. Admin, DON)]],Nurse[[#This Row],[RN Admin Hours]],Nurse[[#This Row],[RN DON Hours]],Nurse[[#This Row],[LPN Hours (excl. Admin)]],Nurse[[#This Row],[LPN Admin Hours]],Nurse[[#This Row],[CNA Hours]],Nurse[[#This Row],[NA TR Hours]],Nurse[[#This Row],[Med Aide/Tech Hours]])</f>
        <v>419.65108695652168</v>
      </c>
      <c r="K36" s="4">
        <f>SUM(Nurse[[#This Row],[RN Hours (excl. Admin, DON)]],Nurse[[#This Row],[LPN Hours (excl. Admin)]],Nurse[[#This Row],[CNA Hours]],Nurse[[#This Row],[NA TR Hours]],Nurse[[#This Row],[Med Aide/Tech Hours]])</f>
        <v>394.72989130434775</v>
      </c>
      <c r="L36" s="4">
        <f>SUM(Nurse[[#This Row],[RN Hours (excl. Admin, DON)]],Nurse[[#This Row],[RN Admin Hours]],Nurse[[#This Row],[RN DON Hours]])</f>
        <v>151.55760869565216</v>
      </c>
      <c r="M36" s="4">
        <v>131.85380434782607</v>
      </c>
      <c r="N36" s="4">
        <v>14.225543478260869</v>
      </c>
      <c r="O36" s="4">
        <v>5.4782608695652177</v>
      </c>
      <c r="P36" s="4">
        <f>SUM(Nurse[[#This Row],[LPN Hours (excl. Admin)]],Nurse[[#This Row],[LPN Admin Hours]])</f>
        <v>5.2173913043478262</v>
      </c>
      <c r="Q36" s="4">
        <v>0</v>
      </c>
      <c r="R36" s="4">
        <v>5.2173913043478262</v>
      </c>
      <c r="S36" s="4">
        <f>SUM(Nurse[[#This Row],[CNA Hours]],Nurse[[#This Row],[NA TR Hours]],Nurse[[#This Row],[Med Aide/Tech Hours]])</f>
        <v>262.8760869565217</v>
      </c>
      <c r="T36" s="4">
        <v>259.91956521739127</v>
      </c>
      <c r="U36" s="4">
        <v>2.9565217391304346</v>
      </c>
      <c r="V36" s="4">
        <v>0</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23.366847826086957</v>
      </c>
      <c r="X36" s="4">
        <v>10.725543478260869</v>
      </c>
      <c r="Y36" s="4">
        <v>0</v>
      </c>
      <c r="Z36" s="4">
        <v>2</v>
      </c>
      <c r="AA36" s="4">
        <v>0</v>
      </c>
      <c r="AB36" s="4">
        <v>0</v>
      </c>
      <c r="AC36" s="4">
        <v>10.641304347826088</v>
      </c>
      <c r="AD36" s="4">
        <v>0</v>
      </c>
      <c r="AE36" s="4">
        <v>0</v>
      </c>
      <c r="AF36" s="1">
        <v>125059</v>
      </c>
      <c r="AG36" s="1">
        <v>9</v>
      </c>
      <c r="AH36"/>
    </row>
    <row r="37" spans="1:34" x14ac:dyDescent="0.25">
      <c r="A37" t="s">
        <v>53</v>
      </c>
      <c r="B37" t="s">
        <v>22</v>
      </c>
      <c r="C37" t="s">
        <v>108</v>
      </c>
      <c r="D37" t="s">
        <v>96</v>
      </c>
      <c r="E37" s="4">
        <v>87.228260869565219</v>
      </c>
      <c r="F37" s="4">
        <f>Nurse[[#This Row],[Total Nurse Staff Hours]]/Nurse[[#This Row],[MDS Census]]</f>
        <v>4.8642193146417441</v>
      </c>
      <c r="G37" s="4">
        <f>Nurse[[#This Row],[Total Direct Care Staff Hours]]/Nurse[[#This Row],[MDS Census]]</f>
        <v>4.6860261682242976</v>
      </c>
      <c r="H37" s="4">
        <f>Nurse[[#This Row],[Total RN Hours (w/ Admin, DON)]]/Nurse[[#This Row],[MDS Census]]</f>
        <v>1.7194766355140187</v>
      </c>
      <c r="I37" s="4">
        <f>Nurse[[#This Row],[RN Hours (excl. Admin, DON)]]/Nurse[[#This Row],[MDS Census]]</f>
        <v>1.5412834890965732</v>
      </c>
      <c r="J37" s="4">
        <f>SUM(Nurse[[#This Row],[RN Hours (excl. Admin, DON)]],Nurse[[#This Row],[RN Admin Hours]],Nurse[[#This Row],[RN DON Hours]],Nurse[[#This Row],[LPN Hours (excl. Admin)]],Nurse[[#This Row],[LPN Admin Hours]],Nurse[[#This Row],[CNA Hours]],Nurse[[#This Row],[NA TR Hours]],Nurse[[#This Row],[Med Aide/Tech Hours]])</f>
        <v>424.2973913043478</v>
      </c>
      <c r="K37" s="4">
        <f>SUM(Nurse[[#This Row],[RN Hours (excl. Admin, DON)]],Nurse[[#This Row],[LPN Hours (excl. Admin)]],Nurse[[#This Row],[CNA Hours]],Nurse[[#This Row],[NA TR Hours]],Nurse[[#This Row],[Med Aide/Tech Hours]])</f>
        <v>408.75391304347818</v>
      </c>
      <c r="L37" s="4">
        <f>SUM(Nurse[[#This Row],[RN Hours (excl. Admin, DON)]],Nurse[[#This Row],[RN Admin Hours]],Nurse[[#This Row],[RN DON Hours]])</f>
        <v>149.98695652173913</v>
      </c>
      <c r="M37" s="4">
        <v>134.44347826086957</v>
      </c>
      <c r="N37" s="4">
        <v>10.413043478260869</v>
      </c>
      <c r="O37" s="4">
        <v>5.1304347826086953</v>
      </c>
      <c r="P37" s="4">
        <f>SUM(Nurse[[#This Row],[LPN Hours (excl. Admin)]],Nurse[[#This Row],[LPN Admin Hours]])</f>
        <v>25.1875</v>
      </c>
      <c r="Q37" s="4">
        <v>25.1875</v>
      </c>
      <c r="R37" s="4">
        <v>0</v>
      </c>
      <c r="S37" s="4">
        <f>SUM(Nurse[[#This Row],[CNA Hours]],Nurse[[#This Row],[NA TR Hours]],Nurse[[#This Row],[Med Aide/Tech Hours]])</f>
        <v>249.12293478260861</v>
      </c>
      <c r="T37" s="4">
        <v>247.72076086956514</v>
      </c>
      <c r="U37" s="4">
        <v>1.4021739130434783</v>
      </c>
      <c r="V37" s="4">
        <v>0</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63.361739130434778</v>
      </c>
      <c r="X37" s="4">
        <v>6.1934782608695649</v>
      </c>
      <c r="Y37" s="4">
        <v>3.5434782608695654</v>
      </c>
      <c r="Z37" s="4">
        <v>0</v>
      </c>
      <c r="AA37" s="4">
        <v>6.9456521739130439</v>
      </c>
      <c r="AB37" s="4">
        <v>0</v>
      </c>
      <c r="AC37" s="4">
        <v>45.276956521739123</v>
      </c>
      <c r="AD37" s="4">
        <v>1.4021739130434783</v>
      </c>
      <c r="AE37" s="4">
        <v>0</v>
      </c>
      <c r="AF37" s="1">
        <v>125043</v>
      </c>
      <c r="AG37" s="1">
        <v>9</v>
      </c>
      <c r="AH37"/>
    </row>
    <row r="38" spans="1:34" x14ac:dyDescent="0.25">
      <c r="A38" t="s">
        <v>53</v>
      </c>
      <c r="B38" t="s">
        <v>24</v>
      </c>
      <c r="C38" t="s">
        <v>109</v>
      </c>
      <c r="D38" t="s">
        <v>96</v>
      </c>
      <c r="E38" s="4">
        <v>61.347826086956523</v>
      </c>
      <c r="F38" s="4">
        <f>Nurse[[#This Row],[Total Nurse Staff Hours]]/Nurse[[#This Row],[MDS Census]]</f>
        <v>4.496500708717222</v>
      </c>
      <c r="G38" s="4">
        <f>Nurse[[#This Row],[Total Direct Care Staff Hours]]/Nurse[[#This Row],[MDS Census]]</f>
        <v>4.1704907866761163</v>
      </c>
      <c r="H38" s="4">
        <f>Nurse[[#This Row],[Total RN Hours (w/ Admin, DON)]]/Nurse[[#This Row],[MDS Census]]</f>
        <v>1.1234053862508859</v>
      </c>
      <c r="I38" s="4">
        <f>Nurse[[#This Row],[RN Hours (excl. Admin, DON)]]/Nurse[[#This Row],[MDS Census]]</f>
        <v>0.88244153082919907</v>
      </c>
      <c r="J38" s="4">
        <f>SUM(Nurse[[#This Row],[RN Hours (excl. Admin, DON)]],Nurse[[#This Row],[RN Admin Hours]],Nurse[[#This Row],[RN DON Hours]],Nurse[[#This Row],[LPN Hours (excl. Admin)]],Nurse[[#This Row],[LPN Admin Hours]],Nurse[[#This Row],[CNA Hours]],Nurse[[#This Row],[NA TR Hours]],Nurse[[#This Row],[Med Aide/Tech Hours]])</f>
        <v>275.85054347826087</v>
      </c>
      <c r="K38" s="4">
        <f>SUM(Nurse[[#This Row],[RN Hours (excl. Admin, DON)]],Nurse[[#This Row],[LPN Hours (excl. Admin)]],Nurse[[#This Row],[CNA Hours]],Nurse[[#This Row],[NA TR Hours]],Nurse[[#This Row],[Med Aide/Tech Hours]])</f>
        <v>255.85054347826087</v>
      </c>
      <c r="L38" s="4">
        <f>SUM(Nurse[[#This Row],[RN Hours (excl. Admin, DON)]],Nurse[[#This Row],[RN Admin Hours]],Nurse[[#This Row],[RN DON Hours]])</f>
        <v>68.918478260869563</v>
      </c>
      <c r="M38" s="4">
        <v>54.135869565217391</v>
      </c>
      <c r="N38" s="4">
        <v>9.8260869565217384</v>
      </c>
      <c r="O38" s="4">
        <v>4.9565217391304346</v>
      </c>
      <c r="P38" s="4">
        <f>SUM(Nurse[[#This Row],[LPN Hours (excl. Admin)]],Nurse[[#This Row],[LPN Admin Hours]])</f>
        <v>22.570652173913047</v>
      </c>
      <c r="Q38" s="4">
        <v>17.353260869565219</v>
      </c>
      <c r="R38" s="4">
        <v>5.2173913043478262</v>
      </c>
      <c r="S38" s="4">
        <f>SUM(Nurse[[#This Row],[CNA Hours]],Nurse[[#This Row],[NA TR Hours]],Nurse[[#This Row],[Med Aide/Tech Hours]])</f>
        <v>184.36141304347825</v>
      </c>
      <c r="T38" s="4">
        <v>176.05978260869566</v>
      </c>
      <c r="U38" s="4">
        <v>8.3016304347826093</v>
      </c>
      <c r="V38" s="4">
        <v>0</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0.17391304347826086</v>
      </c>
      <c r="X38" s="4">
        <v>0</v>
      </c>
      <c r="Y38" s="4">
        <v>0.17391304347826086</v>
      </c>
      <c r="Z38" s="4">
        <v>0</v>
      </c>
      <c r="AA38" s="4">
        <v>0</v>
      </c>
      <c r="AB38" s="4">
        <v>0</v>
      </c>
      <c r="AC38" s="4">
        <v>0</v>
      </c>
      <c r="AD38" s="4">
        <v>0</v>
      </c>
      <c r="AE38" s="4">
        <v>0</v>
      </c>
      <c r="AF38" s="1">
        <v>125046</v>
      </c>
      <c r="AG38" s="1">
        <v>9</v>
      </c>
      <c r="AH38"/>
    </row>
    <row r="39" spans="1:34" x14ac:dyDescent="0.25">
      <c r="A39" t="s">
        <v>53</v>
      </c>
      <c r="B39" t="s">
        <v>38</v>
      </c>
      <c r="C39" t="s">
        <v>98</v>
      </c>
      <c r="D39" t="s">
        <v>93</v>
      </c>
      <c r="E39" s="4">
        <v>74.163043478260875</v>
      </c>
      <c r="F39" s="4">
        <f>Nurse[[#This Row],[Total Nurse Staff Hours]]/Nurse[[#This Row],[MDS Census]]</f>
        <v>4.2583540964385165</v>
      </c>
      <c r="G39" s="4">
        <f>Nurse[[#This Row],[Total Direct Care Staff Hours]]/Nurse[[#This Row],[MDS Census]]</f>
        <v>3.9074454052469587</v>
      </c>
      <c r="H39" s="4">
        <f>Nurse[[#This Row],[Total RN Hours (w/ Admin, DON)]]/Nurse[[#This Row],[MDS Census]]</f>
        <v>1.224571302945918</v>
      </c>
      <c r="I39" s="4">
        <f>Nurse[[#This Row],[RN Hours (excl. Admin, DON)]]/Nurse[[#This Row],[MDS Census]]</f>
        <v>0.87366261175436011</v>
      </c>
      <c r="J39" s="4">
        <f>SUM(Nurse[[#This Row],[RN Hours (excl. Admin, DON)]],Nurse[[#This Row],[RN Admin Hours]],Nurse[[#This Row],[RN DON Hours]],Nurse[[#This Row],[LPN Hours (excl. Admin)]],Nurse[[#This Row],[LPN Admin Hours]],Nurse[[#This Row],[CNA Hours]],Nurse[[#This Row],[NA TR Hours]],Nurse[[#This Row],[Med Aide/Tech Hours]])</f>
        <v>315.8125</v>
      </c>
      <c r="K39" s="4">
        <f>SUM(Nurse[[#This Row],[RN Hours (excl. Admin, DON)]],Nurse[[#This Row],[LPN Hours (excl. Admin)]],Nurse[[#This Row],[CNA Hours]],Nurse[[#This Row],[NA TR Hours]],Nurse[[#This Row],[Med Aide/Tech Hours]])</f>
        <v>289.78804347826087</v>
      </c>
      <c r="L39" s="4">
        <f>SUM(Nurse[[#This Row],[RN Hours (excl. Admin, DON)]],Nurse[[#This Row],[RN Admin Hours]],Nurse[[#This Row],[RN DON Hours]])</f>
        <v>90.817934782608688</v>
      </c>
      <c r="M39" s="4">
        <v>64.793478260869563</v>
      </c>
      <c r="N39" s="4">
        <v>20.546195652173914</v>
      </c>
      <c r="O39" s="4">
        <v>5.4782608695652177</v>
      </c>
      <c r="P39" s="4">
        <f>SUM(Nurse[[#This Row],[LPN Hours (excl. Admin)]],Nurse[[#This Row],[LPN Admin Hours]])</f>
        <v>28.154891304347824</v>
      </c>
      <c r="Q39" s="4">
        <v>28.154891304347824</v>
      </c>
      <c r="R39" s="4">
        <v>0</v>
      </c>
      <c r="S39" s="4">
        <f>SUM(Nurse[[#This Row],[CNA Hours]],Nurse[[#This Row],[NA TR Hours]],Nurse[[#This Row],[Med Aide/Tech Hours]])</f>
        <v>196.83967391304347</v>
      </c>
      <c r="T39" s="4">
        <v>196.83967391304347</v>
      </c>
      <c r="U39" s="4">
        <v>0</v>
      </c>
      <c r="V39" s="4">
        <v>0</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9" s="4">
        <v>0</v>
      </c>
      <c r="Y39" s="4">
        <v>0</v>
      </c>
      <c r="Z39" s="4">
        <v>0</v>
      </c>
      <c r="AA39" s="4">
        <v>0</v>
      </c>
      <c r="AB39" s="4">
        <v>0</v>
      </c>
      <c r="AC39" s="4">
        <v>0</v>
      </c>
      <c r="AD39" s="4">
        <v>0</v>
      </c>
      <c r="AE39" s="4">
        <v>0</v>
      </c>
      <c r="AF39" s="1">
        <v>125065</v>
      </c>
      <c r="AG39" s="1">
        <v>9</v>
      </c>
      <c r="AH39"/>
    </row>
    <row r="40" spans="1:34" x14ac:dyDescent="0.25">
      <c r="A40" t="s">
        <v>53</v>
      </c>
      <c r="B40" t="s">
        <v>15</v>
      </c>
      <c r="C40" t="s">
        <v>105</v>
      </c>
      <c r="D40" t="s">
        <v>95</v>
      </c>
      <c r="E40" s="4">
        <v>49.532608695652172</v>
      </c>
      <c r="F40" s="4">
        <f>Nurse[[#This Row],[Total Nurse Staff Hours]]/Nurse[[#This Row],[MDS Census]]</f>
        <v>5.4178736010533246</v>
      </c>
      <c r="G40" s="4">
        <f>Nurse[[#This Row],[Total Direct Care Staff Hours]]/Nurse[[#This Row],[MDS Census]]</f>
        <v>5.4178736010533246</v>
      </c>
      <c r="H40" s="4">
        <f>Nurse[[#This Row],[Total RN Hours (w/ Admin, DON)]]/Nurse[[#This Row],[MDS Census]]</f>
        <v>1.3800197498354181</v>
      </c>
      <c r="I40" s="4">
        <f>Nurse[[#This Row],[RN Hours (excl. Admin, DON)]]/Nurse[[#This Row],[MDS Census]]</f>
        <v>1.3800197498354181</v>
      </c>
      <c r="J40" s="4">
        <f>SUM(Nurse[[#This Row],[RN Hours (excl. Admin, DON)]],Nurse[[#This Row],[RN Admin Hours]],Nurse[[#This Row],[RN DON Hours]],Nurse[[#This Row],[LPN Hours (excl. Admin)]],Nurse[[#This Row],[LPN Admin Hours]],Nurse[[#This Row],[CNA Hours]],Nurse[[#This Row],[NA TR Hours]],Nurse[[#This Row],[Med Aide/Tech Hours]])</f>
        <v>268.36141304347825</v>
      </c>
      <c r="K40" s="4">
        <f>SUM(Nurse[[#This Row],[RN Hours (excl. Admin, DON)]],Nurse[[#This Row],[LPN Hours (excl. Admin)]],Nurse[[#This Row],[CNA Hours]],Nurse[[#This Row],[NA TR Hours]],Nurse[[#This Row],[Med Aide/Tech Hours]])</f>
        <v>268.36141304347825</v>
      </c>
      <c r="L40" s="4">
        <f>SUM(Nurse[[#This Row],[RN Hours (excl. Admin, DON)]],Nurse[[#This Row],[RN Admin Hours]],Nurse[[#This Row],[RN DON Hours]])</f>
        <v>68.355978260869563</v>
      </c>
      <c r="M40" s="4">
        <v>68.355978260869563</v>
      </c>
      <c r="N40" s="4">
        <v>0</v>
      </c>
      <c r="O40" s="4">
        <v>0</v>
      </c>
      <c r="P40" s="4">
        <f>SUM(Nurse[[#This Row],[LPN Hours (excl. Admin)]],Nurse[[#This Row],[LPN Admin Hours]])</f>
        <v>41.491847826086953</v>
      </c>
      <c r="Q40" s="4">
        <v>41.491847826086953</v>
      </c>
      <c r="R40" s="4">
        <v>0</v>
      </c>
      <c r="S40" s="4">
        <f>SUM(Nurse[[#This Row],[CNA Hours]],Nurse[[#This Row],[NA TR Hours]],Nurse[[#This Row],[Med Aide/Tech Hours]])</f>
        <v>158.51358695652175</v>
      </c>
      <c r="T40" s="4">
        <v>158.51358695652175</v>
      </c>
      <c r="U40" s="4">
        <v>0</v>
      </c>
      <c r="V40" s="4">
        <v>0</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 s="4">
        <v>0</v>
      </c>
      <c r="Y40" s="4">
        <v>0</v>
      </c>
      <c r="Z40" s="4">
        <v>0</v>
      </c>
      <c r="AA40" s="4">
        <v>0</v>
      </c>
      <c r="AB40" s="4">
        <v>0</v>
      </c>
      <c r="AC40" s="4">
        <v>0</v>
      </c>
      <c r="AD40" s="4">
        <v>0</v>
      </c>
      <c r="AE40" s="4">
        <v>0</v>
      </c>
      <c r="AF40" s="1">
        <v>125029</v>
      </c>
      <c r="AG40" s="1">
        <v>9</v>
      </c>
      <c r="AH40"/>
    </row>
    <row r="41" spans="1:34" x14ac:dyDescent="0.25">
      <c r="A41" t="s">
        <v>53</v>
      </c>
      <c r="B41" t="s">
        <v>10</v>
      </c>
      <c r="C41" t="s">
        <v>102</v>
      </c>
      <c r="D41" t="s">
        <v>96</v>
      </c>
      <c r="E41" s="4">
        <v>140.25</v>
      </c>
      <c r="F41" s="4">
        <f>Nurse[[#This Row],[Total Nurse Staff Hours]]/Nurse[[#This Row],[MDS Census]]</f>
        <v>3.8865945904053336</v>
      </c>
      <c r="G41" s="4">
        <f>Nurse[[#This Row],[Total Direct Care Staff Hours]]/Nurse[[#This Row],[MDS Census]]</f>
        <v>3.6063923118654593</v>
      </c>
      <c r="H41" s="4">
        <f>Nurse[[#This Row],[Total RN Hours (w/ Admin, DON)]]/Nurse[[#This Row],[MDS Census]]</f>
        <v>1.0381802681546928</v>
      </c>
      <c r="I41" s="4">
        <f>Nurse[[#This Row],[RN Hours (excl. Admin, DON)]]/Nurse[[#This Row],[MDS Census]]</f>
        <v>0.82307912888475565</v>
      </c>
      <c r="J41" s="4">
        <f>SUM(Nurse[[#This Row],[RN Hours (excl. Admin, DON)]],Nurse[[#This Row],[RN Admin Hours]],Nurse[[#This Row],[RN DON Hours]],Nurse[[#This Row],[LPN Hours (excl. Admin)]],Nurse[[#This Row],[LPN Admin Hours]],Nurse[[#This Row],[CNA Hours]],Nurse[[#This Row],[NA TR Hours]],Nurse[[#This Row],[Med Aide/Tech Hours]])</f>
        <v>545.09489130434804</v>
      </c>
      <c r="K41" s="4">
        <f>SUM(Nurse[[#This Row],[RN Hours (excl. Admin, DON)]],Nurse[[#This Row],[LPN Hours (excl. Admin)]],Nurse[[#This Row],[CNA Hours]],Nurse[[#This Row],[NA TR Hours]],Nurse[[#This Row],[Med Aide/Tech Hours]])</f>
        <v>505.79652173913064</v>
      </c>
      <c r="L41" s="4">
        <f>SUM(Nurse[[#This Row],[RN Hours (excl. Admin, DON)]],Nurse[[#This Row],[RN Admin Hours]],Nurse[[#This Row],[RN DON Hours]])</f>
        <v>145.60478260869567</v>
      </c>
      <c r="M41" s="4">
        <v>115.43684782608698</v>
      </c>
      <c r="N41" s="4">
        <v>30.167934782608704</v>
      </c>
      <c r="O41" s="4">
        <v>0</v>
      </c>
      <c r="P41" s="4">
        <f>SUM(Nurse[[#This Row],[LPN Hours (excl. Admin)]],Nurse[[#This Row],[LPN Admin Hours]])</f>
        <v>32.10097826086956</v>
      </c>
      <c r="Q41" s="4">
        <v>22.970543478260865</v>
      </c>
      <c r="R41" s="4">
        <v>9.1304347826086953</v>
      </c>
      <c r="S41" s="4">
        <f>SUM(Nurse[[#This Row],[CNA Hours]],Nurse[[#This Row],[NA TR Hours]],Nurse[[#This Row],[Med Aide/Tech Hours]])</f>
        <v>367.38913043478277</v>
      </c>
      <c r="T41" s="4">
        <v>367.38913043478277</v>
      </c>
      <c r="U41" s="4">
        <v>0</v>
      </c>
      <c r="V41" s="4">
        <v>0</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26.018478260869554</v>
      </c>
      <c r="X41" s="4">
        <v>14.804347826086946</v>
      </c>
      <c r="Y41" s="4">
        <v>0</v>
      </c>
      <c r="Z41" s="4">
        <v>0</v>
      </c>
      <c r="AA41" s="4">
        <v>6.3478260869565206</v>
      </c>
      <c r="AB41" s="4">
        <v>0</v>
      </c>
      <c r="AC41" s="4">
        <v>4.8663043478260875</v>
      </c>
      <c r="AD41" s="4">
        <v>0</v>
      </c>
      <c r="AE41" s="4">
        <v>0</v>
      </c>
      <c r="AF41" s="1">
        <v>125019</v>
      </c>
      <c r="AG41" s="1">
        <v>9</v>
      </c>
      <c r="AH41"/>
    </row>
    <row r="42" spans="1:34" x14ac:dyDescent="0.25">
      <c r="A42" t="s">
        <v>53</v>
      </c>
      <c r="B42" t="s">
        <v>9</v>
      </c>
      <c r="C42" t="s">
        <v>103</v>
      </c>
      <c r="D42" t="s">
        <v>96</v>
      </c>
      <c r="E42" s="4">
        <v>86.423913043478265</v>
      </c>
      <c r="F42" s="4">
        <f>Nurse[[#This Row],[Total Nurse Staff Hours]]/Nurse[[#This Row],[MDS Census]]</f>
        <v>4.5204062382090306</v>
      </c>
      <c r="G42" s="4">
        <f>Nurse[[#This Row],[Total Direct Care Staff Hours]]/Nurse[[#This Row],[MDS Census]]</f>
        <v>3.731197333668721</v>
      </c>
      <c r="H42" s="4">
        <f>Nurse[[#This Row],[Total RN Hours (w/ Admin, DON)]]/Nurse[[#This Row],[MDS Census]]</f>
        <v>1.5393346748836625</v>
      </c>
      <c r="I42" s="4">
        <f>Nurse[[#This Row],[RN Hours (excl. Admin, DON)]]/Nurse[[#This Row],[MDS Census]]</f>
        <v>0.75012577034335304</v>
      </c>
      <c r="J42" s="4">
        <f>SUM(Nurse[[#This Row],[RN Hours (excl. Admin, DON)]],Nurse[[#This Row],[RN Admin Hours]],Nurse[[#This Row],[RN DON Hours]],Nurse[[#This Row],[LPN Hours (excl. Admin)]],Nurse[[#This Row],[LPN Admin Hours]],Nurse[[#This Row],[CNA Hours]],Nurse[[#This Row],[NA TR Hours]],Nurse[[#This Row],[Med Aide/Tech Hours]])</f>
        <v>390.67119565217394</v>
      </c>
      <c r="K42" s="4">
        <f>SUM(Nurse[[#This Row],[RN Hours (excl. Admin, DON)]],Nurse[[#This Row],[LPN Hours (excl. Admin)]],Nurse[[#This Row],[CNA Hours]],Nurse[[#This Row],[NA TR Hours]],Nurse[[#This Row],[Med Aide/Tech Hours]])</f>
        <v>322.4646739130435</v>
      </c>
      <c r="L42" s="4">
        <f>SUM(Nurse[[#This Row],[RN Hours (excl. Admin, DON)]],Nurse[[#This Row],[RN Admin Hours]],Nurse[[#This Row],[RN DON Hours]])</f>
        <v>133.03532608695653</v>
      </c>
      <c r="M42" s="4">
        <v>64.828804347826093</v>
      </c>
      <c r="N42" s="4">
        <v>65.684782608695656</v>
      </c>
      <c r="O42" s="4">
        <v>2.5217391304347827</v>
      </c>
      <c r="P42" s="4">
        <f>SUM(Nurse[[#This Row],[LPN Hours (excl. Admin)]],Nurse[[#This Row],[LPN Admin Hours]])</f>
        <v>31.057065217391305</v>
      </c>
      <c r="Q42" s="4">
        <v>31.057065217391305</v>
      </c>
      <c r="R42" s="4">
        <v>0</v>
      </c>
      <c r="S42" s="4">
        <f>SUM(Nurse[[#This Row],[CNA Hours]],Nurse[[#This Row],[NA TR Hours]],Nurse[[#This Row],[Med Aide/Tech Hours]])</f>
        <v>226.57880434782609</v>
      </c>
      <c r="T42" s="4">
        <v>226.57880434782609</v>
      </c>
      <c r="U42" s="4">
        <v>0</v>
      </c>
      <c r="V42" s="4">
        <v>0</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23.739130434782609</v>
      </c>
      <c r="X42" s="4">
        <v>4.6956521739130439</v>
      </c>
      <c r="Y42" s="4">
        <v>0</v>
      </c>
      <c r="Z42" s="4">
        <v>0</v>
      </c>
      <c r="AA42" s="4">
        <v>4.1739130434782608</v>
      </c>
      <c r="AB42" s="4">
        <v>0</v>
      </c>
      <c r="AC42" s="4">
        <v>14.869565217391305</v>
      </c>
      <c r="AD42" s="4">
        <v>0</v>
      </c>
      <c r="AE42" s="4">
        <v>0</v>
      </c>
      <c r="AF42" s="1">
        <v>125015</v>
      </c>
      <c r="AG42" s="1">
        <v>9</v>
      </c>
      <c r="AH42"/>
    </row>
    <row r="43" spans="1:34" x14ac:dyDescent="0.25">
      <c r="A43" t="s">
        <v>53</v>
      </c>
      <c r="B43" t="s">
        <v>32</v>
      </c>
      <c r="C43" t="s">
        <v>98</v>
      </c>
      <c r="D43" t="s">
        <v>93</v>
      </c>
      <c r="E43" s="4">
        <v>45.5</v>
      </c>
      <c r="F43" s="4">
        <f>Nurse[[#This Row],[Total Nurse Staff Hours]]/Nurse[[#This Row],[MDS Census]]</f>
        <v>4.0599617773530818</v>
      </c>
      <c r="G43" s="4">
        <f>Nurse[[#This Row],[Total Direct Care Staff Hours]]/Nurse[[#This Row],[MDS Census]]</f>
        <v>4.0599617773530818</v>
      </c>
      <c r="H43" s="4">
        <f>Nurse[[#This Row],[Total RN Hours (w/ Admin, DON)]]/Nurse[[#This Row],[MDS Census]]</f>
        <v>0.97891782130912564</v>
      </c>
      <c r="I43" s="4">
        <f>Nurse[[#This Row],[RN Hours (excl. Admin, DON)]]/Nurse[[#This Row],[MDS Census]]</f>
        <v>0.97891782130912564</v>
      </c>
      <c r="J43" s="4">
        <f>SUM(Nurse[[#This Row],[RN Hours (excl. Admin, DON)]],Nurse[[#This Row],[RN Admin Hours]],Nurse[[#This Row],[RN DON Hours]],Nurse[[#This Row],[LPN Hours (excl. Admin)]],Nurse[[#This Row],[LPN Admin Hours]],Nurse[[#This Row],[CNA Hours]],Nurse[[#This Row],[NA TR Hours]],Nurse[[#This Row],[Med Aide/Tech Hours]])</f>
        <v>184.72826086956522</v>
      </c>
      <c r="K43" s="4">
        <f>SUM(Nurse[[#This Row],[RN Hours (excl. Admin, DON)]],Nurse[[#This Row],[LPN Hours (excl. Admin)]],Nurse[[#This Row],[CNA Hours]],Nurse[[#This Row],[NA TR Hours]],Nurse[[#This Row],[Med Aide/Tech Hours]])</f>
        <v>184.72826086956522</v>
      </c>
      <c r="L43" s="4">
        <f>SUM(Nurse[[#This Row],[RN Hours (excl. Admin, DON)]],Nurse[[#This Row],[RN Admin Hours]],Nurse[[#This Row],[RN DON Hours]])</f>
        <v>44.540760869565219</v>
      </c>
      <c r="M43" s="4">
        <v>44.540760869565219</v>
      </c>
      <c r="N43" s="4">
        <v>0</v>
      </c>
      <c r="O43" s="4">
        <v>0</v>
      </c>
      <c r="P43" s="4">
        <f>SUM(Nurse[[#This Row],[LPN Hours (excl. Admin)]],Nurse[[#This Row],[LPN Admin Hours]])</f>
        <v>10.144021739130435</v>
      </c>
      <c r="Q43" s="4">
        <v>10.144021739130435</v>
      </c>
      <c r="R43" s="4">
        <v>0</v>
      </c>
      <c r="S43" s="4">
        <f>SUM(Nurse[[#This Row],[CNA Hours]],Nurse[[#This Row],[NA TR Hours]],Nurse[[#This Row],[Med Aide/Tech Hours]])</f>
        <v>130.04347826086956</v>
      </c>
      <c r="T43" s="4">
        <v>130.04347826086956</v>
      </c>
      <c r="U43" s="4">
        <v>0</v>
      </c>
      <c r="V43" s="4">
        <v>0</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3" s="4">
        <v>0</v>
      </c>
      <c r="Y43" s="4">
        <v>0</v>
      </c>
      <c r="Z43" s="4">
        <v>0</v>
      </c>
      <c r="AA43" s="4">
        <v>0</v>
      </c>
      <c r="AB43" s="4">
        <v>0</v>
      </c>
      <c r="AC43" s="4">
        <v>0</v>
      </c>
      <c r="AD43" s="4">
        <v>0</v>
      </c>
      <c r="AE43" s="4">
        <v>0</v>
      </c>
      <c r="AF43" s="1">
        <v>125058</v>
      </c>
      <c r="AG43" s="1">
        <v>9</v>
      </c>
      <c r="AH43"/>
    </row>
    <row r="44" spans="1:34" x14ac:dyDescent="0.25">
      <c r="AH44"/>
    </row>
    <row r="45" spans="1:34" x14ac:dyDescent="0.25">
      <c r="AH45"/>
    </row>
    <row r="46" spans="1:34" x14ac:dyDescent="0.25">
      <c r="AH46"/>
    </row>
    <row r="47" spans="1:34" x14ac:dyDescent="0.25">
      <c r="AH47"/>
    </row>
    <row r="48" spans="1:34" x14ac:dyDescent="0.25">
      <c r="AH48"/>
    </row>
    <row r="49" spans="34:34" x14ac:dyDescent="0.25">
      <c r="AH49"/>
    </row>
    <row r="50" spans="34:34" x14ac:dyDescent="0.25">
      <c r="AH50"/>
    </row>
    <row r="51" spans="34:34" x14ac:dyDescent="0.25">
      <c r="AH51"/>
    </row>
    <row r="52" spans="34:34" x14ac:dyDescent="0.25">
      <c r="AH52"/>
    </row>
    <row r="53" spans="34:34" x14ac:dyDescent="0.25">
      <c r="AH53"/>
    </row>
    <row r="54" spans="34:34" x14ac:dyDescent="0.25">
      <c r="AH54"/>
    </row>
    <row r="55" spans="34:34" x14ac:dyDescent="0.25">
      <c r="AH55"/>
    </row>
    <row r="56" spans="34:34" x14ac:dyDescent="0.25">
      <c r="AH56"/>
    </row>
    <row r="57" spans="34:34" x14ac:dyDescent="0.25">
      <c r="AH57"/>
    </row>
    <row r="58" spans="34:34" x14ac:dyDescent="0.25">
      <c r="AH58"/>
    </row>
    <row r="59" spans="34:34" x14ac:dyDescent="0.25">
      <c r="AH59"/>
    </row>
    <row r="60" spans="34:34" x14ac:dyDescent="0.25">
      <c r="AH60"/>
    </row>
    <row r="61" spans="34:34" x14ac:dyDescent="0.25">
      <c r="AH61"/>
    </row>
    <row r="62" spans="34:34" x14ac:dyDescent="0.25">
      <c r="AH62"/>
    </row>
    <row r="63" spans="34:34" x14ac:dyDescent="0.25">
      <c r="AH63"/>
    </row>
    <row r="64" spans="34:34" x14ac:dyDescent="0.25">
      <c r="AH64"/>
    </row>
    <row r="65" spans="34:34" x14ac:dyDescent="0.25">
      <c r="AH65"/>
    </row>
    <row r="66" spans="34:34" x14ac:dyDescent="0.25">
      <c r="AH66"/>
    </row>
    <row r="67" spans="34:34" x14ac:dyDescent="0.25">
      <c r="AH67"/>
    </row>
    <row r="68" spans="34:34" x14ac:dyDescent="0.25">
      <c r="AH68"/>
    </row>
    <row r="69" spans="34:34" x14ac:dyDescent="0.25">
      <c r="AH69"/>
    </row>
    <row r="70" spans="34:34" x14ac:dyDescent="0.25">
      <c r="AH70"/>
    </row>
    <row r="71" spans="34:34" x14ac:dyDescent="0.25">
      <c r="AH71"/>
    </row>
    <row r="72" spans="34:34" x14ac:dyDescent="0.25">
      <c r="AH72"/>
    </row>
    <row r="73" spans="34:34" x14ac:dyDescent="0.25">
      <c r="AH73"/>
    </row>
    <row r="74" spans="34:34" x14ac:dyDescent="0.25">
      <c r="AH74"/>
    </row>
    <row r="75" spans="34:34" x14ac:dyDescent="0.25">
      <c r="AH75"/>
    </row>
    <row r="76" spans="34:34" x14ac:dyDescent="0.25">
      <c r="AH76"/>
    </row>
    <row r="77" spans="34:34" x14ac:dyDescent="0.25">
      <c r="AH77"/>
    </row>
    <row r="78" spans="34:34" x14ac:dyDescent="0.25">
      <c r="AH78"/>
    </row>
    <row r="79" spans="34:34" x14ac:dyDescent="0.25">
      <c r="AH79"/>
    </row>
    <row r="80" spans="34:34" x14ac:dyDescent="0.25">
      <c r="AH80"/>
    </row>
    <row r="81" spans="34:34" x14ac:dyDescent="0.25">
      <c r="AH81"/>
    </row>
    <row r="82" spans="34:34" x14ac:dyDescent="0.25">
      <c r="AH82"/>
    </row>
    <row r="83" spans="34:34" x14ac:dyDescent="0.25">
      <c r="AH83"/>
    </row>
    <row r="84" spans="34:34" x14ac:dyDescent="0.25">
      <c r="AH84"/>
    </row>
    <row r="85" spans="34:34" x14ac:dyDescent="0.25">
      <c r="AH85"/>
    </row>
    <row r="86" spans="34:34" x14ac:dyDescent="0.25">
      <c r="AH86"/>
    </row>
    <row r="87" spans="34:34" x14ac:dyDescent="0.25">
      <c r="AH87"/>
    </row>
    <row r="88" spans="34:34" x14ac:dyDescent="0.25">
      <c r="AH88"/>
    </row>
    <row r="89" spans="34:34" x14ac:dyDescent="0.25">
      <c r="AH89"/>
    </row>
    <row r="90" spans="34:34" x14ac:dyDescent="0.25">
      <c r="AH90"/>
    </row>
    <row r="91" spans="34:34" x14ac:dyDescent="0.25">
      <c r="AH91"/>
    </row>
    <row r="92" spans="34:34" x14ac:dyDescent="0.25">
      <c r="AH92"/>
    </row>
    <row r="93" spans="34:34" x14ac:dyDescent="0.25">
      <c r="AH93"/>
    </row>
    <row r="94" spans="34:34" x14ac:dyDescent="0.25">
      <c r="AH94"/>
    </row>
    <row r="95" spans="34:34" x14ac:dyDescent="0.25">
      <c r="AH95"/>
    </row>
    <row r="96" spans="34:34" x14ac:dyDescent="0.25">
      <c r="AH96"/>
    </row>
    <row r="97" spans="34:34" x14ac:dyDescent="0.25">
      <c r="AH97"/>
    </row>
    <row r="98" spans="34:34" x14ac:dyDescent="0.25">
      <c r="AH98"/>
    </row>
    <row r="99" spans="34:34" x14ac:dyDescent="0.25">
      <c r="AH99"/>
    </row>
    <row r="100" spans="34:34" x14ac:dyDescent="0.25">
      <c r="AH100"/>
    </row>
    <row r="101" spans="34:34" x14ac:dyDescent="0.25">
      <c r="AH101"/>
    </row>
    <row r="102" spans="34:34" x14ac:dyDescent="0.25">
      <c r="AH102"/>
    </row>
    <row r="103" spans="34:34" x14ac:dyDescent="0.25">
      <c r="AH103"/>
    </row>
    <row r="104" spans="34:34" x14ac:dyDescent="0.25">
      <c r="AH104"/>
    </row>
    <row r="105" spans="34:34" x14ac:dyDescent="0.25">
      <c r="AH105"/>
    </row>
    <row r="106" spans="34:34" x14ac:dyDescent="0.25">
      <c r="AH106"/>
    </row>
    <row r="107" spans="34:34" x14ac:dyDescent="0.25">
      <c r="AH107"/>
    </row>
    <row r="108" spans="34:34" x14ac:dyDescent="0.25">
      <c r="AH108"/>
    </row>
    <row r="109" spans="34:34" x14ac:dyDescent="0.25">
      <c r="AH109"/>
    </row>
    <row r="110" spans="34:34" x14ac:dyDescent="0.25">
      <c r="AH110"/>
    </row>
    <row r="111" spans="34:34" x14ac:dyDescent="0.25">
      <c r="AH111"/>
    </row>
    <row r="112" spans="34:34" x14ac:dyDescent="0.25">
      <c r="AH112"/>
    </row>
    <row r="113" spans="34:34" x14ac:dyDescent="0.25">
      <c r="AH113"/>
    </row>
    <row r="114" spans="34:34" x14ac:dyDescent="0.25">
      <c r="AH114"/>
    </row>
    <row r="115" spans="34:34" x14ac:dyDescent="0.25">
      <c r="AH115"/>
    </row>
    <row r="116" spans="34:34" x14ac:dyDescent="0.25">
      <c r="AH116"/>
    </row>
    <row r="117" spans="34:34" x14ac:dyDescent="0.25">
      <c r="AH117"/>
    </row>
    <row r="118" spans="34:34" x14ac:dyDescent="0.25">
      <c r="AH118"/>
    </row>
    <row r="119" spans="34:34" x14ac:dyDescent="0.25">
      <c r="AH119"/>
    </row>
    <row r="120" spans="34:34" x14ac:dyDescent="0.25">
      <c r="AH120"/>
    </row>
    <row r="121" spans="34:34" x14ac:dyDescent="0.25">
      <c r="AH121"/>
    </row>
    <row r="122" spans="34:34" x14ac:dyDescent="0.25">
      <c r="AH122"/>
    </row>
    <row r="123" spans="34:34" x14ac:dyDescent="0.25">
      <c r="AH123"/>
    </row>
    <row r="124" spans="34:34" x14ac:dyDescent="0.25">
      <c r="AH124"/>
    </row>
    <row r="125" spans="34:34" x14ac:dyDescent="0.25">
      <c r="AH125"/>
    </row>
    <row r="126" spans="34:34" x14ac:dyDescent="0.25">
      <c r="AH126"/>
    </row>
    <row r="127" spans="34:34" x14ac:dyDescent="0.25">
      <c r="AH127"/>
    </row>
    <row r="128" spans="34:34" x14ac:dyDescent="0.25">
      <c r="AH128"/>
    </row>
    <row r="129" spans="34:34" x14ac:dyDescent="0.25">
      <c r="AH129"/>
    </row>
    <row r="130" spans="34:34" x14ac:dyDescent="0.25">
      <c r="AH130"/>
    </row>
    <row r="131" spans="34:34" x14ac:dyDescent="0.25">
      <c r="AH131"/>
    </row>
    <row r="132" spans="34:34" x14ac:dyDescent="0.25">
      <c r="AH132"/>
    </row>
    <row r="133" spans="34:34" x14ac:dyDescent="0.25">
      <c r="AH133"/>
    </row>
    <row r="134" spans="34:34" x14ac:dyDescent="0.25">
      <c r="AH134"/>
    </row>
    <row r="135" spans="34:34" x14ac:dyDescent="0.25">
      <c r="AH135"/>
    </row>
    <row r="136" spans="34:34" x14ac:dyDescent="0.25">
      <c r="AH136"/>
    </row>
    <row r="137" spans="34:34" x14ac:dyDescent="0.25">
      <c r="AH137"/>
    </row>
    <row r="138" spans="34:34" x14ac:dyDescent="0.25">
      <c r="AH138"/>
    </row>
    <row r="139" spans="34:34" x14ac:dyDescent="0.25">
      <c r="AH139"/>
    </row>
    <row r="140" spans="34:34" x14ac:dyDescent="0.25">
      <c r="AH140"/>
    </row>
    <row r="141" spans="34:34" x14ac:dyDescent="0.25">
      <c r="AH141"/>
    </row>
    <row r="142" spans="34:34" x14ac:dyDescent="0.25">
      <c r="AH142"/>
    </row>
    <row r="143" spans="34:34" x14ac:dyDescent="0.25">
      <c r="AH143"/>
    </row>
    <row r="144" spans="34:34" x14ac:dyDescent="0.25">
      <c r="AH144"/>
    </row>
    <row r="145" spans="34:34" x14ac:dyDescent="0.25">
      <c r="AH145"/>
    </row>
    <row r="146" spans="34:34" x14ac:dyDescent="0.25">
      <c r="AH146"/>
    </row>
    <row r="147" spans="34:34" x14ac:dyDescent="0.25">
      <c r="AH147"/>
    </row>
    <row r="148" spans="34:34" x14ac:dyDescent="0.25">
      <c r="AH148"/>
    </row>
    <row r="149" spans="34:34" x14ac:dyDescent="0.25">
      <c r="AH149"/>
    </row>
    <row r="150" spans="34:34" x14ac:dyDescent="0.25">
      <c r="AH150"/>
    </row>
    <row r="151" spans="34:34" x14ac:dyDescent="0.25">
      <c r="AH151"/>
    </row>
    <row r="152" spans="34:34" x14ac:dyDescent="0.25">
      <c r="AH152"/>
    </row>
    <row r="153" spans="34:34" x14ac:dyDescent="0.25">
      <c r="AH153"/>
    </row>
    <row r="154" spans="34:34" x14ac:dyDescent="0.25">
      <c r="AH154"/>
    </row>
    <row r="155" spans="34:34" x14ac:dyDescent="0.25">
      <c r="AH155"/>
    </row>
    <row r="156" spans="34:34" x14ac:dyDescent="0.25">
      <c r="AH156"/>
    </row>
    <row r="157" spans="34:34" x14ac:dyDescent="0.25">
      <c r="AH157"/>
    </row>
    <row r="158" spans="34:34" x14ac:dyDescent="0.25">
      <c r="AH158"/>
    </row>
    <row r="159" spans="34:34" x14ac:dyDescent="0.25">
      <c r="AH159"/>
    </row>
    <row r="160" spans="34:34" x14ac:dyDescent="0.25">
      <c r="AH160"/>
    </row>
    <row r="161" spans="34:34" x14ac:dyDescent="0.25">
      <c r="AH161"/>
    </row>
    <row r="162" spans="34:34" x14ac:dyDescent="0.25">
      <c r="AH162"/>
    </row>
    <row r="163" spans="34:34" x14ac:dyDescent="0.25">
      <c r="AH163"/>
    </row>
    <row r="164" spans="34:34" x14ac:dyDescent="0.25">
      <c r="AH164"/>
    </row>
    <row r="165" spans="34:34" x14ac:dyDescent="0.25">
      <c r="AH165"/>
    </row>
    <row r="166" spans="34:34" x14ac:dyDescent="0.25">
      <c r="AH166"/>
    </row>
    <row r="167" spans="34:34" x14ac:dyDescent="0.25">
      <c r="AH167"/>
    </row>
    <row r="168" spans="34:34" x14ac:dyDescent="0.25">
      <c r="AH168"/>
    </row>
    <row r="169" spans="34:34" x14ac:dyDescent="0.25">
      <c r="AH169"/>
    </row>
    <row r="170" spans="34:34" x14ac:dyDescent="0.25">
      <c r="AH170"/>
    </row>
    <row r="171" spans="34:34" x14ac:dyDescent="0.25">
      <c r="AH171"/>
    </row>
    <row r="172" spans="34:34" x14ac:dyDescent="0.25">
      <c r="AH172"/>
    </row>
    <row r="173" spans="34:34" x14ac:dyDescent="0.25">
      <c r="AH173"/>
    </row>
    <row r="174" spans="34:34" x14ac:dyDescent="0.25">
      <c r="AH174"/>
    </row>
    <row r="175" spans="34:34" x14ac:dyDescent="0.25">
      <c r="AH175"/>
    </row>
    <row r="176" spans="34:34" x14ac:dyDescent="0.25">
      <c r="AH176"/>
    </row>
    <row r="177" spans="34:34" x14ac:dyDescent="0.25">
      <c r="AH177"/>
    </row>
    <row r="178" spans="34:34" x14ac:dyDescent="0.25">
      <c r="AH178"/>
    </row>
    <row r="179" spans="34:34" x14ac:dyDescent="0.25">
      <c r="AH179"/>
    </row>
    <row r="180" spans="34:34" x14ac:dyDescent="0.25">
      <c r="AH180"/>
    </row>
    <row r="181" spans="34:34" x14ac:dyDescent="0.25">
      <c r="AH181"/>
    </row>
    <row r="182" spans="34:34" x14ac:dyDescent="0.25">
      <c r="AH182"/>
    </row>
    <row r="183" spans="34:34" x14ac:dyDescent="0.25">
      <c r="AH183"/>
    </row>
    <row r="184" spans="34:34" x14ac:dyDescent="0.25">
      <c r="AH184"/>
    </row>
    <row r="185" spans="34:34" x14ac:dyDescent="0.25">
      <c r="AH185"/>
    </row>
    <row r="186" spans="34:34" x14ac:dyDescent="0.25">
      <c r="AH186"/>
    </row>
    <row r="187" spans="34:34" x14ac:dyDescent="0.25">
      <c r="AH187"/>
    </row>
    <row r="188" spans="34:34" x14ac:dyDescent="0.25">
      <c r="AH188"/>
    </row>
    <row r="189" spans="34:34" x14ac:dyDescent="0.25">
      <c r="AH189"/>
    </row>
    <row r="190" spans="34:34" x14ac:dyDescent="0.25">
      <c r="AH190"/>
    </row>
    <row r="191" spans="34:34" x14ac:dyDescent="0.25">
      <c r="AH191"/>
    </row>
    <row r="192" spans="34: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34" spans="34:34" x14ac:dyDescent="0.25">
      <c r="AH234"/>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234"/>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0" customWidth="1"/>
    <col min="9" max="10" width="15.7109375" customWidth="1"/>
    <col min="11" max="11" width="15.7109375" style="10" customWidth="1" collapsed="1"/>
    <col min="12" max="13" width="15.7109375" hidden="1" customWidth="1" outlineLevel="1"/>
    <col min="14" max="14" width="15.7109375" style="10" hidden="1" customWidth="1" outlineLevel="1"/>
    <col min="15" max="16" width="15.7109375" hidden="1" customWidth="1" outlineLevel="1"/>
    <col min="17" max="17" width="15.7109375" style="8" hidden="1" customWidth="1" outlineLevel="1"/>
    <col min="18" max="18" width="9.140625" hidden="1" customWidth="1" outlineLevel="1"/>
    <col min="19" max="19" width="15.7109375" hidden="1" customWidth="1" outlineLevel="1"/>
    <col min="20" max="20" width="15.7109375" style="10" hidden="1" customWidth="1" outlineLevel="1"/>
    <col min="21" max="21" width="9.140625" hidden="1" customWidth="1" outlineLevel="1"/>
    <col min="22" max="22" width="15.7109375" hidden="1" customWidth="1" outlineLevel="1"/>
    <col min="23" max="23" width="15.7109375" style="10" hidden="1" customWidth="1" outlineLevel="1"/>
    <col min="24" max="25" width="15.7109375" hidden="1" customWidth="1" outlineLevel="1"/>
    <col min="26" max="26" width="15.7109375" style="10" hidden="1" customWidth="1" outlineLevel="1"/>
    <col min="27" max="27" width="9.140625" hidden="1" customWidth="1" outlineLevel="1"/>
    <col min="28" max="28" width="15.7109375" hidden="1" customWidth="1" outlineLevel="1"/>
    <col min="29" max="29" width="15.7109375" style="10" hidden="1" customWidth="1" outlineLevel="1"/>
    <col min="30" max="31" width="15.7109375" hidden="1" customWidth="1" outlineLevel="1"/>
    <col min="32" max="32" width="15.7109375" style="10" hidden="1" customWidth="1" outlineLevel="1"/>
    <col min="33" max="33" width="9.140625" hidden="1" customWidth="1" outlineLevel="1"/>
    <col min="34" max="34" width="15.7109375" hidden="1" customWidth="1" outlineLevel="1"/>
    <col min="35" max="35" width="15.7109375" style="10" hidden="1" customWidth="1" outlineLevel="1"/>
    <col min="36" max="36" width="9.140625" hidden="1" customWidth="1" outlineLevel="1"/>
    <col min="37" max="37" width="15.7109375" hidden="1" customWidth="1" outlineLevel="1"/>
    <col min="38" max="38" width="15.7109375" style="10"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116</v>
      </c>
      <c r="B1" s="2" t="s">
        <v>118</v>
      </c>
      <c r="C1" s="2" t="s">
        <v>119</v>
      </c>
      <c r="D1" s="2" t="s">
        <v>120</v>
      </c>
      <c r="E1" s="2" t="s">
        <v>121</v>
      </c>
      <c r="F1" s="2" t="s">
        <v>126</v>
      </c>
      <c r="G1" s="2" t="s">
        <v>152</v>
      </c>
      <c r="H1" s="9" t="s">
        <v>153</v>
      </c>
      <c r="I1" s="2" t="s">
        <v>127</v>
      </c>
      <c r="J1" s="2" t="s">
        <v>150</v>
      </c>
      <c r="K1" s="9" t="s">
        <v>154</v>
      </c>
      <c r="L1" s="2" t="s">
        <v>128</v>
      </c>
      <c r="M1" s="2" t="s">
        <v>151</v>
      </c>
      <c r="N1" s="9" t="s">
        <v>162</v>
      </c>
      <c r="O1" s="2" t="s">
        <v>129</v>
      </c>
      <c r="P1" s="2" t="s">
        <v>140</v>
      </c>
      <c r="Q1" s="7" t="s">
        <v>156</v>
      </c>
      <c r="R1" s="2" t="s">
        <v>130</v>
      </c>
      <c r="S1" s="2" t="s">
        <v>141</v>
      </c>
      <c r="T1" s="9" t="s">
        <v>155</v>
      </c>
      <c r="U1" s="2" t="s">
        <v>131</v>
      </c>
      <c r="V1" s="2" t="s">
        <v>142</v>
      </c>
      <c r="W1" s="9" t="s">
        <v>157</v>
      </c>
      <c r="X1" s="2" t="s">
        <v>133</v>
      </c>
      <c r="Y1" s="2" t="s">
        <v>143</v>
      </c>
      <c r="Z1" s="9" t="s">
        <v>158</v>
      </c>
      <c r="AA1" s="2" t="s">
        <v>134</v>
      </c>
      <c r="AB1" s="2" t="s">
        <v>144</v>
      </c>
      <c r="AC1" s="9" t="s">
        <v>163</v>
      </c>
      <c r="AD1" s="2" t="s">
        <v>136</v>
      </c>
      <c r="AE1" s="2" t="s">
        <v>145</v>
      </c>
      <c r="AF1" s="9" t="s">
        <v>159</v>
      </c>
      <c r="AG1" s="2" t="s">
        <v>137</v>
      </c>
      <c r="AH1" s="2" t="s">
        <v>146</v>
      </c>
      <c r="AI1" s="9" t="s">
        <v>160</v>
      </c>
      <c r="AJ1" s="2" t="s">
        <v>138</v>
      </c>
      <c r="AK1" s="2" t="s">
        <v>147</v>
      </c>
      <c r="AL1" s="9" t="s">
        <v>161</v>
      </c>
      <c r="AM1" s="2" t="s">
        <v>148</v>
      </c>
      <c r="AN1" s="3" t="s">
        <v>149</v>
      </c>
    </row>
    <row r="2" spans="1:51" x14ac:dyDescent="0.25">
      <c r="A2" t="s">
        <v>53</v>
      </c>
      <c r="B2" t="s">
        <v>36</v>
      </c>
      <c r="C2" t="s">
        <v>102</v>
      </c>
      <c r="D2" t="s">
        <v>96</v>
      </c>
      <c r="E2" s="4">
        <v>38.673913043478258</v>
      </c>
      <c r="F2" s="4">
        <v>212.5380434782609</v>
      </c>
      <c r="G2" s="4">
        <v>2.3913043478260869</v>
      </c>
      <c r="H2" s="10">
        <v>1.1251182652722017E-2</v>
      </c>
      <c r="I2" s="4">
        <v>197.85326086956522</v>
      </c>
      <c r="J2" s="4">
        <v>2.3913043478260869</v>
      </c>
      <c r="K2" s="10">
        <v>1.2086251888476857E-2</v>
      </c>
      <c r="L2" s="4">
        <v>80.440217391304358</v>
      </c>
      <c r="M2" s="4">
        <v>0</v>
      </c>
      <c r="N2" s="10">
        <v>0</v>
      </c>
      <c r="O2" s="4">
        <v>65.755434782608702</v>
      </c>
      <c r="P2" s="4">
        <v>0</v>
      </c>
      <c r="Q2" s="8">
        <v>0</v>
      </c>
      <c r="R2" s="4">
        <v>9.4673913043478262</v>
      </c>
      <c r="S2" s="4">
        <v>0</v>
      </c>
      <c r="T2" s="10">
        <v>0</v>
      </c>
      <c r="U2" s="4">
        <v>5.2173913043478262</v>
      </c>
      <c r="V2" s="4">
        <v>0</v>
      </c>
      <c r="W2" s="10">
        <v>0</v>
      </c>
      <c r="X2" s="4">
        <v>9.0679347826086953</v>
      </c>
      <c r="Y2" s="4">
        <v>0</v>
      </c>
      <c r="Z2" s="10">
        <v>0</v>
      </c>
      <c r="AA2" s="4">
        <v>0</v>
      </c>
      <c r="AB2" s="4">
        <v>0</v>
      </c>
      <c r="AC2" s="10" t="s">
        <v>164</v>
      </c>
      <c r="AD2" s="4">
        <v>120.63315217391305</v>
      </c>
      <c r="AE2" s="4">
        <v>2.3913043478260869</v>
      </c>
      <c r="AF2" s="10">
        <v>1.9822945058905684E-2</v>
      </c>
      <c r="AG2" s="4">
        <v>2.3967391304347827</v>
      </c>
      <c r="AH2" s="4">
        <v>0</v>
      </c>
      <c r="AI2" s="10">
        <v>0</v>
      </c>
      <c r="AJ2" s="4">
        <v>0</v>
      </c>
      <c r="AK2" s="4">
        <v>0</v>
      </c>
      <c r="AL2" s="10" t="s">
        <v>164</v>
      </c>
      <c r="AM2" s="1">
        <v>125063</v>
      </c>
      <c r="AN2" s="1">
        <v>9</v>
      </c>
      <c r="AX2"/>
      <c r="AY2"/>
    </row>
    <row r="3" spans="1:51" x14ac:dyDescent="0.25">
      <c r="A3" t="s">
        <v>53</v>
      </c>
      <c r="B3" t="s">
        <v>18</v>
      </c>
      <c r="C3" t="s">
        <v>107</v>
      </c>
      <c r="D3" t="s">
        <v>96</v>
      </c>
      <c r="E3" s="4">
        <v>100.33695652173913</v>
      </c>
      <c r="F3" s="4">
        <v>408.96543478260867</v>
      </c>
      <c r="G3" s="4">
        <v>63.549347826086965</v>
      </c>
      <c r="H3" s="10">
        <v>0.15539051083832431</v>
      </c>
      <c r="I3" s="4">
        <v>369.66934782608695</v>
      </c>
      <c r="J3" s="4">
        <v>63.549347826086965</v>
      </c>
      <c r="K3" s="10">
        <v>0.17190862104148305</v>
      </c>
      <c r="L3" s="4">
        <v>160.78304347826085</v>
      </c>
      <c r="M3" s="4">
        <v>11.271739130434783</v>
      </c>
      <c r="N3" s="10">
        <v>7.0105272835930682E-2</v>
      </c>
      <c r="O3" s="4">
        <v>121.48695652173912</v>
      </c>
      <c r="P3" s="4">
        <v>11.271739130434783</v>
      </c>
      <c r="Q3" s="8">
        <v>9.2781475914394118E-2</v>
      </c>
      <c r="R3" s="4">
        <v>33.991739130434773</v>
      </c>
      <c r="S3" s="4">
        <v>0</v>
      </c>
      <c r="T3" s="10">
        <v>0</v>
      </c>
      <c r="U3" s="4">
        <v>5.3043478260869561</v>
      </c>
      <c r="V3" s="4">
        <v>0</v>
      </c>
      <c r="W3" s="10">
        <v>0</v>
      </c>
      <c r="X3" s="4">
        <v>33.517065217391298</v>
      </c>
      <c r="Y3" s="4">
        <v>25.141739130434782</v>
      </c>
      <c r="Z3" s="10">
        <v>0.75011755854415507</v>
      </c>
      <c r="AA3" s="4">
        <v>0</v>
      </c>
      <c r="AB3" s="4">
        <v>0</v>
      </c>
      <c r="AC3" s="10" t="s">
        <v>164</v>
      </c>
      <c r="AD3" s="4">
        <v>204.16249999999999</v>
      </c>
      <c r="AE3" s="4">
        <v>25.83695652173914</v>
      </c>
      <c r="AF3" s="10">
        <v>0.12655094114609264</v>
      </c>
      <c r="AG3" s="4">
        <v>10.502826086956517</v>
      </c>
      <c r="AH3" s="4">
        <v>1.298913043478261</v>
      </c>
      <c r="AI3" s="10">
        <v>0.12367271748804676</v>
      </c>
      <c r="AJ3" s="4">
        <v>0</v>
      </c>
      <c r="AK3" s="4">
        <v>0</v>
      </c>
      <c r="AL3" s="10" t="s">
        <v>164</v>
      </c>
      <c r="AM3" s="1">
        <v>125038</v>
      </c>
      <c r="AN3" s="1">
        <v>9</v>
      </c>
      <c r="AX3"/>
      <c r="AY3"/>
    </row>
    <row r="4" spans="1:51" x14ac:dyDescent="0.25">
      <c r="A4" t="s">
        <v>53</v>
      </c>
      <c r="B4" t="s">
        <v>26</v>
      </c>
      <c r="C4" t="s">
        <v>107</v>
      </c>
      <c r="D4" t="s">
        <v>96</v>
      </c>
      <c r="E4" s="4">
        <v>58.239130434782609</v>
      </c>
      <c r="F4" s="4">
        <v>232.36304347826086</v>
      </c>
      <c r="G4" s="4">
        <v>27.126630434782609</v>
      </c>
      <c r="H4" s="10">
        <v>0.11674244763161096</v>
      </c>
      <c r="I4" s="4">
        <v>202.66739130434783</v>
      </c>
      <c r="J4" s="4">
        <v>17.604891304347824</v>
      </c>
      <c r="K4" s="10">
        <v>8.6865929398135713E-2</v>
      </c>
      <c r="L4" s="4">
        <v>87.528804347826082</v>
      </c>
      <c r="M4" s="4">
        <v>13.384782608695652</v>
      </c>
      <c r="N4" s="10">
        <v>0.15291860443456501</v>
      </c>
      <c r="O4" s="4">
        <v>57.833152173913042</v>
      </c>
      <c r="P4" s="4">
        <v>3.8630434782608689</v>
      </c>
      <c r="Q4" s="8">
        <v>6.6796350070010238E-2</v>
      </c>
      <c r="R4" s="4">
        <v>24.217391304347824</v>
      </c>
      <c r="S4" s="4">
        <v>4.0434782608695654</v>
      </c>
      <c r="T4" s="10">
        <v>0.16696588868940757</v>
      </c>
      <c r="U4" s="4">
        <v>5.4782608695652177</v>
      </c>
      <c r="V4" s="4">
        <v>5.4782608695652177</v>
      </c>
      <c r="W4" s="10">
        <v>1</v>
      </c>
      <c r="X4" s="4">
        <v>11.236413043478262</v>
      </c>
      <c r="Y4" s="4">
        <v>8.5461956521739122</v>
      </c>
      <c r="Z4" s="10">
        <v>0.76058041112454644</v>
      </c>
      <c r="AA4" s="4">
        <v>0</v>
      </c>
      <c r="AB4" s="4">
        <v>0</v>
      </c>
      <c r="AC4" s="10" t="s">
        <v>164</v>
      </c>
      <c r="AD4" s="4">
        <v>133.59782608695653</v>
      </c>
      <c r="AE4" s="4">
        <v>5.1956521739130439</v>
      </c>
      <c r="AF4" s="10">
        <v>3.8890244894638354E-2</v>
      </c>
      <c r="AG4" s="4">
        <v>0</v>
      </c>
      <c r="AH4" s="4">
        <v>0</v>
      </c>
      <c r="AI4" s="10" t="s">
        <v>164</v>
      </c>
      <c r="AJ4" s="4">
        <v>0</v>
      </c>
      <c r="AK4" s="4">
        <v>0</v>
      </c>
      <c r="AL4" s="10" t="s">
        <v>164</v>
      </c>
      <c r="AM4" s="1">
        <v>125048</v>
      </c>
      <c r="AN4" s="1">
        <v>9</v>
      </c>
      <c r="AX4"/>
      <c r="AY4"/>
    </row>
    <row r="5" spans="1:51" x14ac:dyDescent="0.25">
      <c r="A5" t="s">
        <v>53</v>
      </c>
      <c r="B5" t="s">
        <v>8</v>
      </c>
      <c r="C5" t="s">
        <v>102</v>
      </c>
      <c r="D5" t="s">
        <v>96</v>
      </c>
      <c r="E5" s="4">
        <v>69.489130434782609</v>
      </c>
      <c r="F5" s="4">
        <v>413.94032608695653</v>
      </c>
      <c r="G5" s="4">
        <v>18.251304347826089</v>
      </c>
      <c r="H5" s="10">
        <v>4.4091631565251352E-2</v>
      </c>
      <c r="I5" s="4">
        <v>388.51173913043476</v>
      </c>
      <c r="J5" s="4">
        <v>18.251304347826089</v>
      </c>
      <c r="K5" s="10">
        <v>4.6977484872596328E-2</v>
      </c>
      <c r="L5" s="4">
        <v>115.08978260869561</v>
      </c>
      <c r="M5" s="4">
        <v>0</v>
      </c>
      <c r="N5" s="10">
        <v>0</v>
      </c>
      <c r="O5" s="4">
        <v>89.661195652173888</v>
      </c>
      <c r="P5" s="4">
        <v>0</v>
      </c>
      <c r="Q5" s="8">
        <v>0</v>
      </c>
      <c r="R5" s="4">
        <v>20.455760869565218</v>
      </c>
      <c r="S5" s="4">
        <v>0</v>
      </c>
      <c r="T5" s="10">
        <v>0</v>
      </c>
      <c r="U5" s="4">
        <v>4.9728260869565215</v>
      </c>
      <c r="V5" s="4">
        <v>0</v>
      </c>
      <c r="W5" s="10">
        <v>0</v>
      </c>
      <c r="X5" s="4">
        <v>29.23391304347826</v>
      </c>
      <c r="Y5" s="4">
        <v>0</v>
      </c>
      <c r="Z5" s="10">
        <v>0</v>
      </c>
      <c r="AA5" s="4">
        <v>0</v>
      </c>
      <c r="AB5" s="4">
        <v>0</v>
      </c>
      <c r="AC5" s="10" t="s">
        <v>164</v>
      </c>
      <c r="AD5" s="4">
        <v>265.11826086956523</v>
      </c>
      <c r="AE5" s="4">
        <v>15.962608695652175</v>
      </c>
      <c r="AF5" s="10">
        <v>6.0209389739115604E-2</v>
      </c>
      <c r="AG5" s="4">
        <v>4.4983695652173905</v>
      </c>
      <c r="AH5" s="4">
        <v>2.2886956521739132</v>
      </c>
      <c r="AI5" s="10">
        <v>0.50878337561918585</v>
      </c>
      <c r="AJ5" s="4">
        <v>0</v>
      </c>
      <c r="AK5" s="4">
        <v>0</v>
      </c>
      <c r="AL5" s="10" t="s">
        <v>164</v>
      </c>
      <c r="AM5" s="1">
        <v>125014</v>
      </c>
      <c r="AN5" s="1">
        <v>9</v>
      </c>
      <c r="AX5"/>
      <c r="AY5"/>
    </row>
    <row r="6" spans="1:51" x14ac:dyDescent="0.25">
      <c r="A6" t="s">
        <v>53</v>
      </c>
      <c r="B6" t="s">
        <v>11</v>
      </c>
      <c r="C6" t="s">
        <v>102</v>
      </c>
      <c r="D6" t="s">
        <v>96</v>
      </c>
      <c r="E6" s="4">
        <v>89.326086956521735</v>
      </c>
      <c r="F6" s="4">
        <v>403.47554347826093</v>
      </c>
      <c r="G6" s="4">
        <v>0.16304347826086957</v>
      </c>
      <c r="H6" s="10">
        <v>4.0409754914836439E-4</v>
      </c>
      <c r="I6" s="4">
        <v>357.73391304347837</v>
      </c>
      <c r="J6" s="4">
        <v>0.16304347826086957</v>
      </c>
      <c r="K6" s="10">
        <v>4.5576746379383254E-4</v>
      </c>
      <c r="L6" s="4">
        <v>154.79967391304348</v>
      </c>
      <c r="M6" s="4">
        <v>0.16304347826086957</v>
      </c>
      <c r="N6" s="10">
        <v>1.0532546622317625E-3</v>
      </c>
      <c r="O6" s="4">
        <v>109.05804347826087</v>
      </c>
      <c r="P6" s="4">
        <v>0.16304347826086957</v>
      </c>
      <c r="Q6" s="8">
        <v>1.495015617929822E-3</v>
      </c>
      <c r="R6" s="4">
        <v>41.013369565217396</v>
      </c>
      <c r="S6" s="4">
        <v>0</v>
      </c>
      <c r="T6" s="10">
        <v>0</v>
      </c>
      <c r="U6" s="4">
        <v>4.7282608695652177</v>
      </c>
      <c r="V6" s="4">
        <v>0</v>
      </c>
      <c r="W6" s="10">
        <v>0</v>
      </c>
      <c r="X6" s="4">
        <v>9.5916304347826085</v>
      </c>
      <c r="Y6" s="4">
        <v>0</v>
      </c>
      <c r="Z6" s="10">
        <v>0</v>
      </c>
      <c r="AA6" s="4">
        <v>0</v>
      </c>
      <c r="AB6" s="4">
        <v>0</v>
      </c>
      <c r="AC6" s="10" t="s">
        <v>164</v>
      </c>
      <c r="AD6" s="4">
        <v>219.63804347826095</v>
      </c>
      <c r="AE6" s="4">
        <v>0</v>
      </c>
      <c r="AF6" s="10">
        <v>0</v>
      </c>
      <c r="AG6" s="4">
        <v>19.446195652173916</v>
      </c>
      <c r="AH6" s="4">
        <v>0</v>
      </c>
      <c r="AI6" s="10">
        <v>0</v>
      </c>
      <c r="AJ6" s="4">
        <v>0</v>
      </c>
      <c r="AK6" s="4">
        <v>0</v>
      </c>
      <c r="AL6" s="10" t="s">
        <v>164</v>
      </c>
      <c r="AM6" s="1">
        <v>125020</v>
      </c>
      <c r="AN6" s="1">
        <v>9</v>
      </c>
      <c r="AX6"/>
      <c r="AY6"/>
    </row>
    <row r="7" spans="1:51" x14ac:dyDescent="0.25">
      <c r="A7" t="s">
        <v>53</v>
      </c>
      <c r="B7" t="s">
        <v>37</v>
      </c>
      <c r="C7" t="s">
        <v>102</v>
      </c>
      <c r="D7" t="s">
        <v>96</v>
      </c>
      <c r="E7" s="4">
        <v>67.369565217391298</v>
      </c>
      <c r="F7" s="4">
        <v>420.53260869565219</v>
      </c>
      <c r="G7" s="4">
        <v>0.82608695652173914</v>
      </c>
      <c r="H7" s="10">
        <v>1.9643826410607667E-3</v>
      </c>
      <c r="I7" s="4">
        <v>359.30163043478262</v>
      </c>
      <c r="J7" s="4">
        <v>0</v>
      </c>
      <c r="K7" s="10">
        <v>0</v>
      </c>
      <c r="L7" s="4">
        <v>216.89130434782609</v>
      </c>
      <c r="M7" s="4">
        <v>0.82608695652173914</v>
      </c>
      <c r="N7" s="10">
        <v>3.8087601483411848E-3</v>
      </c>
      <c r="O7" s="4">
        <v>155.66032608695653</v>
      </c>
      <c r="P7" s="4">
        <v>0</v>
      </c>
      <c r="Q7" s="8">
        <v>0</v>
      </c>
      <c r="R7" s="4">
        <v>55.926630434782609</v>
      </c>
      <c r="S7" s="4">
        <v>0.82608695652173914</v>
      </c>
      <c r="T7" s="10">
        <v>1.4770905203828774E-2</v>
      </c>
      <c r="U7" s="4">
        <v>5.3043478260869561</v>
      </c>
      <c r="V7" s="4">
        <v>0</v>
      </c>
      <c r="W7" s="10">
        <v>0</v>
      </c>
      <c r="X7" s="4">
        <v>0</v>
      </c>
      <c r="Y7" s="4">
        <v>0</v>
      </c>
      <c r="Z7" s="10" t="s">
        <v>164</v>
      </c>
      <c r="AA7" s="4">
        <v>0</v>
      </c>
      <c r="AB7" s="4">
        <v>0</v>
      </c>
      <c r="AC7" s="10" t="s">
        <v>164</v>
      </c>
      <c r="AD7" s="4">
        <v>198.00815217391303</v>
      </c>
      <c r="AE7" s="4">
        <v>0</v>
      </c>
      <c r="AF7" s="10">
        <v>0</v>
      </c>
      <c r="AG7" s="4">
        <v>5.6331521739130439</v>
      </c>
      <c r="AH7" s="4">
        <v>0</v>
      </c>
      <c r="AI7" s="10">
        <v>0</v>
      </c>
      <c r="AJ7" s="4">
        <v>0</v>
      </c>
      <c r="AK7" s="4">
        <v>0</v>
      </c>
      <c r="AL7" s="10" t="s">
        <v>164</v>
      </c>
      <c r="AM7" s="1">
        <v>125064</v>
      </c>
      <c r="AN7" s="1">
        <v>9</v>
      </c>
      <c r="AX7"/>
      <c r="AY7"/>
    </row>
    <row r="8" spans="1:51" x14ac:dyDescent="0.25">
      <c r="A8" t="s">
        <v>53</v>
      </c>
      <c r="B8" t="s">
        <v>2</v>
      </c>
      <c r="C8" t="s">
        <v>100</v>
      </c>
      <c r="D8" t="s">
        <v>95</v>
      </c>
      <c r="E8" s="4">
        <v>76.358695652173907</v>
      </c>
      <c r="F8" s="4">
        <v>312.78673913043468</v>
      </c>
      <c r="G8" s="4">
        <v>0</v>
      </c>
      <c r="H8" s="10">
        <v>0</v>
      </c>
      <c r="I8" s="4">
        <v>281.61010869565212</v>
      </c>
      <c r="J8" s="4">
        <v>0</v>
      </c>
      <c r="K8" s="10">
        <v>0</v>
      </c>
      <c r="L8" s="4">
        <v>112.99184782608694</v>
      </c>
      <c r="M8" s="4">
        <v>0</v>
      </c>
      <c r="N8" s="10">
        <v>0</v>
      </c>
      <c r="O8" s="4">
        <v>81.815217391304344</v>
      </c>
      <c r="P8" s="4">
        <v>0</v>
      </c>
      <c r="Q8" s="8">
        <v>0</v>
      </c>
      <c r="R8" s="4">
        <v>26.046195652173914</v>
      </c>
      <c r="S8" s="4">
        <v>0</v>
      </c>
      <c r="T8" s="10">
        <v>0</v>
      </c>
      <c r="U8" s="4">
        <v>5.1304347826086953</v>
      </c>
      <c r="V8" s="4">
        <v>0</v>
      </c>
      <c r="W8" s="10">
        <v>0</v>
      </c>
      <c r="X8" s="4">
        <v>16.605978260869566</v>
      </c>
      <c r="Y8" s="4">
        <v>0</v>
      </c>
      <c r="Z8" s="10">
        <v>0</v>
      </c>
      <c r="AA8" s="4">
        <v>0</v>
      </c>
      <c r="AB8" s="4">
        <v>0</v>
      </c>
      <c r="AC8" s="10" t="s">
        <v>164</v>
      </c>
      <c r="AD8" s="4">
        <v>178.50956521739127</v>
      </c>
      <c r="AE8" s="4">
        <v>0</v>
      </c>
      <c r="AF8" s="10">
        <v>0</v>
      </c>
      <c r="AG8" s="4">
        <v>4.6793478260869561</v>
      </c>
      <c r="AH8" s="4">
        <v>0</v>
      </c>
      <c r="AI8" s="10">
        <v>0</v>
      </c>
      <c r="AJ8" s="4">
        <v>0</v>
      </c>
      <c r="AK8" s="4">
        <v>0</v>
      </c>
      <c r="AL8" s="10" t="s">
        <v>164</v>
      </c>
      <c r="AM8" s="1">
        <v>125004</v>
      </c>
      <c r="AN8" s="1">
        <v>9</v>
      </c>
      <c r="AX8"/>
      <c r="AY8"/>
    </row>
    <row r="9" spans="1:51" x14ac:dyDescent="0.25">
      <c r="A9" t="s">
        <v>53</v>
      </c>
      <c r="B9" t="s">
        <v>41</v>
      </c>
      <c r="C9" t="s">
        <v>115</v>
      </c>
      <c r="D9" t="s">
        <v>97</v>
      </c>
      <c r="E9" s="4">
        <v>30.282608695652176</v>
      </c>
      <c r="F9" s="4">
        <v>199.54782608695649</v>
      </c>
      <c r="G9" s="4">
        <v>0</v>
      </c>
      <c r="H9" s="10">
        <v>0</v>
      </c>
      <c r="I9" s="4">
        <v>189.24565217391302</v>
      </c>
      <c r="J9" s="4">
        <v>0</v>
      </c>
      <c r="K9" s="10">
        <v>0</v>
      </c>
      <c r="L9" s="4">
        <v>74.646739130434796</v>
      </c>
      <c r="M9" s="4">
        <v>0</v>
      </c>
      <c r="N9" s="10">
        <v>0</v>
      </c>
      <c r="O9" s="4">
        <v>67.98967391304349</v>
      </c>
      <c r="P9" s="4">
        <v>0</v>
      </c>
      <c r="Q9" s="8">
        <v>0</v>
      </c>
      <c r="R9" s="4">
        <v>3.2478260869565219</v>
      </c>
      <c r="S9" s="4">
        <v>0</v>
      </c>
      <c r="T9" s="10">
        <v>0</v>
      </c>
      <c r="U9" s="4">
        <v>3.4092391304347824</v>
      </c>
      <c r="V9" s="4">
        <v>0</v>
      </c>
      <c r="W9" s="10">
        <v>0</v>
      </c>
      <c r="X9" s="4">
        <v>23.428260869565214</v>
      </c>
      <c r="Y9" s="4">
        <v>0</v>
      </c>
      <c r="Z9" s="10">
        <v>0</v>
      </c>
      <c r="AA9" s="4">
        <v>3.645108695652175</v>
      </c>
      <c r="AB9" s="4">
        <v>0</v>
      </c>
      <c r="AC9" s="10">
        <v>0</v>
      </c>
      <c r="AD9" s="4">
        <v>97.827717391304319</v>
      </c>
      <c r="AE9" s="4">
        <v>0</v>
      </c>
      <c r="AF9" s="10">
        <v>0</v>
      </c>
      <c r="AG9" s="4">
        <v>0</v>
      </c>
      <c r="AH9" s="4">
        <v>0</v>
      </c>
      <c r="AI9" s="10" t="s">
        <v>164</v>
      </c>
      <c r="AJ9" s="4">
        <v>0</v>
      </c>
      <c r="AK9" s="4">
        <v>0</v>
      </c>
      <c r="AL9" s="10" t="s">
        <v>164</v>
      </c>
      <c r="AM9" s="1">
        <v>655000</v>
      </c>
      <c r="AN9" s="1">
        <v>9</v>
      </c>
      <c r="AX9"/>
      <c r="AY9"/>
    </row>
    <row r="10" spans="1:51" x14ac:dyDescent="0.25">
      <c r="A10" t="s">
        <v>53</v>
      </c>
      <c r="B10" t="s">
        <v>23</v>
      </c>
      <c r="C10" t="s">
        <v>98</v>
      </c>
      <c r="D10" t="s">
        <v>93</v>
      </c>
      <c r="E10" s="4">
        <v>97</v>
      </c>
      <c r="F10" s="4">
        <v>339.84554347826094</v>
      </c>
      <c r="G10" s="4">
        <v>0</v>
      </c>
      <c r="H10" s="10">
        <v>0</v>
      </c>
      <c r="I10" s="4">
        <v>310.51586956521743</v>
      </c>
      <c r="J10" s="4">
        <v>0</v>
      </c>
      <c r="K10" s="10">
        <v>0</v>
      </c>
      <c r="L10" s="4">
        <v>94.339782608695685</v>
      </c>
      <c r="M10" s="4">
        <v>0</v>
      </c>
      <c r="N10" s="10">
        <v>0</v>
      </c>
      <c r="O10" s="4">
        <v>65.010108695652193</v>
      </c>
      <c r="P10" s="4">
        <v>0</v>
      </c>
      <c r="Q10" s="8">
        <v>0</v>
      </c>
      <c r="R10" s="4">
        <v>23.677500000000009</v>
      </c>
      <c r="S10" s="4">
        <v>0</v>
      </c>
      <c r="T10" s="10">
        <v>0</v>
      </c>
      <c r="U10" s="4">
        <v>5.6521739130434785</v>
      </c>
      <c r="V10" s="4">
        <v>0</v>
      </c>
      <c r="W10" s="10">
        <v>0</v>
      </c>
      <c r="X10" s="4">
        <v>55.633478260869552</v>
      </c>
      <c r="Y10" s="4">
        <v>0</v>
      </c>
      <c r="Z10" s="10">
        <v>0</v>
      </c>
      <c r="AA10" s="4">
        <v>0</v>
      </c>
      <c r="AB10" s="4">
        <v>0</v>
      </c>
      <c r="AC10" s="10" t="s">
        <v>164</v>
      </c>
      <c r="AD10" s="4">
        <v>179.61206521739132</v>
      </c>
      <c r="AE10" s="4">
        <v>0</v>
      </c>
      <c r="AF10" s="10">
        <v>0</v>
      </c>
      <c r="AG10" s="4">
        <v>10.260217391304348</v>
      </c>
      <c r="AH10" s="4">
        <v>0</v>
      </c>
      <c r="AI10" s="10">
        <v>0</v>
      </c>
      <c r="AJ10" s="4">
        <v>0</v>
      </c>
      <c r="AK10" s="4">
        <v>0</v>
      </c>
      <c r="AL10" s="10" t="s">
        <v>164</v>
      </c>
      <c r="AM10" s="1">
        <v>125045</v>
      </c>
      <c r="AN10" s="1">
        <v>9</v>
      </c>
      <c r="AX10"/>
      <c r="AY10"/>
    </row>
    <row r="11" spans="1:51" x14ac:dyDescent="0.25">
      <c r="A11" t="s">
        <v>53</v>
      </c>
      <c r="B11" t="s">
        <v>16</v>
      </c>
      <c r="C11" t="s">
        <v>106</v>
      </c>
      <c r="D11" t="s">
        <v>93</v>
      </c>
      <c r="E11" s="4">
        <v>61.489130434782609</v>
      </c>
      <c r="F11" s="4">
        <v>294.78478260869565</v>
      </c>
      <c r="G11" s="4">
        <v>19.720108695652176</v>
      </c>
      <c r="H11" s="10">
        <v>6.6896630555821859E-2</v>
      </c>
      <c r="I11" s="4">
        <v>294.78478260869565</v>
      </c>
      <c r="J11" s="4">
        <v>19.720108695652176</v>
      </c>
      <c r="K11" s="10">
        <v>6.6896630555821859E-2</v>
      </c>
      <c r="L11" s="4">
        <v>55.548369565217392</v>
      </c>
      <c r="M11" s="4">
        <v>0</v>
      </c>
      <c r="N11" s="10">
        <v>0</v>
      </c>
      <c r="O11" s="4">
        <v>55.548369565217392</v>
      </c>
      <c r="P11" s="4">
        <v>0</v>
      </c>
      <c r="Q11" s="8">
        <v>0</v>
      </c>
      <c r="R11" s="4">
        <v>0</v>
      </c>
      <c r="S11" s="4">
        <v>0</v>
      </c>
      <c r="T11" s="10" t="s">
        <v>164</v>
      </c>
      <c r="U11" s="4">
        <v>0</v>
      </c>
      <c r="V11" s="4">
        <v>0</v>
      </c>
      <c r="W11" s="10" t="s">
        <v>164</v>
      </c>
      <c r="X11" s="4">
        <v>41.228260869565219</v>
      </c>
      <c r="Y11" s="4">
        <v>19.720108695652176</v>
      </c>
      <c r="Z11" s="10">
        <v>0.47831531769048252</v>
      </c>
      <c r="AA11" s="4">
        <v>0</v>
      </c>
      <c r="AB11" s="4">
        <v>0</v>
      </c>
      <c r="AC11" s="10" t="s">
        <v>164</v>
      </c>
      <c r="AD11" s="4">
        <v>198.00815217391303</v>
      </c>
      <c r="AE11" s="4">
        <v>0</v>
      </c>
      <c r="AF11" s="10">
        <v>0</v>
      </c>
      <c r="AG11" s="4">
        <v>0</v>
      </c>
      <c r="AH11" s="4">
        <v>0</v>
      </c>
      <c r="AI11" s="10" t="s">
        <v>164</v>
      </c>
      <c r="AJ11" s="4">
        <v>0</v>
      </c>
      <c r="AK11" s="4">
        <v>0</v>
      </c>
      <c r="AL11" s="10" t="s">
        <v>164</v>
      </c>
      <c r="AM11" s="1">
        <v>125032</v>
      </c>
      <c r="AN11" s="1">
        <v>9</v>
      </c>
      <c r="AX11"/>
      <c r="AY11"/>
    </row>
    <row r="12" spans="1:51" x14ac:dyDescent="0.25">
      <c r="A12" t="s">
        <v>53</v>
      </c>
      <c r="B12" t="s">
        <v>35</v>
      </c>
      <c r="C12" t="s">
        <v>114</v>
      </c>
      <c r="D12" t="s">
        <v>95</v>
      </c>
      <c r="E12" s="4">
        <v>52.097826086956523</v>
      </c>
      <c r="F12" s="4">
        <v>228.16576086956522</v>
      </c>
      <c r="G12" s="4">
        <v>0</v>
      </c>
      <c r="H12" s="10">
        <v>0</v>
      </c>
      <c r="I12" s="4">
        <v>200.33967391304347</v>
      </c>
      <c r="J12" s="4">
        <v>0</v>
      </c>
      <c r="K12" s="10">
        <v>0</v>
      </c>
      <c r="L12" s="4">
        <v>92.918478260869563</v>
      </c>
      <c r="M12" s="4">
        <v>0</v>
      </c>
      <c r="N12" s="10">
        <v>0</v>
      </c>
      <c r="O12" s="4">
        <v>65.092391304347828</v>
      </c>
      <c r="P12" s="4">
        <v>0</v>
      </c>
      <c r="Q12" s="8">
        <v>0</v>
      </c>
      <c r="R12" s="4">
        <v>22.782608695652176</v>
      </c>
      <c r="S12" s="4">
        <v>0</v>
      </c>
      <c r="T12" s="10">
        <v>0</v>
      </c>
      <c r="U12" s="4">
        <v>5.0434782608695654</v>
      </c>
      <c r="V12" s="4">
        <v>0</v>
      </c>
      <c r="W12" s="10">
        <v>0</v>
      </c>
      <c r="X12" s="4">
        <v>16.875</v>
      </c>
      <c r="Y12" s="4">
        <v>0</v>
      </c>
      <c r="Z12" s="10">
        <v>0</v>
      </c>
      <c r="AA12" s="4">
        <v>0</v>
      </c>
      <c r="AB12" s="4">
        <v>0</v>
      </c>
      <c r="AC12" s="10" t="s">
        <v>164</v>
      </c>
      <c r="AD12" s="4">
        <v>105.65760869565217</v>
      </c>
      <c r="AE12" s="4">
        <v>0</v>
      </c>
      <c r="AF12" s="10">
        <v>0</v>
      </c>
      <c r="AG12" s="4">
        <v>12.714673913043478</v>
      </c>
      <c r="AH12" s="4">
        <v>0</v>
      </c>
      <c r="AI12" s="10">
        <v>0</v>
      </c>
      <c r="AJ12" s="4">
        <v>0</v>
      </c>
      <c r="AK12" s="4">
        <v>0</v>
      </c>
      <c r="AL12" s="10" t="s">
        <v>164</v>
      </c>
      <c r="AM12" s="1">
        <v>125062</v>
      </c>
      <c r="AN12" s="1">
        <v>9</v>
      </c>
      <c r="AX12"/>
      <c r="AY12"/>
    </row>
    <row r="13" spans="1:51" x14ac:dyDescent="0.25">
      <c r="A13" t="s">
        <v>53</v>
      </c>
      <c r="B13" t="s">
        <v>3</v>
      </c>
      <c r="C13" t="s">
        <v>101</v>
      </c>
      <c r="D13" t="s">
        <v>94</v>
      </c>
      <c r="E13" s="4">
        <v>216.07608695652175</v>
      </c>
      <c r="F13" s="4">
        <v>954.38858695652175</v>
      </c>
      <c r="G13" s="4">
        <v>39.418478260869563</v>
      </c>
      <c r="H13" s="10">
        <v>4.13023361758467E-2</v>
      </c>
      <c r="I13" s="4">
        <v>887.79891304347825</v>
      </c>
      <c r="J13" s="4">
        <v>39.418478260869563</v>
      </c>
      <c r="K13" s="10">
        <v>4.4400232622203176E-2</v>
      </c>
      <c r="L13" s="4">
        <v>250.46467391304347</v>
      </c>
      <c r="M13" s="4">
        <v>0</v>
      </c>
      <c r="N13" s="10">
        <v>0</v>
      </c>
      <c r="O13" s="4">
        <v>189.2608695652174</v>
      </c>
      <c r="P13" s="4">
        <v>0</v>
      </c>
      <c r="Q13" s="8">
        <v>0</v>
      </c>
      <c r="R13" s="4">
        <v>56.508152173913047</v>
      </c>
      <c r="S13" s="4">
        <v>0</v>
      </c>
      <c r="T13" s="10">
        <v>0</v>
      </c>
      <c r="U13" s="4">
        <v>4.6956521739130439</v>
      </c>
      <c r="V13" s="4">
        <v>0</v>
      </c>
      <c r="W13" s="10">
        <v>0</v>
      </c>
      <c r="X13" s="4">
        <v>119.375</v>
      </c>
      <c r="Y13" s="4">
        <v>39.418478260869563</v>
      </c>
      <c r="Z13" s="10">
        <v>0.33020714773503301</v>
      </c>
      <c r="AA13" s="4">
        <v>5.3858695652173916</v>
      </c>
      <c r="AB13" s="4">
        <v>0</v>
      </c>
      <c r="AC13" s="10">
        <v>0</v>
      </c>
      <c r="AD13" s="4">
        <v>529.991847826087</v>
      </c>
      <c r="AE13" s="4">
        <v>0</v>
      </c>
      <c r="AF13" s="10">
        <v>0</v>
      </c>
      <c r="AG13" s="4">
        <v>49.171195652173914</v>
      </c>
      <c r="AH13" s="4">
        <v>0</v>
      </c>
      <c r="AI13" s="10">
        <v>0</v>
      </c>
      <c r="AJ13" s="4">
        <v>0</v>
      </c>
      <c r="AK13" s="4">
        <v>0</v>
      </c>
      <c r="AL13" s="10" t="s">
        <v>164</v>
      </c>
      <c r="AM13" s="1">
        <v>125007</v>
      </c>
      <c r="AN13" s="1">
        <v>9</v>
      </c>
      <c r="AX13"/>
      <c r="AY13"/>
    </row>
    <row r="14" spans="1:51" x14ac:dyDescent="0.25">
      <c r="A14" t="s">
        <v>53</v>
      </c>
      <c r="B14" t="s">
        <v>30</v>
      </c>
      <c r="C14" t="s">
        <v>112</v>
      </c>
      <c r="D14" t="s">
        <v>94</v>
      </c>
      <c r="E14" s="4">
        <v>71.413043478260875</v>
      </c>
      <c r="F14" s="4">
        <v>291.80978260869563</v>
      </c>
      <c r="G14" s="4">
        <v>12.173913043478262</v>
      </c>
      <c r="H14" s="10">
        <v>4.1718659788054314E-2</v>
      </c>
      <c r="I14" s="4">
        <v>263.91304347826082</v>
      </c>
      <c r="J14" s="4">
        <v>12.173913043478262</v>
      </c>
      <c r="K14" s="10">
        <v>4.6128500823723238E-2</v>
      </c>
      <c r="L14" s="4">
        <v>65.608695652173907</v>
      </c>
      <c r="M14" s="4">
        <v>0</v>
      </c>
      <c r="N14" s="10">
        <v>0</v>
      </c>
      <c r="O14" s="4">
        <v>43.103260869565219</v>
      </c>
      <c r="P14" s="4">
        <v>0</v>
      </c>
      <c r="Q14" s="8">
        <v>0</v>
      </c>
      <c r="R14" s="4">
        <v>22.505434782608695</v>
      </c>
      <c r="S14" s="4">
        <v>0</v>
      </c>
      <c r="T14" s="10">
        <v>0</v>
      </c>
      <c r="U14" s="4">
        <v>0</v>
      </c>
      <c r="V14" s="4">
        <v>0</v>
      </c>
      <c r="W14" s="10" t="s">
        <v>164</v>
      </c>
      <c r="X14" s="4">
        <v>41.152173913043477</v>
      </c>
      <c r="Y14" s="4">
        <v>12.173913043478262</v>
      </c>
      <c r="Z14" s="10">
        <v>0.29582673005810883</v>
      </c>
      <c r="AA14" s="4">
        <v>5.3913043478260869</v>
      </c>
      <c r="AB14" s="4">
        <v>0</v>
      </c>
      <c r="AC14" s="10">
        <v>0</v>
      </c>
      <c r="AD14" s="4">
        <v>175.06521739130434</v>
      </c>
      <c r="AE14" s="4">
        <v>0</v>
      </c>
      <c r="AF14" s="10">
        <v>0</v>
      </c>
      <c r="AG14" s="4">
        <v>4.5923913043478262</v>
      </c>
      <c r="AH14" s="4">
        <v>0</v>
      </c>
      <c r="AI14" s="10">
        <v>0</v>
      </c>
      <c r="AJ14" s="4">
        <v>0</v>
      </c>
      <c r="AK14" s="4">
        <v>0</v>
      </c>
      <c r="AL14" s="10" t="s">
        <v>164</v>
      </c>
      <c r="AM14" s="1">
        <v>125056</v>
      </c>
      <c r="AN14" s="1">
        <v>9</v>
      </c>
      <c r="AX14"/>
      <c r="AY14"/>
    </row>
    <row r="15" spans="1:51" x14ac:dyDescent="0.25">
      <c r="A15" t="s">
        <v>53</v>
      </c>
      <c r="B15" t="s">
        <v>27</v>
      </c>
      <c r="C15" t="s">
        <v>102</v>
      </c>
      <c r="D15" t="s">
        <v>96</v>
      </c>
      <c r="E15" s="4">
        <v>32.945652173913047</v>
      </c>
      <c r="F15" s="4">
        <v>124.79347826086956</v>
      </c>
      <c r="G15" s="4">
        <v>12.989130434782609</v>
      </c>
      <c r="H15" s="10">
        <v>0.10408501001654909</v>
      </c>
      <c r="I15" s="4">
        <v>115.64402173913044</v>
      </c>
      <c r="J15" s="4">
        <v>12.989130434782609</v>
      </c>
      <c r="K15" s="10">
        <v>0.11231994736471086</v>
      </c>
      <c r="L15" s="4">
        <v>38.701086956521742</v>
      </c>
      <c r="M15" s="4">
        <v>1.9347826086956521</v>
      </c>
      <c r="N15" s="10">
        <v>4.9992978514253612E-2</v>
      </c>
      <c r="O15" s="4">
        <v>29.551630434782609</v>
      </c>
      <c r="P15" s="4">
        <v>1.9347826086956521</v>
      </c>
      <c r="Q15" s="8">
        <v>6.5471264367816084E-2</v>
      </c>
      <c r="R15" s="4">
        <v>3.0597826086956523</v>
      </c>
      <c r="S15" s="4">
        <v>0</v>
      </c>
      <c r="T15" s="10">
        <v>0</v>
      </c>
      <c r="U15" s="4">
        <v>6.0896739130434785</v>
      </c>
      <c r="V15" s="4">
        <v>0</v>
      </c>
      <c r="W15" s="10">
        <v>0</v>
      </c>
      <c r="X15" s="4">
        <v>0</v>
      </c>
      <c r="Y15" s="4">
        <v>0</v>
      </c>
      <c r="Z15" s="10" t="s">
        <v>164</v>
      </c>
      <c r="AA15" s="4">
        <v>0</v>
      </c>
      <c r="AB15" s="4">
        <v>0</v>
      </c>
      <c r="AC15" s="10" t="s">
        <v>164</v>
      </c>
      <c r="AD15" s="4">
        <v>86.092391304347828</v>
      </c>
      <c r="AE15" s="4">
        <v>11.054347826086957</v>
      </c>
      <c r="AF15" s="10">
        <v>0.12840098478631401</v>
      </c>
      <c r="AG15" s="4">
        <v>0</v>
      </c>
      <c r="AH15" s="4">
        <v>0</v>
      </c>
      <c r="AI15" s="10" t="s">
        <v>164</v>
      </c>
      <c r="AJ15" s="4">
        <v>0</v>
      </c>
      <c r="AK15" s="4">
        <v>0</v>
      </c>
      <c r="AL15" s="10" t="s">
        <v>164</v>
      </c>
      <c r="AM15" s="1">
        <v>125050</v>
      </c>
      <c r="AN15" s="1">
        <v>9</v>
      </c>
      <c r="AX15"/>
      <c r="AY15"/>
    </row>
    <row r="16" spans="1:51" x14ac:dyDescent="0.25">
      <c r="A16" t="s">
        <v>53</v>
      </c>
      <c r="B16" t="s">
        <v>6</v>
      </c>
      <c r="C16" t="s">
        <v>102</v>
      </c>
      <c r="D16" t="s">
        <v>96</v>
      </c>
      <c r="E16" s="4">
        <v>272.44565217391306</v>
      </c>
      <c r="F16" s="4">
        <v>1228.0880434782607</v>
      </c>
      <c r="G16" s="4">
        <v>7.6086956521739135E-2</v>
      </c>
      <c r="H16" s="10">
        <v>6.1955620304095902E-5</v>
      </c>
      <c r="I16" s="4">
        <v>1120.8192391304347</v>
      </c>
      <c r="J16" s="4">
        <v>7.6086956521739135E-2</v>
      </c>
      <c r="K16" s="10">
        <v>6.7885127115385429E-5</v>
      </c>
      <c r="L16" s="4">
        <v>392.98586956521734</v>
      </c>
      <c r="M16" s="4">
        <v>7.6086956521739135E-2</v>
      </c>
      <c r="N16" s="10">
        <v>1.9361244872727478E-4</v>
      </c>
      <c r="O16" s="4">
        <v>288.3336956521739</v>
      </c>
      <c r="P16" s="4">
        <v>7.6086956521739135E-2</v>
      </c>
      <c r="Q16" s="8">
        <v>2.6388506674407299E-4</v>
      </c>
      <c r="R16" s="4">
        <v>99.679347826086953</v>
      </c>
      <c r="S16" s="4">
        <v>0</v>
      </c>
      <c r="T16" s="10">
        <v>0</v>
      </c>
      <c r="U16" s="4">
        <v>4.9728260869565215</v>
      </c>
      <c r="V16" s="4">
        <v>0</v>
      </c>
      <c r="W16" s="10">
        <v>0</v>
      </c>
      <c r="X16" s="4">
        <v>47.701413043478269</v>
      </c>
      <c r="Y16" s="4">
        <v>0</v>
      </c>
      <c r="Z16" s="10">
        <v>0</v>
      </c>
      <c r="AA16" s="4">
        <v>2.6166304347826088</v>
      </c>
      <c r="AB16" s="4">
        <v>0</v>
      </c>
      <c r="AC16" s="10">
        <v>0</v>
      </c>
      <c r="AD16" s="4">
        <v>751.13086956521727</v>
      </c>
      <c r="AE16" s="4">
        <v>0</v>
      </c>
      <c r="AF16" s="10">
        <v>0</v>
      </c>
      <c r="AG16" s="4">
        <v>33.653260869565209</v>
      </c>
      <c r="AH16" s="4">
        <v>0</v>
      </c>
      <c r="AI16" s="10">
        <v>0</v>
      </c>
      <c r="AJ16" s="4">
        <v>0</v>
      </c>
      <c r="AK16" s="4">
        <v>0</v>
      </c>
      <c r="AL16" s="10" t="s">
        <v>164</v>
      </c>
      <c r="AM16" s="1">
        <v>125011</v>
      </c>
      <c r="AN16" s="1">
        <v>9</v>
      </c>
      <c r="AX16"/>
      <c r="AY16"/>
    </row>
    <row r="17" spans="1:51" x14ac:dyDescent="0.25">
      <c r="A17" t="s">
        <v>53</v>
      </c>
      <c r="B17" t="s">
        <v>25</v>
      </c>
      <c r="C17" t="s">
        <v>102</v>
      </c>
      <c r="D17" t="s">
        <v>96</v>
      </c>
      <c r="E17" s="4">
        <v>27.152173913043477</v>
      </c>
      <c r="F17" s="4">
        <v>164.51358695652175</v>
      </c>
      <c r="G17" s="4">
        <v>0</v>
      </c>
      <c r="H17" s="10">
        <v>0</v>
      </c>
      <c r="I17" s="4">
        <v>142.41304347826087</v>
      </c>
      <c r="J17" s="4">
        <v>0</v>
      </c>
      <c r="K17" s="10">
        <v>0</v>
      </c>
      <c r="L17" s="4">
        <v>48.345108695652172</v>
      </c>
      <c r="M17" s="4">
        <v>0</v>
      </c>
      <c r="N17" s="10">
        <v>0</v>
      </c>
      <c r="O17" s="4">
        <v>26.244565217391305</v>
      </c>
      <c r="P17" s="4">
        <v>0</v>
      </c>
      <c r="Q17" s="8">
        <v>0</v>
      </c>
      <c r="R17" s="4">
        <v>16.448369565217391</v>
      </c>
      <c r="S17" s="4">
        <v>0</v>
      </c>
      <c r="T17" s="10">
        <v>0</v>
      </c>
      <c r="U17" s="4">
        <v>5.6521739130434785</v>
      </c>
      <c r="V17" s="4">
        <v>0</v>
      </c>
      <c r="W17" s="10">
        <v>0</v>
      </c>
      <c r="X17" s="4">
        <v>15.9375</v>
      </c>
      <c r="Y17" s="4">
        <v>0</v>
      </c>
      <c r="Z17" s="10">
        <v>0</v>
      </c>
      <c r="AA17" s="4">
        <v>0</v>
      </c>
      <c r="AB17" s="4">
        <v>0</v>
      </c>
      <c r="AC17" s="10" t="s">
        <v>164</v>
      </c>
      <c r="AD17" s="4">
        <v>100.23097826086956</v>
      </c>
      <c r="AE17" s="4">
        <v>0</v>
      </c>
      <c r="AF17" s="10">
        <v>0</v>
      </c>
      <c r="AG17" s="4">
        <v>0</v>
      </c>
      <c r="AH17" s="4">
        <v>0</v>
      </c>
      <c r="AI17" s="10" t="s">
        <v>164</v>
      </c>
      <c r="AJ17" s="4">
        <v>0</v>
      </c>
      <c r="AK17" s="4">
        <v>0</v>
      </c>
      <c r="AL17" s="10" t="s">
        <v>164</v>
      </c>
      <c r="AM17" s="1">
        <v>125047</v>
      </c>
      <c r="AN17" s="1">
        <v>9</v>
      </c>
      <c r="AX17"/>
      <c r="AY17"/>
    </row>
    <row r="18" spans="1:51" x14ac:dyDescent="0.25">
      <c r="A18" t="s">
        <v>53</v>
      </c>
      <c r="B18" t="s">
        <v>17</v>
      </c>
      <c r="C18" t="s">
        <v>107</v>
      </c>
      <c r="D18" t="s">
        <v>96</v>
      </c>
      <c r="E18" s="4">
        <v>32.586956521739133</v>
      </c>
      <c r="F18" s="4">
        <v>145.77554347826089</v>
      </c>
      <c r="G18" s="4">
        <v>0</v>
      </c>
      <c r="H18" s="10">
        <v>0</v>
      </c>
      <c r="I18" s="4">
        <v>107.77163043478262</v>
      </c>
      <c r="J18" s="4">
        <v>0</v>
      </c>
      <c r="K18" s="10">
        <v>0</v>
      </c>
      <c r="L18" s="4">
        <v>46.311956521739134</v>
      </c>
      <c r="M18" s="4">
        <v>0</v>
      </c>
      <c r="N18" s="10">
        <v>0</v>
      </c>
      <c r="O18" s="4">
        <v>8.308043478260867</v>
      </c>
      <c r="P18" s="4">
        <v>0</v>
      </c>
      <c r="Q18" s="8">
        <v>0</v>
      </c>
      <c r="R18" s="4">
        <v>33.047391304347833</v>
      </c>
      <c r="S18" s="4">
        <v>0</v>
      </c>
      <c r="T18" s="10">
        <v>0</v>
      </c>
      <c r="U18" s="4">
        <v>4.9565217391304346</v>
      </c>
      <c r="V18" s="4">
        <v>0</v>
      </c>
      <c r="W18" s="10">
        <v>0</v>
      </c>
      <c r="X18" s="4">
        <v>6.3873913043478261</v>
      </c>
      <c r="Y18" s="4">
        <v>0</v>
      </c>
      <c r="Z18" s="10">
        <v>0</v>
      </c>
      <c r="AA18" s="4">
        <v>0</v>
      </c>
      <c r="AB18" s="4">
        <v>0</v>
      </c>
      <c r="AC18" s="10" t="s">
        <v>164</v>
      </c>
      <c r="AD18" s="4">
        <v>93.076195652173922</v>
      </c>
      <c r="AE18" s="4">
        <v>0</v>
      </c>
      <c r="AF18" s="10">
        <v>0</v>
      </c>
      <c r="AG18" s="4">
        <v>0</v>
      </c>
      <c r="AH18" s="4">
        <v>0</v>
      </c>
      <c r="AI18" s="10" t="s">
        <v>164</v>
      </c>
      <c r="AJ18" s="4">
        <v>0</v>
      </c>
      <c r="AK18" s="4">
        <v>0</v>
      </c>
      <c r="AL18" s="10" t="s">
        <v>164</v>
      </c>
      <c r="AM18" s="1">
        <v>125033</v>
      </c>
      <c r="AN18" s="1">
        <v>9</v>
      </c>
      <c r="AX18"/>
      <c r="AY18"/>
    </row>
    <row r="19" spans="1:51" x14ac:dyDescent="0.25">
      <c r="A19" t="s">
        <v>53</v>
      </c>
      <c r="B19" t="s">
        <v>0</v>
      </c>
      <c r="C19" t="s">
        <v>98</v>
      </c>
      <c r="D19" t="s">
        <v>93</v>
      </c>
      <c r="E19" s="4">
        <v>35.043478260869563</v>
      </c>
      <c r="F19" s="4">
        <v>169.1733695652174</v>
      </c>
      <c r="G19" s="4">
        <v>0</v>
      </c>
      <c r="H19" s="10">
        <v>0</v>
      </c>
      <c r="I19" s="4">
        <v>169.1733695652174</v>
      </c>
      <c r="J19" s="4">
        <v>0</v>
      </c>
      <c r="K19" s="10">
        <v>0</v>
      </c>
      <c r="L19" s="4">
        <v>41.217934782608701</v>
      </c>
      <c r="M19" s="4">
        <v>0</v>
      </c>
      <c r="N19" s="10">
        <v>0</v>
      </c>
      <c r="O19" s="4">
        <v>41.217934782608701</v>
      </c>
      <c r="P19" s="4">
        <v>0</v>
      </c>
      <c r="Q19" s="8">
        <v>0</v>
      </c>
      <c r="R19" s="4">
        <v>0</v>
      </c>
      <c r="S19" s="4">
        <v>0</v>
      </c>
      <c r="T19" s="10" t="s">
        <v>164</v>
      </c>
      <c r="U19" s="4">
        <v>0</v>
      </c>
      <c r="V19" s="4">
        <v>0</v>
      </c>
      <c r="W19" s="10" t="s">
        <v>164</v>
      </c>
      <c r="X19" s="4">
        <v>26.451086956521738</v>
      </c>
      <c r="Y19" s="4">
        <v>0</v>
      </c>
      <c r="Z19" s="10">
        <v>0</v>
      </c>
      <c r="AA19" s="4">
        <v>0</v>
      </c>
      <c r="AB19" s="4">
        <v>0</v>
      </c>
      <c r="AC19" s="10" t="s">
        <v>164</v>
      </c>
      <c r="AD19" s="4">
        <v>101.50434782608696</v>
      </c>
      <c r="AE19" s="4">
        <v>0</v>
      </c>
      <c r="AF19" s="10">
        <v>0</v>
      </c>
      <c r="AG19" s="4">
        <v>0</v>
      </c>
      <c r="AH19" s="4">
        <v>0</v>
      </c>
      <c r="AI19" s="10" t="s">
        <v>164</v>
      </c>
      <c r="AJ19" s="4">
        <v>0</v>
      </c>
      <c r="AK19" s="4">
        <v>0</v>
      </c>
      <c r="AL19" s="10" t="s">
        <v>164</v>
      </c>
      <c r="AM19" s="1">
        <v>125002</v>
      </c>
      <c r="AN19" s="1">
        <v>9</v>
      </c>
      <c r="AX19"/>
      <c r="AY19"/>
    </row>
    <row r="20" spans="1:51" x14ac:dyDescent="0.25">
      <c r="A20" t="s">
        <v>53</v>
      </c>
      <c r="B20" t="s">
        <v>40</v>
      </c>
      <c r="C20" t="s">
        <v>102</v>
      </c>
      <c r="D20" t="s">
        <v>96</v>
      </c>
      <c r="E20" s="4">
        <v>31.119565217391305</v>
      </c>
      <c r="F20" s="4">
        <v>202.10826086956521</v>
      </c>
      <c r="G20" s="4">
        <v>0</v>
      </c>
      <c r="H20" s="10">
        <v>0</v>
      </c>
      <c r="I20" s="4">
        <v>202.10826086956521</v>
      </c>
      <c r="J20" s="4">
        <v>0</v>
      </c>
      <c r="K20" s="10">
        <v>0</v>
      </c>
      <c r="L20" s="4">
        <v>86.551195652173888</v>
      </c>
      <c r="M20" s="4">
        <v>0</v>
      </c>
      <c r="N20" s="10">
        <v>0</v>
      </c>
      <c r="O20" s="4">
        <v>86.551195652173888</v>
      </c>
      <c r="P20" s="4">
        <v>0</v>
      </c>
      <c r="Q20" s="8">
        <v>0</v>
      </c>
      <c r="R20" s="4">
        <v>0</v>
      </c>
      <c r="S20" s="4">
        <v>0</v>
      </c>
      <c r="T20" s="10" t="s">
        <v>164</v>
      </c>
      <c r="U20" s="4">
        <v>0</v>
      </c>
      <c r="V20" s="4">
        <v>0</v>
      </c>
      <c r="W20" s="10" t="s">
        <v>164</v>
      </c>
      <c r="X20" s="4">
        <v>0</v>
      </c>
      <c r="Y20" s="4">
        <v>0</v>
      </c>
      <c r="Z20" s="10" t="s">
        <v>164</v>
      </c>
      <c r="AA20" s="4">
        <v>0</v>
      </c>
      <c r="AB20" s="4">
        <v>0</v>
      </c>
      <c r="AC20" s="10" t="s">
        <v>164</v>
      </c>
      <c r="AD20" s="4">
        <v>115.55706521739133</v>
      </c>
      <c r="AE20" s="4">
        <v>0</v>
      </c>
      <c r="AF20" s="10">
        <v>0</v>
      </c>
      <c r="AG20" s="4">
        <v>0</v>
      </c>
      <c r="AH20" s="4">
        <v>0</v>
      </c>
      <c r="AI20" s="10" t="s">
        <v>164</v>
      </c>
      <c r="AJ20" s="4">
        <v>0</v>
      </c>
      <c r="AK20" s="4">
        <v>0</v>
      </c>
      <c r="AL20" s="10" t="s">
        <v>164</v>
      </c>
      <c r="AM20" s="1">
        <v>125067</v>
      </c>
      <c r="AN20" s="1">
        <v>9</v>
      </c>
      <c r="AX20"/>
      <c r="AY20"/>
    </row>
    <row r="21" spans="1:51" x14ac:dyDescent="0.25">
      <c r="A21" t="s">
        <v>53</v>
      </c>
      <c r="B21" t="s">
        <v>28</v>
      </c>
      <c r="C21" t="s">
        <v>110</v>
      </c>
      <c r="D21" t="s">
        <v>96</v>
      </c>
      <c r="E21" s="4">
        <v>77.5</v>
      </c>
      <c r="F21" s="4">
        <v>311.27369565217396</v>
      </c>
      <c r="G21" s="4">
        <v>0</v>
      </c>
      <c r="H21" s="10">
        <v>0</v>
      </c>
      <c r="I21" s="4">
        <v>283.39989130434788</v>
      </c>
      <c r="J21" s="4">
        <v>0</v>
      </c>
      <c r="K21" s="10">
        <v>0</v>
      </c>
      <c r="L21" s="4">
        <v>134.60293478260868</v>
      </c>
      <c r="M21" s="4">
        <v>0</v>
      </c>
      <c r="N21" s="10">
        <v>0</v>
      </c>
      <c r="O21" s="4">
        <v>106.7291304347826</v>
      </c>
      <c r="P21" s="4">
        <v>0</v>
      </c>
      <c r="Q21" s="8">
        <v>0</v>
      </c>
      <c r="R21" s="4">
        <v>22.395543478260869</v>
      </c>
      <c r="S21" s="4">
        <v>0</v>
      </c>
      <c r="T21" s="10">
        <v>0</v>
      </c>
      <c r="U21" s="4">
        <v>5.4782608695652177</v>
      </c>
      <c r="V21" s="4">
        <v>0</v>
      </c>
      <c r="W21" s="10">
        <v>0</v>
      </c>
      <c r="X21" s="4">
        <v>30.159456521739145</v>
      </c>
      <c r="Y21" s="4">
        <v>0</v>
      </c>
      <c r="Z21" s="10">
        <v>0</v>
      </c>
      <c r="AA21" s="4">
        <v>0</v>
      </c>
      <c r="AB21" s="4">
        <v>0</v>
      </c>
      <c r="AC21" s="10" t="s">
        <v>164</v>
      </c>
      <c r="AD21" s="4">
        <v>145.17554347826089</v>
      </c>
      <c r="AE21" s="4">
        <v>0</v>
      </c>
      <c r="AF21" s="10">
        <v>0</v>
      </c>
      <c r="AG21" s="4">
        <v>1.3357608695652174</v>
      </c>
      <c r="AH21" s="4">
        <v>0</v>
      </c>
      <c r="AI21" s="10">
        <v>0</v>
      </c>
      <c r="AJ21" s="4">
        <v>0</v>
      </c>
      <c r="AK21" s="4">
        <v>0</v>
      </c>
      <c r="AL21" s="10" t="s">
        <v>164</v>
      </c>
      <c r="AM21" s="1">
        <v>125051</v>
      </c>
      <c r="AN21" s="1">
        <v>9</v>
      </c>
      <c r="AX21"/>
      <c r="AY21"/>
    </row>
    <row r="22" spans="1:51" x14ac:dyDescent="0.25">
      <c r="A22" t="s">
        <v>53</v>
      </c>
      <c r="B22" t="s">
        <v>39</v>
      </c>
      <c r="C22" t="s">
        <v>102</v>
      </c>
      <c r="D22" t="s">
        <v>96</v>
      </c>
      <c r="E22" s="4">
        <v>45.347826086956523</v>
      </c>
      <c r="F22" s="4">
        <v>215.56206521739136</v>
      </c>
      <c r="G22" s="4">
        <v>7.964239130434783</v>
      </c>
      <c r="H22" s="10">
        <v>3.6946385359608418E-2</v>
      </c>
      <c r="I22" s="4">
        <v>185.70771739130441</v>
      </c>
      <c r="J22" s="4">
        <v>7.964239130434783</v>
      </c>
      <c r="K22" s="10">
        <v>4.2885881331756116E-2</v>
      </c>
      <c r="L22" s="4">
        <v>80.917391304347888</v>
      </c>
      <c r="M22" s="4">
        <v>1.9402173913043479</v>
      </c>
      <c r="N22" s="10">
        <v>2.3977755091075154E-2</v>
      </c>
      <c r="O22" s="4">
        <v>65.96086956521745</v>
      </c>
      <c r="P22" s="4">
        <v>1.9402173913043479</v>
      </c>
      <c r="Q22" s="8">
        <v>2.9414672730868077E-2</v>
      </c>
      <c r="R22" s="4">
        <v>9.5652173913043477</v>
      </c>
      <c r="S22" s="4">
        <v>0</v>
      </c>
      <c r="T22" s="10">
        <v>0</v>
      </c>
      <c r="U22" s="4">
        <v>5.3913043478260869</v>
      </c>
      <c r="V22" s="4">
        <v>0</v>
      </c>
      <c r="W22" s="10">
        <v>0</v>
      </c>
      <c r="X22" s="4">
        <v>13.489239130434781</v>
      </c>
      <c r="Y22" s="4">
        <v>4.7740217391304354</v>
      </c>
      <c r="Z22" s="10">
        <v>0.35391334477562642</v>
      </c>
      <c r="AA22" s="4">
        <v>14.897826086956515</v>
      </c>
      <c r="AB22" s="4">
        <v>0</v>
      </c>
      <c r="AC22" s="10">
        <v>0</v>
      </c>
      <c r="AD22" s="4">
        <v>106.25760869565218</v>
      </c>
      <c r="AE22" s="4">
        <v>1.25</v>
      </c>
      <c r="AF22" s="10">
        <v>1.1763863457348322E-2</v>
      </c>
      <c r="AG22" s="4">
        <v>0</v>
      </c>
      <c r="AH22" s="4">
        <v>0</v>
      </c>
      <c r="AI22" s="10" t="s">
        <v>164</v>
      </c>
      <c r="AJ22" s="4">
        <v>0</v>
      </c>
      <c r="AK22" s="4">
        <v>0</v>
      </c>
      <c r="AL22" s="10" t="s">
        <v>164</v>
      </c>
      <c r="AM22" s="1">
        <v>125066</v>
      </c>
      <c r="AN22" s="1">
        <v>9</v>
      </c>
      <c r="AX22"/>
      <c r="AY22"/>
    </row>
    <row r="23" spans="1:51" x14ac:dyDescent="0.25">
      <c r="A23" t="s">
        <v>53</v>
      </c>
      <c r="B23" t="s">
        <v>34</v>
      </c>
      <c r="C23" t="s">
        <v>104</v>
      </c>
      <c r="D23" t="s">
        <v>95</v>
      </c>
      <c r="E23" s="4">
        <v>41.184782608695649</v>
      </c>
      <c r="F23" s="4">
        <v>166.14239130434785</v>
      </c>
      <c r="G23" s="4">
        <v>0.47554347826086957</v>
      </c>
      <c r="H23" s="10">
        <v>2.8622645582953329E-3</v>
      </c>
      <c r="I23" s="4">
        <v>161.24684782608696</v>
      </c>
      <c r="J23" s="4">
        <v>0.47554347826086957</v>
      </c>
      <c r="K23" s="10">
        <v>2.9491644932728715E-3</v>
      </c>
      <c r="L23" s="4">
        <v>48.880869565217374</v>
      </c>
      <c r="M23" s="4">
        <v>0.47554347826086957</v>
      </c>
      <c r="N23" s="10">
        <v>9.7286214932488964E-3</v>
      </c>
      <c r="O23" s="4">
        <v>43.985326086956505</v>
      </c>
      <c r="P23" s="4">
        <v>0.47554347826086957</v>
      </c>
      <c r="Q23" s="8">
        <v>1.0811411908615773E-2</v>
      </c>
      <c r="R23" s="4">
        <v>0.16847826086956522</v>
      </c>
      <c r="S23" s="4">
        <v>0</v>
      </c>
      <c r="T23" s="10">
        <v>0</v>
      </c>
      <c r="U23" s="4">
        <v>4.7270652173913055</v>
      </c>
      <c r="V23" s="4">
        <v>0</v>
      </c>
      <c r="W23" s="10">
        <v>0</v>
      </c>
      <c r="X23" s="4">
        <v>5.1314130434782621</v>
      </c>
      <c r="Y23" s="4">
        <v>0</v>
      </c>
      <c r="Z23" s="10">
        <v>0</v>
      </c>
      <c r="AA23" s="4">
        <v>0</v>
      </c>
      <c r="AB23" s="4">
        <v>0</v>
      </c>
      <c r="AC23" s="10" t="s">
        <v>164</v>
      </c>
      <c r="AD23" s="4">
        <v>107.23923913043481</v>
      </c>
      <c r="AE23" s="4">
        <v>0</v>
      </c>
      <c r="AF23" s="10">
        <v>0</v>
      </c>
      <c r="AG23" s="4">
        <v>0</v>
      </c>
      <c r="AH23" s="4">
        <v>0</v>
      </c>
      <c r="AI23" s="10" t="s">
        <v>164</v>
      </c>
      <c r="AJ23" s="4">
        <v>4.8908695652173924</v>
      </c>
      <c r="AK23" s="4">
        <v>0</v>
      </c>
      <c r="AL23" s="10" t="s">
        <v>164</v>
      </c>
      <c r="AM23" s="1">
        <v>125061</v>
      </c>
      <c r="AN23" s="1">
        <v>9</v>
      </c>
      <c r="AX23"/>
      <c r="AY23"/>
    </row>
    <row r="24" spans="1:51" x14ac:dyDescent="0.25">
      <c r="A24" t="s">
        <v>53</v>
      </c>
      <c r="B24" t="s">
        <v>12</v>
      </c>
      <c r="C24" t="s">
        <v>104</v>
      </c>
      <c r="D24" t="s">
        <v>95</v>
      </c>
      <c r="E24" s="4">
        <v>19.641304347826086</v>
      </c>
      <c r="F24" s="4">
        <v>91.682065217391312</v>
      </c>
      <c r="G24" s="4">
        <v>0</v>
      </c>
      <c r="H24" s="10">
        <v>0</v>
      </c>
      <c r="I24" s="4">
        <v>87.570652173913032</v>
      </c>
      <c r="J24" s="4">
        <v>0</v>
      </c>
      <c r="K24" s="10">
        <v>0</v>
      </c>
      <c r="L24" s="4">
        <v>26.5625</v>
      </c>
      <c r="M24" s="4">
        <v>0</v>
      </c>
      <c r="N24" s="10">
        <v>0</v>
      </c>
      <c r="O24" s="4">
        <v>22.451086956521738</v>
      </c>
      <c r="P24" s="4">
        <v>0</v>
      </c>
      <c r="Q24" s="8">
        <v>0</v>
      </c>
      <c r="R24" s="4">
        <v>4.1114130434782608</v>
      </c>
      <c r="S24" s="4">
        <v>0</v>
      </c>
      <c r="T24" s="10">
        <v>0</v>
      </c>
      <c r="U24" s="4">
        <v>0</v>
      </c>
      <c r="V24" s="4">
        <v>0</v>
      </c>
      <c r="W24" s="10" t="s">
        <v>164</v>
      </c>
      <c r="X24" s="4">
        <v>14.75</v>
      </c>
      <c r="Y24" s="4">
        <v>0</v>
      </c>
      <c r="Z24" s="10">
        <v>0</v>
      </c>
      <c r="AA24" s="4">
        <v>0</v>
      </c>
      <c r="AB24" s="4">
        <v>0</v>
      </c>
      <c r="AC24" s="10" t="s">
        <v>164</v>
      </c>
      <c r="AD24" s="4">
        <v>50.369565217391305</v>
      </c>
      <c r="AE24" s="4">
        <v>0</v>
      </c>
      <c r="AF24" s="10">
        <v>0</v>
      </c>
      <c r="AG24" s="4">
        <v>0</v>
      </c>
      <c r="AH24" s="4">
        <v>0</v>
      </c>
      <c r="AI24" s="10" t="s">
        <v>164</v>
      </c>
      <c r="AJ24" s="4">
        <v>0</v>
      </c>
      <c r="AK24" s="4">
        <v>0</v>
      </c>
      <c r="AL24" s="10" t="s">
        <v>164</v>
      </c>
      <c r="AM24" s="1">
        <v>125021</v>
      </c>
      <c r="AN24" s="1">
        <v>9</v>
      </c>
      <c r="AX24"/>
      <c r="AY24"/>
    </row>
    <row r="25" spans="1:51" x14ac:dyDescent="0.25">
      <c r="A25" t="s">
        <v>53</v>
      </c>
      <c r="B25" t="s">
        <v>14</v>
      </c>
      <c r="C25" t="s">
        <v>102</v>
      </c>
      <c r="D25" t="s">
        <v>96</v>
      </c>
      <c r="E25" s="4">
        <v>144.68478260869566</v>
      </c>
      <c r="F25" s="4">
        <v>501.50499999999994</v>
      </c>
      <c r="G25" s="4">
        <v>12.043478260869566</v>
      </c>
      <c r="H25" s="10">
        <v>2.4014672357941733E-2</v>
      </c>
      <c r="I25" s="4">
        <v>450.3584782608695</v>
      </c>
      <c r="J25" s="4">
        <v>12.043478260869566</v>
      </c>
      <c r="K25" s="10">
        <v>2.674198187048096E-2</v>
      </c>
      <c r="L25" s="4">
        <v>172.42217391304348</v>
      </c>
      <c r="M25" s="4">
        <v>3.7391304347826089</v>
      </c>
      <c r="N25" s="10">
        <v>2.168590239830951E-2</v>
      </c>
      <c r="O25" s="4">
        <v>121.27565217391303</v>
      </c>
      <c r="P25" s="4">
        <v>3.7391304347826089</v>
      </c>
      <c r="Q25" s="8">
        <v>3.0831666272308149E-2</v>
      </c>
      <c r="R25" s="4">
        <v>45.842173913043474</v>
      </c>
      <c r="S25" s="4">
        <v>0</v>
      </c>
      <c r="T25" s="10">
        <v>0</v>
      </c>
      <c r="U25" s="4">
        <v>5.3043478260869561</v>
      </c>
      <c r="V25" s="4">
        <v>0</v>
      </c>
      <c r="W25" s="10">
        <v>0</v>
      </c>
      <c r="X25" s="4">
        <v>51.301413043478256</v>
      </c>
      <c r="Y25" s="4">
        <v>0</v>
      </c>
      <c r="Z25" s="10">
        <v>0</v>
      </c>
      <c r="AA25" s="4">
        <v>0</v>
      </c>
      <c r="AB25" s="4">
        <v>0</v>
      </c>
      <c r="AC25" s="10" t="s">
        <v>164</v>
      </c>
      <c r="AD25" s="4">
        <v>277.78141304347821</v>
      </c>
      <c r="AE25" s="4">
        <v>8.304347826086957</v>
      </c>
      <c r="AF25" s="10">
        <v>2.9895260935932977E-2</v>
      </c>
      <c r="AG25" s="4">
        <v>0</v>
      </c>
      <c r="AH25" s="4">
        <v>0</v>
      </c>
      <c r="AI25" s="10" t="s">
        <v>164</v>
      </c>
      <c r="AJ25" s="4">
        <v>0</v>
      </c>
      <c r="AK25" s="4">
        <v>0</v>
      </c>
      <c r="AL25" s="10" t="s">
        <v>164</v>
      </c>
      <c r="AM25" s="1">
        <v>125026</v>
      </c>
      <c r="AN25" s="1">
        <v>9</v>
      </c>
      <c r="AX25"/>
      <c r="AY25"/>
    </row>
    <row r="26" spans="1:51" x14ac:dyDescent="0.25">
      <c r="A26" t="s">
        <v>53</v>
      </c>
      <c r="B26" t="s">
        <v>1</v>
      </c>
      <c r="C26" t="s">
        <v>99</v>
      </c>
      <c r="D26" t="s">
        <v>94</v>
      </c>
      <c r="E26" s="4">
        <v>81.858695652173907</v>
      </c>
      <c r="F26" s="4">
        <v>354.16032608695656</v>
      </c>
      <c r="G26" s="4">
        <v>31.65217391304348</v>
      </c>
      <c r="H26" s="10">
        <v>8.9372444007948984E-2</v>
      </c>
      <c r="I26" s="4">
        <v>309.57608695652181</v>
      </c>
      <c r="J26" s="4">
        <v>31.65217391304348</v>
      </c>
      <c r="K26" s="10">
        <v>0.10224360099715599</v>
      </c>
      <c r="L26" s="4">
        <v>147.14402173913044</v>
      </c>
      <c r="M26" s="4">
        <v>10.369565217391305</v>
      </c>
      <c r="N26" s="10">
        <v>7.0472215553380485E-2</v>
      </c>
      <c r="O26" s="4">
        <v>102.55978260869566</v>
      </c>
      <c r="P26" s="4">
        <v>10.369565217391305</v>
      </c>
      <c r="Q26" s="8">
        <v>0.10110751947432568</v>
      </c>
      <c r="R26" s="4">
        <v>39.540760869565219</v>
      </c>
      <c r="S26" s="4">
        <v>0</v>
      </c>
      <c r="T26" s="10">
        <v>0</v>
      </c>
      <c r="U26" s="4">
        <v>5.0434782608695654</v>
      </c>
      <c r="V26" s="4">
        <v>0</v>
      </c>
      <c r="W26" s="10">
        <v>0</v>
      </c>
      <c r="X26" s="4">
        <v>0</v>
      </c>
      <c r="Y26" s="4">
        <v>0</v>
      </c>
      <c r="Z26" s="10" t="s">
        <v>164</v>
      </c>
      <c r="AA26" s="4">
        <v>0</v>
      </c>
      <c r="AB26" s="4">
        <v>0</v>
      </c>
      <c r="AC26" s="10" t="s">
        <v>164</v>
      </c>
      <c r="AD26" s="4">
        <v>204.40760869565219</v>
      </c>
      <c r="AE26" s="4">
        <v>21.282608695652176</v>
      </c>
      <c r="AF26" s="10">
        <v>0.10411847597777246</v>
      </c>
      <c r="AG26" s="4">
        <v>2.6086956521739131</v>
      </c>
      <c r="AH26" s="4">
        <v>0</v>
      </c>
      <c r="AI26" s="10">
        <v>0</v>
      </c>
      <c r="AJ26" s="4">
        <v>0</v>
      </c>
      <c r="AK26" s="4">
        <v>0</v>
      </c>
      <c r="AL26" s="10" t="s">
        <v>164</v>
      </c>
      <c r="AM26" s="1">
        <v>125003</v>
      </c>
      <c r="AN26" s="1">
        <v>9</v>
      </c>
      <c r="AX26"/>
      <c r="AY26"/>
    </row>
    <row r="27" spans="1:51" x14ac:dyDescent="0.25">
      <c r="A27" t="s">
        <v>53</v>
      </c>
      <c r="B27" t="s">
        <v>31</v>
      </c>
      <c r="C27" t="s">
        <v>113</v>
      </c>
      <c r="D27" t="s">
        <v>96</v>
      </c>
      <c r="E27" s="4">
        <v>28.891304347826086</v>
      </c>
      <c r="F27" s="4">
        <v>293.34065217391304</v>
      </c>
      <c r="G27" s="4">
        <v>59.194999999999993</v>
      </c>
      <c r="H27" s="10">
        <v>0.20179610143126367</v>
      </c>
      <c r="I27" s="4">
        <v>282.75369565217392</v>
      </c>
      <c r="J27" s="4">
        <v>58.608043478260868</v>
      </c>
      <c r="K27" s="10">
        <v>0.2072759591809433</v>
      </c>
      <c r="L27" s="4">
        <v>158.70380434782609</v>
      </c>
      <c r="M27" s="4">
        <v>25.12086956521739</v>
      </c>
      <c r="N27" s="10">
        <v>0.15828775919045254</v>
      </c>
      <c r="O27" s="4">
        <v>148.11684782608697</v>
      </c>
      <c r="P27" s="4">
        <v>24.533913043478261</v>
      </c>
      <c r="Q27" s="8">
        <v>0.16563890876401194</v>
      </c>
      <c r="R27" s="4">
        <v>0.58695652173913049</v>
      </c>
      <c r="S27" s="4">
        <v>0.58695652173913049</v>
      </c>
      <c r="T27" s="10">
        <v>1</v>
      </c>
      <c r="U27" s="4">
        <v>10</v>
      </c>
      <c r="V27" s="4">
        <v>0</v>
      </c>
      <c r="W27" s="10">
        <v>0</v>
      </c>
      <c r="X27" s="4">
        <v>4.7336956521739131</v>
      </c>
      <c r="Y27" s="4">
        <v>0</v>
      </c>
      <c r="Z27" s="10">
        <v>0</v>
      </c>
      <c r="AA27" s="4">
        <v>0</v>
      </c>
      <c r="AB27" s="4">
        <v>0</v>
      </c>
      <c r="AC27" s="10" t="s">
        <v>164</v>
      </c>
      <c r="AD27" s="4">
        <v>129.90315217391304</v>
      </c>
      <c r="AE27" s="4">
        <v>34.074130434782603</v>
      </c>
      <c r="AF27" s="10">
        <v>0.26230410782614805</v>
      </c>
      <c r="AG27" s="4">
        <v>0</v>
      </c>
      <c r="AH27" s="4">
        <v>0</v>
      </c>
      <c r="AI27" s="10" t="s">
        <v>164</v>
      </c>
      <c r="AJ27" s="4">
        <v>0</v>
      </c>
      <c r="AK27" s="4">
        <v>0</v>
      </c>
      <c r="AL27" s="10" t="s">
        <v>164</v>
      </c>
      <c r="AM27" s="1">
        <v>125057</v>
      </c>
      <c r="AN27" s="1">
        <v>9</v>
      </c>
      <c r="AX27"/>
      <c r="AY27"/>
    </row>
    <row r="28" spans="1:51" x14ac:dyDescent="0.25">
      <c r="A28" t="s">
        <v>53</v>
      </c>
      <c r="B28" t="s">
        <v>5</v>
      </c>
      <c r="C28" t="s">
        <v>102</v>
      </c>
      <c r="D28" t="s">
        <v>96</v>
      </c>
      <c r="E28" s="4">
        <v>86.706521739130437</v>
      </c>
      <c r="F28" s="4">
        <v>440.35326086956508</v>
      </c>
      <c r="G28" s="4">
        <v>0</v>
      </c>
      <c r="H28" s="10">
        <v>0</v>
      </c>
      <c r="I28" s="4">
        <v>411.51521739130419</v>
      </c>
      <c r="J28" s="4">
        <v>0</v>
      </c>
      <c r="K28" s="10">
        <v>0</v>
      </c>
      <c r="L28" s="4">
        <v>185.95326086956521</v>
      </c>
      <c r="M28" s="4">
        <v>0</v>
      </c>
      <c r="N28" s="10">
        <v>0</v>
      </c>
      <c r="O28" s="4">
        <v>157.11521739130433</v>
      </c>
      <c r="P28" s="4">
        <v>0</v>
      </c>
      <c r="Q28" s="8">
        <v>0</v>
      </c>
      <c r="R28" s="4">
        <v>23.446739130434782</v>
      </c>
      <c r="S28" s="4">
        <v>0</v>
      </c>
      <c r="T28" s="10">
        <v>0</v>
      </c>
      <c r="U28" s="4">
        <v>5.3913043478260869</v>
      </c>
      <c r="V28" s="4">
        <v>0</v>
      </c>
      <c r="W28" s="10">
        <v>0</v>
      </c>
      <c r="X28" s="4">
        <v>5.3086956521739133</v>
      </c>
      <c r="Y28" s="4">
        <v>0</v>
      </c>
      <c r="Z28" s="10">
        <v>0</v>
      </c>
      <c r="AA28" s="4">
        <v>0</v>
      </c>
      <c r="AB28" s="4">
        <v>0</v>
      </c>
      <c r="AC28" s="10" t="s">
        <v>164</v>
      </c>
      <c r="AD28" s="4">
        <v>249.09130434782594</v>
      </c>
      <c r="AE28" s="4">
        <v>0</v>
      </c>
      <c r="AF28" s="10">
        <v>0</v>
      </c>
      <c r="AG28" s="4">
        <v>0</v>
      </c>
      <c r="AH28" s="4">
        <v>0</v>
      </c>
      <c r="AI28" s="10" t="s">
        <v>164</v>
      </c>
      <c r="AJ28" s="4">
        <v>0</v>
      </c>
      <c r="AK28" s="4">
        <v>0</v>
      </c>
      <c r="AL28" s="10" t="s">
        <v>164</v>
      </c>
      <c r="AM28" s="1">
        <v>125010</v>
      </c>
      <c r="AN28" s="1">
        <v>9</v>
      </c>
      <c r="AX28"/>
      <c r="AY28"/>
    </row>
    <row r="29" spans="1:51" x14ac:dyDescent="0.25">
      <c r="A29" t="s">
        <v>53</v>
      </c>
      <c r="B29" t="s">
        <v>19</v>
      </c>
      <c r="C29" t="s">
        <v>98</v>
      </c>
      <c r="D29" t="s">
        <v>93</v>
      </c>
      <c r="E29" s="4">
        <v>194.46739130434781</v>
      </c>
      <c r="F29" s="4">
        <v>637.25576086956517</v>
      </c>
      <c r="G29" s="4">
        <v>0</v>
      </c>
      <c r="H29" s="10">
        <v>0</v>
      </c>
      <c r="I29" s="4">
        <v>602.27054347826083</v>
      </c>
      <c r="J29" s="4">
        <v>0</v>
      </c>
      <c r="K29" s="10">
        <v>0</v>
      </c>
      <c r="L29" s="4">
        <v>158.55858695652176</v>
      </c>
      <c r="M29" s="4">
        <v>0</v>
      </c>
      <c r="N29" s="10">
        <v>0</v>
      </c>
      <c r="O29" s="4">
        <v>123.5733695652174</v>
      </c>
      <c r="P29" s="4">
        <v>0</v>
      </c>
      <c r="Q29" s="8">
        <v>0</v>
      </c>
      <c r="R29" s="4">
        <v>29.506956521739134</v>
      </c>
      <c r="S29" s="4">
        <v>0</v>
      </c>
      <c r="T29" s="10">
        <v>0</v>
      </c>
      <c r="U29" s="4">
        <v>5.4782608695652177</v>
      </c>
      <c r="V29" s="4">
        <v>0</v>
      </c>
      <c r="W29" s="10">
        <v>0</v>
      </c>
      <c r="X29" s="4">
        <v>89.797499999999985</v>
      </c>
      <c r="Y29" s="4">
        <v>0</v>
      </c>
      <c r="Z29" s="10">
        <v>0</v>
      </c>
      <c r="AA29" s="4">
        <v>0</v>
      </c>
      <c r="AB29" s="4">
        <v>0</v>
      </c>
      <c r="AC29" s="10" t="s">
        <v>164</v>
      </c>
      <c r="AD29" s="4">
        <v>388.14260869565214</v>
      </c>
      <c r="AE29" s="4">
        <v>0</v>
      </c>
      <c r="AF29" s="10">
        <v>0</v>
      </c>
      <c r="AG29" s="4">
        <v>0.75706521739130439</v>
      </c>
      <c r="AH29" s="4">
        <v>0</v>
      </c>
      <c r="AI29" s="10">
        <v>0</v>
      </c>
      <c r="AJ29" s="4">
        <v>0</v>
      </c>
      <c r="AK29" s="4">
        <v>0</v>
      </c>
      <c r="AL29" s="10" t="s">
        <v>164</v>
      </c>
      <c r="AM29" s="1">
        <v>125040</v>
      </c>
      <c r="AN29" s="1">
        <v>9</v>
      </c>
      <c r="AX29"/>
      <c r="AY29"/>
    </row>
    <row r="30" spans="1:51" x14ac:dyDescent="0.25">
      <c r="A30" t="s">
        <v>53</v>
      </c>
      <c r="B30" t="s">
        <v>29</v>
      </c>
      <c r="C30" t="s">
        <v>111</v>
      </c>
      <c r="D30" t="s">
        <v>93</v>
      </c>
      <c r="E30" s="4">
        <v>63.684782608695649</v>
      </c>
      <c r="F30" s="4">
        <v>199.16663043478263</v>
      </c>
      <c r="G30" s="4">
        <v>0</v>
      </c>
      <c r="H30" s="10">
        <v>0</v>
      </c>
      <c r="I30" s="4">
        <v>183.65750000000003</v>
      </c>
      <c r="J30" s="4">
        <v>0</v>
      </c>
      <c r="K30" s="10">
        <v>0</v>
      </c>
      <c r="L30" s="4">
        <v>36.840217391304336</v>
      </c>
      <c r="M30" s="4">
        <v>0</v>
      </c>
      <c r="N30" s="10">
        <v>0</v>
      </c>
      <c r="O30" s="4">
        <v>25.65576086956521</v>
      </c>
      <c r="P30" s="4">
        <v>0</v>
      </c>
      <c r="Q30" s="8">
        <v>0</v>
      </c>
      <c r="R30" s="4">
        <v>5.4453260869565199</v>
      </c>
      <c r="S30" s="4">
        <v>0</v>
      </c>
      <c r="T30" s="10">
        <v>0</v>
      </c>
      <c r="U30" s="4">
        <v>5.7391304347826084</v>
      </c>
      <c r="V30" s="4">
        <v>0</v>
      </c>
      <c r="W30" s="10">
        <v>0</v>
      </c>
      <c r="X30" s="4">
        <v>46.526739130434791</v>
      </c>
      <c r="Y30" s="4">
        <v>0</v>
      </c>
      <c r="Z30" s="10">
        <v>0</v>
      </c>
      <c r="AA30" s="4">
        <v>4.3246739130434788</v>
      </c>
      <c r="AB30" s="4">
        <v>0</v>
      </c>
      <c r="AC30" s="10">
        <v>0</v>
      </c>
      <c r="AD30" s="4">
        <v>102.11521739130437</v>
      </c>
      <c r="AE30" s="4">
        <v>0</v>
      </c>
      <c r="AF30" s="10">
        <v>0</v>
      </c>
      <c r="AG30" s="4">
        <v>9.359782608695653</v>
      </c>
      <c r="AH30" s="4">
        <v>0</v>
      </c>
      <c r="AI30" s="10">
        <v>0</v>
      </c>
      <c r="AJ30" s="4">
        <v>0</v>
      </c>
      <c r="AK30" s="4">
        <v>0</v>
      </c>
      <c r="AL30" s="10" t="s">
        <v>164</v>
      </c>
      <c r="AM30" s="1">
        <v>125052</v>
      </c>
      <c r="AN30" s="1">
        <v>9</v>
      </c>
      <c r="AX30"/>
      <c r="AY30"/>
    </row>
    <row r="31" spans="1:51" x14ac:dyDescent="0.25">
      <c r="A31" t="s">
        <v>53</v>
      </c>
      <c r="B31" t="s">
        <v>20</v>
      </c>
      <c r="C31" t="s">
        <v>102</v>
      </c>
      <c r="D31" t="s">
        <v>96</v>
      </c>
      <c r="E31" s="4">
        <v>80.413043478260875</v>
      </c>
      <c r="F31" s="4">
        <v>304.26108695652175</v>
      </c>
      <c r="G31" s="4">
        <v>1.0869565217391304E-2</v>
      </c>
      <c r="H31" s="10">
        <v>3.572446718743413E-5</v>
      </c>
      <c r="I31" s="4">
        <v>300.15510869565219</v>
      </c>
      <c r="J31" s="4">
        <v>1.0869565217391304E-2</v>
      </c>
      <c r="K31" s="10">
        <v>3.6213160804178418E-5</v>
      </c>
      <c r="L31" s="4">
        <v>79.556413043478287</v>
      </c>
      <c r="M31" s="4">
        <v>1.0869565217391304E-2</v>
      </c>
      <c r="N31" s="10">
        <v>1.366271404349388E-4</v>
      </c>
      <c r="O31" s="4">
        <v>75.450434782608724</v>
      </c>
      <c r="P31" s="4">
        <v>1.0869565217391304E-2</v>
      </c>
      <c r="Q31" s="8">
        <v>1.4406232712520738E-4</v>
      </c>
      <c r="R31" s="4">
        <v>4.1059782608695636</v>
      </c>
      <c r="S31" s="4">
        <v>0</v>
      </c>
      <c r="T31" s="10">
        <v>0</v>
      </c>
      <c r="U31" s="4">
        <v>0</v>
      </c>
      <c r="V31" s="4">
        <v>0</v>
      </c>
      <c r="W31" s="10" t="s">
        <v>164</v>
      </c>
      <c r="X31" s="4">
        <v>32.601304347826073</v>
      </c>
      <c r="Y31" s="4">
        <v>0</v>
      </c>
      <c r="Z31" s="10">
        <v>0</v>
      </c>
      <c r="AA31" s="4">
        <v>0</v>
      </c>
      <c r="AB31" s="4">
        <v>0</v>
      </c>
      <c r="AC31" s="10" t="s">
        <v>164</v>
      </c>
      <c r="AD31" s="4">
        <v>176.15119565217393</v>
      </c>
      <c r="AE31" s="4">
        <v>0</v>
      </c>
      <c r="AF31" s="10">
        <v>0</v>
      </c>
      <c r="AG31" s="4">
        <v>15.952173913043479</v>
      </c>
      <c r="AH31" s="4">
        <v>0</v>
      </c>
      <c r="AI31" s="10">
        <v>0</v>
      </c>
      <c r="AJ31" s="4">
        <v>0</v>
      </c>
      <c r="AK31" s="4">
        <v>0</v>
      </c>
      <c r="AL31" s="10" t="s">
        <v>164</v>
      </c>
      <c r="AM31" s="1">
        <v>125041</v>
      </c>
      <c r="AN31" s="1">
        <v>9</v>
      </c>
      <c r="AX31"/>
      <c r="AY31"/>
    </row>
    <row r="32" spans="1:51" x14ac:dyDescent="0.25">
      <c r="A32" t="s">
        <v>53</v>
      </c>
      <c r="B32" t="s">
        <v>4</v>
      </c>
      <c r="C32" t="s">
        <v>102</v>
      </c>
      <c r="D32" t="s">
        <v>96</v>
      </c>
      <c r="E32" s="4">
        <v>78.739130434782609</v>
      </c>
      <c r="F32" s="4">
        <v>343.80108695652177</v>
      </c>
      <c r="G32" s="4">
        <v>0</v>
      </c>
      <c r="H32" s="10">
        <v>0</v>
      </c>
      <c r="I32" s="4">
        <v>322.47826086956525</v>
      </c>
      <c r="J32" s="4">
        <v>0</v>
      </c>
      <c r="K32" s="10">
        <v>0</v>
      </c>
      <c r="L32" s="4">
        <v>140.16086956521741</v>
      </c>
      <c r="M32" s="4">
        <v>0</v>
      </c>
      <c r="N32" s="10">
        <v>0</v>
      </c>
      <c r="O32" s="4">
        <v>118.83804347826087</v>
      </c>
      <c r="P32" s="4">
        <v>0</v>
      </c>
      <c r="Q32" s="8">
        <v>0</v>
      </c>
      <c r="R32" s="4">
        <v>15.931521739130433</v>
      </c>
      <c r="S32" s="4">
        <v>0</v>
      </c>
      <c r="T32" s="10">
        <v>0</v>
      </c>
      <c r="U32" s="4">
        <v>5.3913043478260869</v>
      </c>
      <c r="V32" s="4">
        <v>0</v>
      </c>
      <c r="W32" s="10">
        <v>0</v>
      </c>
      <c r="X32" s="4">
        <v>10.686956521739129</v>
      </c>
      <c r="Y32" s="4">
        <v>0</v>
      </c>
      <c r="Z32" s="10">
        <v>0</v>
      </c>
      <c r="AA32" s="4">
        <v>0</v>
      </c>
      <c r="AB32" s="4">
        <v>0</v>
      </c>
      <c r="AC32" s="10" t="s">
        <v>164</v>
      </c>
      <c r="AD32" s="4">
        <v>192.95326086956527</v>
      </c>
      <c r="AE32" s="4">
        <v>0</v>
      </c>
      <c r="AF32" s="10">
        <v>0</v>
      </c>
      <c r="AG32" s="4">
        <v>0</v>
      </c>
      <c r="AH32" s="4">
        <v>0</v>
      </c>
      <c r="AI32" s="10" t="s">
        <v>164</v>
      </c>
      <c r="AJ32" s="4">
        <v>0</v>
      </c>
      <c r="AK32" s="4">
        <v>0</v>
      </c>
      <c r="AL32" s="10" t="s">
        <v>164</v>
      </c>
      <c r="AM32" s="1">
        <v>125009</v>
      </c>
      <c r="AN32" s="1">
        <v>9</v>
      </c>
      <c r="AX32"/>
      <c r="AY32"/>
    </row>
    <row r="33" spans="1:51" x14ac:dyDescent="0.25">
      <c r="A33" t="s">
        <v>53</v>
      </c>
      <c r="B33" t="s">
        <v>7</v>
      </c>
      <c r="C33" t="s">
        <v>102</v>
      </c>
      <c r="D33" t="s">
        <v>96</v>
      </c>
      <c r="E33" s="4">
        <v>90.25</v>
      </c>
      <c r="F33" s="4">
        <v>433.79510869565217</v>
      </c>
      <c r="G33" s="4">
        <v>7.3739130434782609</v>
      </c>
      <c r="H33" s="10">
        <v>1.6998608088621282E-2</v>
      </c>
      <c r="I33" s="4">
        <v>427.09945652173917</v>
      </c>
      <c r="J33" s="4">
        <v>7.3739130434782609</v>
      </c>
      <c r="K33" s="10">
        <v>1.726509582459029E-2</v>
      </c>
      <c r="L33" s="4">
        <v>105.26630434782609</v>
      </c>
      <c r="M33" s="4">
        <v>1.3016304347826086</v>
      </c>
      <c r="N33" s="10">
        <v>1.2365119520883885E-2</v>
      </c>
      <c r="O33" s="4">
        <v>98.570652173913047</v>
      </c>
      <c r="P33" s="4">
        <v>1.3016304347826086</v>
      </c>
      <c r="Q33" s="8">
        <v>1.3205050449357665E-2</v>
      </c>
      <c r="R33" s="4">
        <v>2.5217391304347827</v>
      </c>
      <c r="S33" s="4">
        <v>0</v>
      </c>
      <c r="T33" s="10">
        <v>0</v>
      </c>
      <c r="U33" s="4">
        <v>4.1739130434782608</v>
      </c>
      <c r="V33" s="4">
        <v>0</v>
      </c>
      <c r="W33" s="10">
        <v>0</v>
      </c>
      <c r="X33" s="4">
        <v>39.917391304347824</v>
      </c>
      <c r="Y33" s="4">
        <v>2.7190217391304348</v>
      </c>
      <c r="Z33" s="10">
        <v>6.8116218276876167E-2</v>
      </c>
      <c r="AA33" s="4">
        <v>0</v>
      </c>
      <c r="AB33" s="4">
        <v>0</v>
      </c>
      <c r="AC33" s="10" t="s">
        <v>164</v>
      </c>
      <c r="AD33" s="4">
        <v>232.23369565217391</v>
      </c>
      <c r="AE33" s="4">
        <v>3.3532608695652173</v>
      </c>
      <c r="AF33" s="10">
        <v>1.4439165945098406E-2</v>
      </c>
      <c r="AG33" s="4">
        <v>56.377717391304351</v>
      </c>
      <c r="AH33" s="4">
        <v>0</v>
      </c>
      <c r="AI33" s="10">
        <v>0</v>
      </c>
      <c r="AJ33" s="4">
        <v>0</v>
      </c>
      <c r="AK33" s="4">
        <v>0</v>
      </c>
      <c r="AL33" s="10" t="s">
        <v>164</v>
      </c>
      <c r="AM33" s="1">
        <v>125013</v>
      </c>
      <c r="AN33" s="1">
        <v>9</v>
      </c>
      <c r="AX33"/>
      <c r="AY33"/>
    </row>
    <row r="34" spans="1:51" x14ac:dyDescent="0.25">
      <c r="A34" t="s">
        <v>53</v>
      </c>
      <c r="B34" t="s">
        <v>13</v>
      </c>
      <c r="C34" t="s">
        <v>102</v>
      </c>
      <c r="D34" t="s">
        <v>96</v>
      </c>
      <c r="E34" s="4">
        <v>70.695652173913047</v>
      </c>
      <c r="F34" s="4">
        <v>222.07652173913041</v>
      </c>
      <c r="G34" s="4">
        <v>0</v>
      </c>
      <c r="H34" s="10">
        <v>0</v>
      </c>
      <c r="I34" s="4">
        <v>206.87663043478258</v>
      </c>
      <c r="J34" s="4">
        <v>0</v>
      </c>
      <c r="K34" s="10">
        <v>0</v>
      </c>
      <c r="L34" s="4">
        <v>74.621956521739108</v>
      </c>
      <c r="M34" s="4">
        <v>0</v>
      </c>
      <c r="N34" s="10">
        <v>0</v>
      </c>
      <c r="O34" s="4">
        <v>59.422065217391285</v>
      </c>
      <c r="P34" s="4">
        <v>0</v>
      </c>
      <c r="Q34" s="8">
        <v>0</v>
      </c>
      <c r="R34" s="4">
        <v>7.3765217391304336</v>
      </c>
      <c r="S34" s="4">
        <v>0</v>
      </c>
      <c r="T34" s="10">
        <v>0</v>
      </c>
      <c r="U34" s="4">
        <v>7.8233695652173916</v>
      </c>
      <c r="V34" s="4">
        <v>0</v>
      </c>
      <c r="W34" s="10">
        <v>0</v>
      </c>
      <c r="X34" s="4">
        <v>10.510108695652177</v>
      </c>
      <c r="Y34" s="4">
        <v>0</v>
      </c>
      <c r="Z34" s="10">
        <v>0</v>
      </c>
      <c r="AA34" s="4">
        <v>0</v>
      </c>
      <c r="AB34" s="4">
        <v>0</v>
      </c>
      <c r="AC34" s="10" t="s">
        <v>164</v>
      </c>
      <c r="AD34" s="4">
        <v>118.25695652173913</v>
      </c>
      <c r="AE34" s="4">
        <v>0</v>
      </c>
      <c r="AF34" s="10">
        <v>0</v>
      </c>
      <c r="AG34" s="4">
        <v>18.687500000000004</v>
      </c>
      <c r="AH34" s="4">
        <v>0</v>
      </c>
      <c r="AI34" s="10">
        <v>0</v>
      </c>
      <c r="AJ34" s="4">
        <v>0</v>
      </c>
      <c r="AK34" s="4">
        <v>0</v>
      </c>
      <c r="AL34" s="10" t="s">
        <v>164</v>
      </c>
      <c r="AM34" s="1">
        <v>125024</v>
      </c>
      <c r="AN34" s="1">
        <v>9</v>
      </c>
      <c r="AX34"/>
      <c r="AY34"/>
    </row>
    <row r="35" spans="1:51" x14ac:dyDescent="0.25">
      <c r="A35" t="s">
        <v>53</v>
      </c>
      <c r="B35" t="s">
        <v>21</v>
      </c>
      <c r="C35" t="s">
        <v>102</v>
      </c>
      <c r="D35" t="s">
        <v>96</v>
      </c>
      <c r="E35" s="4">
        <v>65.086956521739125</v>
      </c>
      <c r="F35" s="4">
        <v>301.32402173913044</v>
      </c>
      <c r="G35" s="4">
        <v>60.767499999999998</v>
      </c>
      <c r="H35" s="10">
        <v>0.20166828933608591</v>
      </c>
      <c r="I35" s="4">
        <v>283.10119565217394</v>
      </c>
      <c r="J35" s="4">
        <v>58.805543478260873</v>
      </c>
      <c r="K35" s="10">
        <v>0.20771916325818351</v>
      </c>
      <c r="L35" s="4">
        <v>98.251521739130439</v>
      </c>
      <c r="M35" s="4">
        <v>15.604782608695654</v>
      </c>
      <c r="N35" s="10">
        <v>0.1588248439563941</v>
      </c>
      <c r="O35" s="4">
        <v>80.028695652173923</v>
      </c>
      <c r="P35" s="4">
        <v>13.642826086956523</v>
      </c>
      <c r="Q35" s="8">
        <v>0.17047417774059304</v>
      </c>
      <c r="R35" s="4">
        <v>14.222826086956522</v>
      </c>
      <c r="S35" s="4">
        <v>1.9619565217391304</v>
      </c>
      <c r="T35" s="10">
        <v>0.13794421092854414</v>
      </c>
      <c r="U35" s="4">
        <v>4</v>
      </c>
      <c r="V35" s="4">
        <v>0</v>
      </c>
      <c r="W35" s="10">
        <v>0</v>
      </c>
      <c r="X35" s="4">
        <v>7.4157608695652177</v>
      </c>
      <c r="Y35" s="4">
        <v>3.6766304347826089</v>
      </c>
      <c r="Z35" s="10">
        <v>0.49578600219860752</v>
      </c>
      <c r="AA35" s="4">
        <v>0</v>
      </c>
      <c r="AB35" s="4">
        <v>0</v>
      </c>
      <c r="AC35" s="10" t="s">
        <v>164</v>
      </c>
      <c r="AD35" s="4">
        <v>195.6567391304348</v>
      </c>
      <c r="AE35" s="4">
        <v>41.486086956521739</v>
      </c>
      <c r="AF35" s="10">
        <v>0.21203505251544127</v>
      </c>
      <c r="AG35" s="4">
        <v>0</v>
      </c>
      <c r="AH35" s="4">
        <v>0</v>
      </c>
      <c r="AI35" s="10" t="s">
        <v>164</v>
      </c>
      <c r="AJ35" s="4">
        <v>0</v>
      </c>
      <c r="AK35" s="4">
        <v>0</v>
      </c>
      <c r="AL35" s="10" t="s">
        <v>164</v>
      </c>
      <c r="AM35" s="1">
        <v>125042</v>
      </c>
      <c r="AN35" s="1">
        <v>9</v>
      </c>
      <c r="AX35"/>
      <c r="AY35"/>
    </row>
    <row r="36" spans="1:51" x14ac:dyDescent="0.25">
      <c r="A36" t="s">
        <v>53</v>
      </c>
      <c r="B36" t="s">
        <v>33</v>
      </c>
      <c r="C36" t="s">
        <v>102</v>
      </c>
      <c r="D36" t="s">
        <v>96</v>
      </c>
      <c r="E36" s="4">
        <v>90.619565217391298</v>
      </c>
      <c r="F36" s="4">
        <v>419.65108695652168</v>
      </c>
      <c r="G36" s="4">
        <v>23.366847826086957</v>
      </c>
      <c r="H36" s="10">
        <v>5.5681609204333835E-2</v>
      </c>
      <c r="I36" s="4">
        <v>394.72989130434775</v>
      </c>
      <c r="J36" s="4">
        <v>21.366847826086957</v>
      </c>
      <c r="K36" s="10">
        <v>5.4130300990082661E-2</v>
      </c>
      <c r="L36" s="4">
        <v>151.55760869565216</v>
      </c>
      <c r="M36" s="4">
        <v>12.725543478260869</v>
      </c>
      <c r="N36" s="10">
        <v>8.396505848687183E-2</v>
      </c>
      <c r="O36" s="4">
        <v>131.85380434782607</v>
      </c>
      <c r="P36" s="4">
        <v>10.725543478260869</v>
      </c>
      <c r="Q36" s="8">
        <v>8.1344209454641395E-2</v>
      </c>
      <c r="R36" s="4">
        <v>14.225543478260869</v>
      </c>
      <c r="S36" s="4">
        <v>0</v>
      </c>
      <c r="T36" s="10">
        <v>0</v>
      </c>
      <c r="U36" s="4">
        <v>5.4782608695652177</v>
      </c>
      <c r="V36" s="4">
        <v>2</v>
      </c>
      <c r="W36" s="10">
        <v>0.36507936507936506</v>
      </c>
      <c r="X36" s="4">
        <v>0</v>
      </c>
      <c r="Y36" s="4">
        <v>0</v>
      </c>
      <c r="Z36" s="10" t="s">
        <v>164</v>
      </c>
      <c r="AA36" s="4">
        <v>5.2173913043478262</v>
      </c>
      <c r="AB36" s="4">
        <v>0</v>
      </c>
      <c r="AC36" s="10">
        <v>0</v>
      </c>
      <c r="AD36" s="4">
        <v>259.91956521739127</v>
      </c>
      <c r="AE36" s="4">
        <v>10.641304347826088</v>
      </c>
      <c r="AF36" s="10">
        <v>4.0940759264990016E-2</v>
      </c>
      <c r="AG36" s="4">
        <v>2.9565217391304346</v>
      </c>
      <c r="AH36" s="4">
        <v>0</v>
      </c>
      <c r="AI36" s="10">
        <v>0</v>
      </c>
      <c r="AJ36" s="4">
        <v>0</v>
      </c>
      <c r="AK36" s="4">
        <v>0</v>
      </c>
      <c r="AL36" s="10" t="s">
        <v>164</v>
      </c>
      <c r="AM36" s="1">
        <v>125059</v>
      </c>
      <c r="AN36" s="1">
        <v>9</v>
      </c>
      <c r="AX36"/>
      <c r="AY36"/>
    </row>
    <row r="37" spans="1:51" x14ac:dyDescent="0.25">
      <c r="A37" t="s">
        <v>53</v>
      </c>
      <c r="B37" t="s">
        <v>22</v>
      </c>
      <c r="C37" t="s">
        <v>108</v>
      </c>
      <c r="D37" t="s">
        <v>96</v>
      </c>
      <c r="E37" s="4">
        <v>87.228260869565219</v>
      </c>
      <c r="F37" s="4">
        <v>424.2973913043478</v>
      </c>
      <c r="G37" s="4">
        <v>63.361739130434778</v>
      </c>
      <c r="H37" s="10">
        <v>0.14933332240307248</v>
      </c>
      <c r="I37" s="4">
        <v>408.75391304347818</v>
      </c>
      <c r="J37" s="4">
        <v>59.818260869565208</v>
      </c>
      <c r="K37" s="10">
        <v>0.14634296813007508</v>
      </c>
      <c r="L37" s="4">
        <v>149.98695652173913</v>
      </c>
      <c r="M37" s="4">
        <v>9.7369565217391312</v>
      </c>
      <c r="N37" s="10">
        <v>6.4918688581615799E-2</v>
      </c>
      <c r="O37" s="4">
        <v>134.44347826086957</v>
      </c>
      <c r="P37" s="4">
        <v>6.1934782608695649</v>
      </c>
      <c r="Q37" s="8">
        <v>4.6067524739667548E-2</v>
      </c>
      <c r="R37" s="4">
        <v>10.413043478260869</v>
      </c>
      <c r="S37" s="4">
        <v>3.5434782608695654</v>
      </c>
      <c r="T37" s="10">
        <v>0.34029227557411279</v>
      </c>
      <c r="U37" s="4">
        <v>5.1304347826086953</v>
      </c>
      <c r="V37" s="4">
        <v>0</v>
      </c>
      <c r="W37" s="10">
        <v>0</v>
      </c>
      <c r="X37" s="4">
        <v>25.1875</v>
      </c>
      <c r="Y37" s="4">
        <v>6.9456521739130439</v>
      </c>
      <c r="Z37" s="10">
        <v>0.27575790268637396</v>
      </c>
      <c r="AA37" s="4">
        <v>0</v>
      </c>
      <c r="AB37" s="4">
        <v>0</v>
      </c>
      <c r="AC37" s="10" t="s">
        <v>164</v>
      </c>
      <c r="AD37" s="4">
        <v>247.72076086956514</v>
      </c>
      <c r="AE37" s="4">
        <v>45.276956521739123</v>
      </c>
      <c r="AF37" s="10">
        <v>0.18277417025042664</v>
      </c>
      <c r="AG37" s="4">
        <v>1.4021739130434783</v>
      </c>
      <c r="AH37" s="4">
        <v>1.4021739130434783</v>
      </c>
      <c r="AI37" s="10">
        <v>1</v>
      </c>
      <c r="AJ37" s="4">
        <v>0</v>
      </c>
      <c r="AK37" s="4">
        <v>0</v>
      </c>
      <c r="AL37" s="10" t="s">
        <v>164</v>
      </c>
      <c r="AM37" s="1">
        <v>125043</v>
      </c>
      <c r="AN37" s="1">
        <v>9</v>
      </c>
      <c r="AX37"/>
      <c r="AY37"/>
    </row>
    <row r="38" spans="1:51" x14ac:dyDescent="0.25">
      <c r="A38" t="s">
        <v>53</v>
      </c>
      <c r="B38" t="s">
        <v>24</v>
      </c>
      <c r="C38" t="s">
        <v>109</v>
      </c>
      <c r="D38" t="s">
        <v>96</v>
      </c>
      <c r="E38" s="4">
        <v>61.347826086956523</v>
      </c>
      <c r="F38" s="4">
        <v>275.85054347826087</v>
      </c>
      <c r="G38" s="4">
        <v>0.17391304347826086</v>
      </c>
      <c r="H38" s="10">
        <v>6.3046112320589483E-4</v>
      </c>
      <c r="I38" s="4">
        <v>255.85054347826087</v>
      </c>
      <c r="J38" s="4">
        <v>0</v>
      </c>
      <c r="K38" s="10">
        <v>0</v>
      </c>
      <c r="L38" s="4">
        <v>68.918478260869563</v>
      </c>
      <c r="M38" s="4">
        <v>0.17391304347826086</v>
      </c>
      <c r="N38" s="10">
        <v>2.523460294929422E-3</v>
      </c>
      <c r="O38" s="4">
        <v>54.135869565217391</v>
      </c>
      <c r="P38" s="4">
        <v>0</v>
      </c>
      <c r="Q38" s="8">
        <v>0</v>
      </c>
      <c r="R38" s="4">
        <v>9.8260869565217384</v>
      </c>
      <c r="S38" s="4">
        <v>0.17391304347826086</v>
      </c>
      <c r="T38" s="10">
        <v>1.7699115044247787E-2</v>
      </c>
      <c r="U38" s="4">
        <v>4.9565217391304346</v>
      </c>
      <c r="V38" s="4">
        <v>0</v>
      </c>
      <c r="W38" s="10">
        <v>0</v>
      </c>
      <c r="X38" s="4">
        <v>17.353260869565219</v>
      </c>
      <c r="Y38" s="4">
        <v>0</v>
      </c>
      <c r="Z38" s="10">
        <v>0</v>
      </c>
      <c r="AA38" s="4">
        <v>5.2173913043478262</v>
      </c>
      <c r="AB38" s="4">
        <v>0</v>
      </c>
      <c r="AC38" s="10">
        <v>0</v>
      </c>
      <c r="AD38" s="4">
        <v>176.05978260869566</v>
      </c>
      <c r="AE38" s="4">
        <v>0</v>
      </c>
      <c r="AF38" s="10">
        <v>0</v>
      </c>
      <c r="AG38" s="4">
        <v>8.3016304347826093</v>
      </c>
      <c r="AH38" s="4">
        <v>0</v>
      </c>
      <c r="AI38" s="10">
        <v>0</v>
      </c>
      <c r="AJ38" s="4">
        <v>0</v>
      </c>
      <c r="AK38" s="4">
        <v>0</v>
      </c>
      <c r="AL38" s="10" t="s">
        <v>164</v>
      </c>
      <c r="AM38" s="1">
        <v>125046</v>
      </c>
      <c r="AN38" s="1">
        <v>9</v>
      </c>
      <c r="AX38"/>
      <c r="AY38"/>
    </row>
    <row r="39" spans="1:51" x14ac:dyDescent="0.25">
      <c r="A39" t="s">
        <v>53</v>
      </c>
      <c r="B39" t="s">
        <v>38</v>
      </c>
      <c r="C39" t="s">
        <v>98</v>
      </c>
      <c r="D39" t="s">
        <v>93</v>
      </c>
      <c r="E39" s="4">
        <v>74.163043478260875</v>
      </c>
      <c r="F39" s="4">
        <v>315.8125</v>
      </c>
      <c r="G39" s="4">
        <v>0</v>
      </c>
      <c r="H39" s="10">
        <v>0</v>
      </c>
      <c r="I39" s="4">
        <v>289.78804347826087</v>
      </c>
      <c r="J39" s="4">
        <v>0</v>
      </c>
      <c r="K39" s="10">
        <v>0</v>
      </c>
      <c r="L39" s="4">
        <v>90.817934782608688</v>
      </c>
      <c r="M39" s="4">
        <v>0</v>
      </c>
      <c r="N39" s="10">
        <v>0</v>
      </c>
      <c r="O39" s="4">
        <v>64.793478260869563</v>
      </c>
      <c r="P39" s="4">
        <v>0</v>
      </c>
      <c r="Q39" s="8">
        <v>0</v>
      </c>
      <c r="R39" s="4">
        <v>20.546195652173914</v>
      </c>
      <c r="S39" s="4">
        <v>0</v>
      </c>
      <c r="T39" s="10">
        <v>0</v>
      </c>
      <c r="U39" s="4">
        <v>5.4782608695652177</v>
      </c>
      <c r="V39" s="4">
        <v>0</v>
      </c>
      <c r="W39" s="10">
        <v>0</v>
      </c>
      <c r="X39" s="4">
        <v>28.154891304347824</v>
      </c>
      <c r="Y39" s="4">
        <v>0</v>
      </c>
      <c r="Z39" s="10">
        <v>0</v>
      </c>
      <c r="AA39" s="4">
        <v>0</v>
      </c>
      <c r="AB39" s="4">
        <v>0</v>
      </c>
      <c r="AC39" s="10" t="s">
        <v>164</v>
      </c>
      <c r="AD39" s="4">
        <v>196.83967391304347</v>
      </c>
      <c r="AE39" s="4">
        <v>0</v>
      </c>
      <c r="AF39" s="10">
        <v>0</v>
      </c>
      <c r="AG39" s="4">
        <v>0</v>
      </c>
      <c r="AH39" s="4">
        <v>0</v>
      </c>
      <c r="AI39" s="10" t="s">
        <v>164</v>
      </c>
      <c r="AJ39" s="4">
        <v>0</v>
      </c>
      <c r="AK39" s="4">
        <v>0</v>
      </c>
      <c r="AL39" s="10" t="s">
        <v>164</v>
      </c>
      <c r="AM39" s="1">
        <v>125065</v>
      </c>
      <c r="AN39" s="1">
        <v>9</v>
      </c>
      <c r="AX39"/>
      <c r="AY39"/>
    </row>
    <row r="40" spans="1:51" x14ac:dyDescent="0.25">
      <c r="A40" t="s">
        <v>53</v>
      </c>
      <c r="B40" t="s">
        <v>15</v>
      </c>
      <c r="C40" t="s">
        <v>105</v>
      </c>
      <c r="D40" t="s">
        <v>95</v>
      </c>
      <c r="E40" s="4">
        <v>49.532608695652172</v>
      </c>
      <c r="F40" s="4">
        <v>268.36141304347825</v>
      </c>
      <c r="G40" s="4">
        <v>0</v>
      </c>
      <c r="H40" s="10">
        <v>0</v>
      </c>
      <c r="I40" s="4">
        <v>268.36141304347825</v>
      </c>
      <c r="J40" s="4">
        <v>0</v>
      </c>
      <c r="K40" s="10">
        <v>0</v>
      </c>
      <c r="L40" s="4">
        <v>68.355978260869563</v>
      </c>
      <c r="M40" s="4">
        <v>0</v>
      </c>
      <c r="N40" s="10">
        <v>0</v>
      </c>
      <c r="O40" s="4">
        <v>68.355978260869563</v>
      </c>
      <c r="P40" s="4">
        <v>0</v>
      </c>
      <c r="Q40" s="8">
        <v>0</v>
      </c>
      <c r="R40" s="4">
        <v>0</v>
      </c>
      <c r="S40" s="4">
        <v>0</v>
      </c>
      <c r="T40" s="10" t="s">
        <v>164</v>
      </c>
      <c r="U40" s="4">
        <v>0</v>
      </c>
      <c r="V40" s="4">
        <v>0</v>
      </c>
      <c r="W40" s="10" t="s">
        <v>164</v>
      </c>
      <c r="X40" s="4">
        <v>41.491847826086953</v>
      </c>
      <c r="Y40" s="4">
        <v>0</v>
      </c>
      <c r="Z40" s="10">
        <v>0</v>
      </c>
      <c r="AA40" s="4">
        <v>0</v>
      </c>
      <c r="AB40" s="4">
        <v>0</v>
      </c>
      <c r="AC40" s="10" t="s">
        <v>164</v>
      </c>
      <c r="AD40" s="4">
        <v>158.51358695652175</v>
      </c>
      <c r="AE40" s="4">
        <v>0</v>
      </c>
      <c r="AF40" s="10">
        <v>0</v>
      </c>
      <c r="AG40" s="4">
        <v>0</v>
      </c>
      <c r="AH40" s="4">
        <v>0</v>
      </c>
      <c r="AI40" s="10" t="s">
        <v>164</v>
      </c>
      <c r="AJ40" s="4">
        <v>0</v>
      </c>
      <c r="AK40" s="4">
        <v>0</v>
      </c>
      <c r="AL40" s="10" t="s">
        <v>164</v>
      </c>
      <c r="AM40" s="1">
        <v>125029</v>
      </c>
      <c r="AN40" s="1">
        <v>9</v>
      </c>
      <c r="AX40"/>
      <c r="AY40"/>
    </row>
    <row r="41" spans="1:51" x14ac:dyDescent="0.25">
      <c r="A41" t="s">
        <v>53</v>
      </c>
      <c r="B41" t="s">
        <v>10</v>
      </c>
      <c r="C41" t="s">
        <v>102</v>
      </c>
      <c r="D41" t="s">
        <v>96</v>
      </c>
      <c r="E41" s="4">
        <v>140.25</v>
      </c>
      <c r="F41" s="4">
        <v>545.09489130434804</v>
      </c>
      <c r="G41" s="4">
        <v>26.018478260869554</v>
      </c>
      <c r="H41" s="10">
        <v>4.7732016344182553E-2</v>
      </c>
      <c r="I41" s="4">
        <v>505.79652173913064</v>
      </c>
      <c r="J41" s="4">
        <v>26.018478260869554</v>
      </c>
      <c r="K41" s="10">
        <v>5.1440603370319006E-2</v>
      </c>
      <c r="L41" s="4">
        <v>145.60478260869567</v>
      </c>
      <c r="M41" s="4">
        <v>14.804347826086946</v>
      </c>
      <c r="N41" s="10">
        <v>0.10167487331698963</v>
      </c>
      <c r="O41" s="4">
        <v>115.43684782608698</v>
      </c>
      <c r="P41" s="4">
        <v>14.804347826086946</v>
      </c>
      <c r="Q41" s="8">
        <v>0.12824629314541441</v>
      </c>
      <c r="R41" s="4">
        <v>30.167934782608704</v>
      </c>
      <c r="S41" s="4">
        <v>0</v>
      </c>
      <c r="T41" s="10">
        <v>0</v>
      </c>
      <c r="U41" s="4">
        <v>0</v>
      </c>
      <c r="V41" s="4">
        <v>0</v>
      </c>
      <c r="W41" s="10" t="s">
        <v>164</v>
      </c>
      <c r="X41" s="4">
        <v>22.970543478260865</v>
      </c>
      <c r="Y41" s="4">
        <v>6.3478260869565206</v>
      </c>
      <c r="Z41" s="10">
        <v>0.27634636041433025</v>
      </c>
      <c r="AA41" s="4">
        <v>9.1304347826086953</v>
      </c>
      <c r="AB41" s="4">
        <v>0</v>
      </c>
      <c r="AC41" s="10">
        <v>0</v>
      </c>
      <c r="AD41" s="4">
        <v>367.38913043478277</v>
      </c>
      <c r="AE41" s="4">
        <v>4.8663043478260875</v>
      </c>
      <c r="AF41" s="10">
        <v>1.3245640506748556E-2</v>
      </c>
      <c r="AG41" s="4">
        <v>0</v>
      </c>
      <c r="AH41" s="4">
        <v>0</v>
      </c>
      <c r="AI41" s="10" t="s">
        <v>164</v>
      </c>
      <c r="AJ41" s="4">
        <v>0</v>
      </c>
      <c r="AK41" s="4">
        <v>0</v>
      </c>
      <c r="AL41" s="10" t="s">
        <v>164</v>
      </c>
      <c r="AM41" s="1">
        <v>125019</v>
      </c>
      <c r="AN41" s="1">
        <v>9</v>
      </c>
      <c r="AX41"/>
      <c r="AY41"/>
    </row>
    <row r="42" spans="1:51" x14ac:dyDescent="0.25">
      <c r="A42" t="s">
        <v>53</v>
      </c>
      <c r="B42" t="s">
        <v>9</v>
      </c>
      <c r="C42" t="s">
        <v>103</v>
      </c>
      <c r="D42" t="s">
        <v>96</v>
      </c>
      <c r="E42" s="4">
        <v>86.423913043478265</v>
      </c>
      <c r="F42" s="4">
        <v>390.67119565217394</v>
      </c>
      <c r="G42" s="4">
        <v>23.739130434782609</v>
      </c>
      <c r="H42" s="10">
        <v>6.0764987792747985E-2</v>
      </c>
      <c r="I42" s="4">
        <v>322.4646739130435</v>
      </c>
      <c r="J42" s="4">
        <v>23.739130434782609</v>
      </c>
      <c r="K42" s="10">
        <v>7.3617770736599059E-2</v>
      </c>
      <c r="L42" s="4">
        <v>133.03532608695653</v>
      </c>
      <c r="M42" s="4">
        <v>4.6956521739130439</v>
      </c>
      <c r="N42" s="10">
        <v>3.5296280409338805E-2</v>
      </c>
      <c r="O42" s="4">
        <v>64.828804347826093</v>
      </c>
      <c r="P42" s="4">
        <v>4.6956521739130439</v>
      </c>
      <c r="Q42" s="8">
        <v>7.2431571446535614E-2</v>
      </c>
      <c r="R42" s="4">
        <v>65.684782608695656</v>
      </c>
      <c r="S42" s="4">
        <v>0</v>
      </c>
      <c r="T42" s="10">
        <v>0</v>
      </c>
      <c r="U42" s="4">
        <v>2.5217391304347827</v>
      </c>
      <c r="V42" s="4">
        <v>0</v>
      </c>
      <c r="W42" s="10">
        <v>0</v>
      </c>
      <c r="X42" s="4">
        <v>31.057065217391305</v>
      </c>
      <c r="Y42" s="4">
        <v>4.1739130434782608</v>
      </c>
      <c r="Z42" s="10">
        <v>0.13439496018899291</v>
      </c>
      <c r="AA42" s="4">
        <v>0</v>
      </c>
      <c r="AB42" s="4">
        <v>0</v>
      </c>
      <c r="AC42" s="10" t="s">
        <v>164</v>
      </c>
      <c r="AD42" s="4">
        <v>226.57880434782609</v>
      </c>
      <c r="AE42" s="4">
        <v>14.869565217391305</v>
      </c>
      <c r="AF42" s="10">
        <v>6.5626461663928229E-2</v>
      </c>
      <c r="AG42" s="4">
        <v>0</v>
      </c>
      <c r="AH42" s="4">
        <v>0</v>
      </c>
      <c r="AI42" s="10" t="s">
        <v>164</v>
      </c>
      <c r="AJ42" s="4">
        <v>0</v>
      </c>
      <c r="AK42" s="4">
        <v>0</v>
      </c>
      <c r="AL42" s="10" t="s">
        <v>164</v>
      </c>
      <c r="AM42" s="1">
        <v>125015</v>
      </c>
      <c r="AN42" s="1">
        <v>9</v>
      </c>
      <c r="AX42"/>
      <c r="AY42"/>
    </row>
    <row r="43" spans="1:51" x14ac:dyDescent="0.25">
      <c r="A43" t="s">
        <v>53</v>
      </c>
      <c r="B43" t="s">
        <v>32</v>
      </c>
      <c r="C43" t="s">
        <v>98</v>
      </c>
      <c r="D43" t="s">
        <v>93</v>
      </c>
      <c r="E43" s="4">
        <v>45.5</v>
      </c>
      <c r="F43" s="4">
        <v>184.72826086956522</v>
      </c>
      <c r="G43" s="4">
        <v>0</v>
      </c>
      <c r="H43" s="10">
        <v>0</v>
      </c>
      <c r="I43" s="4">
        <v>184.72826086956522</v>
      </c>
      <c r="J43" s="4">
        <v>0</v>
      </c>
      <c r="K43" s="10">
        <v>0</v>
      </c>
      <c r="L43" s="4">
        <v>44.540760869565219</v>
      </c>
      <c r="M43" s="4">
        <v>0</v>
      </c>
      <c r="N43" s="10">
        <v>0</v>
      </c>
      <c r="O43" s="4">
        <v>44.540760869565219</v>
      </c>
      <c r="P43" s="4">
        <v>0</v>
      </c>
      <c r="Q43" s="8">
        <v>0</v>
      </c>
      <c r="R43" s="4">
        <v>0</v>
      </c>
      <c r="S43" s="4">
        <v>0</v>
      </c>
      <c r="T43" s="10" t="s">
        <v>164</v>
      </c>
      <c r="U43" s="4">
        <v>0</v>
      </c>
      <c r="V43" s="4">
        <v>0</v>
      </c>
      <c r="W43" s="10" t="s">
        <v>164</v>
      </c>
      <c r="X43" s="4">
        <v>10.144021739130435</v>
      </c>
      <c r="Y43" s="4">
        <v>0</v>
      </c>
      <c r="Z43" s="10">
        <v>0</v>
      </c>
      <c r="AA43" s="4">
        <v>0</v>
      </c>
      <c r="AB43" s="4">
        <v>0</v>
      </c>
      <c r="AC43" s="10" t="s">
        <v>164</v>
      </c>
      <c r="AD43" s="4">
        <v>130.04347826086956</v>
      </c>
      <c r="AE43" s="4">
        <v>0</v>
      </c>
      <c r="AF43" s="10">
        <v>0</v>
      </c>
      <c r="AG43" s="4">
        <v>0</v>
      </c>
      <c r="AH43" s="4">
        <v>0</v>
      </c>
      <c r="AI43" s="10" t="s">
        <v>164</v>
      </c>
      <c r="AJ43" s="4">
        <v>0</v>
      </c>
      <c r="AK43" s="4">
        <v>0</v>
      </c>
      <c r="AL43" s="10" t="s">
        <v>164</v>
      </c>
      <c r="AM43" s="1">
        <v>125058</v>
      </c>
      <c r="AN43" s="1">
        <v>9</v>
      </c>
      <c r="AX43"/>
      <c r="AY43"/>
    </row>
    <row r="44" spans="1:51" x14ac:dyDescent="0.25">
      <c r="AY44"/>
    </row>
    <row r="45" spans="1:51" x14ac:dyDescent="0.25">
      <c r="AY45"/>
    </row>
    <row r="46" spans="1:51" x14ac:dyDescent="0.25">
      <c r="F46" s="4"/>
      <c r="G46" s="4"/>
      <c r="AY46"/>
    </row>
    <row r="47" spans="1:51" x14ac:dyDescent="0.25">
      <c r="AY47"/>
    </row>
    <row r="48" spans="1:51" x14ac:dyDescent="0.25">
      <c r="AY48"/>
    </row>
    <row r="49" spans="51:51" x14ac:dyDescent="0.25">
      <c r="AY49"/>
    </row>
    <row r="50" spans="51:51" x14ac:dyDescent="0.25">
      <c r="AY50"/>
    </row>
    <row r="51" spans="51:51" x14ac:dyDescent="0.25">
      <c r="AY51"/>
    </row>
    <row r="52" spans="51:51" x14ac:dyDescent="0.25">
      <c r="AY52"/>
    </row>
    <row r="53" spans="51:51" x14ac:dyDescent="0.25">
      <c r="AY53"/>
    </row>
    <row r="54" spans="51:51" x14ac:dyDescent="0.25">
      <c r="AY54"/>
    </row>
    <row r="55" spans="51:51" x14ac:dyDescent="0.25">
      <c r="AY55"/>
    </row>
    <row r="56" spans="51:51" x14ac:dyDescent="0.25">
      <c r="AY56"/>
    </row>
    <row r="57" spans="51:51" x14ac:dyDescent="0.25">
      <c r="AY57"/>
    </row>
    <row r="58" spans="51:51" x14ac:dyDescent="0.25">
      <c r="AY58"/>
    </row>
    <row r="59" spans="51:51" x14ac:dyDescent="0.25">
      <c r="AY59"/>
    </row>
    <row r="60" spans="51:51" x14ac:dyDescent="0.25">
      <c r="AY60"/>
    </row>
    <row r="61" spans="51:51" x14ac:dyDescent="0.25">
      <c r="AY61"/>
    </row>
    <row r="62" spans="51:51" x14ac:dyDescent="0.25">
      <c r="AY62"/>
    </row>
    <row r="63" spans="51:51" x14ac:dyDescent="0.25">
      <c r="AY63"/>
    </row>
    <row r="64" spans="51:51" x14ac:dyDescent="0.25">
      <c r="AY64"/>
    </row>
    <row r="65" spans="51:51" x14ac:dyDescent="0.25">
      <c r="AY65"/>
    </row>
    <row r="66" spans="51:51" x14ac:dyDescent="0.25">
      <c r="AY66"/>
    </row>
    <row r="67" spans="51:51" x14ac:dyDescent="0.25">
      <c r="AY67"/>
    </row>
    <row r="68" spans="51:51" x14ac:dyDescent="0.25">
      <c r="AY68"/>
    </row>
    <row r="69" spans="51:51" x14ac:dyDescent="0.25">
      <c r="AY69"/>
    </row>
    <row r="70" spans="51:51" x14ac:dyDescent="0.25">
      <c r="AY70"/>
    </row>
    <row r="71" spans="51:51" x14ac:dyDescent="0.25">
      <c r="AY71"/>
    </row>
    <row r="72" spans="51:51" x14ac:dyDescent="0.25">
      <c r="AY72"/>
    </row>
    <row r="73" spans="51:51" x14ac:dyDescent="0.25">
      <c r="AY73"/>
    </row>
    <row r="74" spans="51:51" x14ac:dyDescent="0.25">
      <c r="AY74"/>
    </row>
    <row r="75" spans="51:51" x14ac:dyDescent="0.25">
      <c r="AY75"/>
    </row>
    <row r="76" spans="51:51" x14ac:dyDescent="0.25">
      <c r="AY76"/>
    </row>
    <row r="77" spans="51:51" x14ac:dyDescent="0.25">
      <c r="AY77"/>
    </row>
    <row r="78" spans="51:51" x14ac:dyDescent="0.25">
      <c r="AY78"/>
    </row>
    <row r="79" spans="51:51" x14ac:dyDescent="0.25">
      <c r="AY79"/>
    </row>
    <row r="80" spans="51:51" x14ac:dyDescent="0.25">
      <c r="AY80"/>
    </row>
    <row r="81" spans="51:51" x14ac:dyDescent="0.25">
      <c r="AY81"/>
    </row>
    <row r="82" spans="51:51" x14ac:dyDescent="0.25">
      <c r="AY82"/>
    </row>
    <row r="83" spans="51:51" x14ac:dyDescent="0.25">
      <c r="AY83"/>
    </row>
    <row r="84" spans="51:51" x14ac:dyDescent="0.25">
      <c r="AY84"/>
    </row>
    <row r="85" spans="51:51" x14ac:dyDescent="0.25">
      <c r="AY85"/>
    </row>
    <row r="86" spans="51:51" x14ac:dyDescent="0.25">
      <c r="AY86"/>
    </row>
    <row r="87" spans="51:51" x14ac:dyDescent="0.25">
      <c r="AY87"/>
    </row>
    <row r="88" spans="51:51" x14ac:dyDescent="0.25">
      <c r="AY88"/>
    </row>
    <row r="89" spans="51:51" x14ac:dyDescent="0.25">
      <c r="AY89"/>
    </row>
    <row r="90" spans="51:51" x14ac:dyDescent="0.25">
      <c r="AY90"/>
    </row>
    <row r="91" spans="51:51" x14ac:dyDescent="0.25">
      <c r="AY91"/>
    </row>
    <row r="92" spans="51:51" x14ac:dyDescent="0.25">
      <c r="AY92"/>
    </row>
    <row r="93" spans="51:51" x14ac:dyDescent="0.25">
      <c r="AY93"/>
    </row>
    <row r="94" spans="51:51" x14ac:dyDescent="0.25">
      <c r="AY94"/>
    </row>
    <row r="95" spans="51:51" x14ac:dyDescent="0.25">
      <c r="AY95"/>
    </row>
    <row r="96" spans="51:51" x14ac:dyDescent="0.25">
      <c r="AY96"/>
    </row>
    <row r="97" spans="51:51" x14ac:dyDescent="0.25">
      <c r="AY97"/>
    </row>
    <row r="98" spans="51:51" x14ac:dyDescent="0.25">
      <c r="AY98"/>
    </row>
    <row r="99" spans="51:51" x14ac:dyDescent="0.25">
      <c r="AY99"/>
    </row>
    <row r="100" spans="51:51" x14ac:dyDescent="0.25">
      <c r="AY100"/>
    </row>
    <row r="101" spans="51:51" x14ac:dyDescent="0.25">
      <c r="AY101"/>
    </row>
    <row r="102" spans="51:51" x14ac:dyDescent="0.25">
      <c r="AY102"/>
    </row>
    <row r="103" spans="51:51" x14ac:dyDescent="0.25">
      <c r="AY103"/>
    </row>
    <row r="104" spans="51:51" x14ac:dyDescent="0.25">
      <c r="AY104"/>
    </row>
    <row r="105" spans="51:51" x14ac:dyDescent="0.25">
      <c r="AY105"/>
    </row>
    <row r="106" spans="51:51" x14ac:dyDescent="0.25">
      <c r="AY106"/>
    </row>
    <row r="107" spans="51:51" x14ac:dyDescent="0.25">
      <c r="AY107"/>
    </row>
    <row r="108" spans="51:51" x14ac:dyDescent="0.25">
      <c r="AY108"/>
    </row>
    <row r="109" spans="51:51" x14ac:dyDescent="0.25">
      <c r="AY109"/>
    </row>
    <row r="110" spans="51:51" x14ac:dyDescent="0.25">
      <c r="AY110"/>
    </row>
    <row r="111" spans="51:51" x14ac:dyDescent="0.25">
      <c r="AY111"/>
    </row>
    <row r="112" spans="51:51" x14ac:dyDescent="0.25">
      <c r="AY112"/>
    </row>
    <row r="113" spans="51:51" x14ac:dyDescent="0.25">
      <c r="AY113"/>
    </row>
    <row r="114" spans="51:51" x14ac:dyDescent="0.25">
      <c r="AY114"/>
    </row>
    <row r="115" spans="51:51" x14ac:dyDescent="0.25">
      <c r="AY115"/>
    </row>
    <row r="116" spans="51:51" x14ac:dyDescent="0.25">
      <c r="AY116"/>
    </row>
    <row r="117" spans="51:51" x14ac:dyDescent="0.25">
      <c r="AY117"/>
    </row>
    <row r="118" spans="51:51" x14ac:dyDescent="0.25">
      <c r="AY118"/>
    </row>
    <row r="119" spans="51:51" x14ac:dyDescent="0.25">
      <c r="AY119"/>
    </row>
    <row r="120" spans="51:51" x14ac:dyDescent="0.25">
      <c r="AY120"/>
    </row>
    <row r="121" spans="51:51" x14ac:dyDescent="0.25">
      <c r="AY121"/>
    </row>
    <row r="122" spans="51:51" x14ac:dyDescent="0.25">
      <c r="AY122"/>
    </row>
    <row r="123" spans="51:51" x14ac:dyDescent="0.25">
      <c r="AY123"/>
    </row>
    <row r="124" spans="51:51" x14ac:dyDescent="0.25">
      <c r="AY124"/>
    </row>
    <row r="125" spans="51:51" x14ac:dyDescent="0.25">
      <c r="AY125"/>
    </row>
    <row r="126" spans="51:51" x14ac:dyDescent="0.25">
      <c r="AY126"/>
    </row>
    <row r="127" spans="51:51" x14ac:dyDescent="0.25">
      <c r="AY127"/>
    </row>
    <row r="128" spans="51:51" x14ac:dyDescent="0.25">
      <c r="AY128"/>
    </row>
    <row r="129" spans="51:51" x14ac:dyDescent="0.25">
      <c r="AY129"/>
    </row>
    <row r="130" spans="51:51" x14ac:dyDescent="0.25">
      <c r="AY130"/>
    </row>
    <row r="131" spans="51:51" x14ac:dyDescent="0.25">
      <c r="AY131"/>
    </row>
    <row r="132" spans="51:51" x14ac:dyDescent="0.25">
      <c r="AY132"/>
    </row>
    <row r="133" spans="51:51" x14ac:dyDescent="0.25">
      <c r="AY133"/>
    </row>
    <row r="134" spans="51:51" x14ac:dyDescent="0.25">
      <c r="AY134"/>
    </row>
    <row r="135" spans="51:51" x14ac:dyDescent="0.25">
      <c r="AY135"/>
    </row>
    <row r="136" spans="51:51" x14ac:dyDescent="0.25">
      <c r="AY136"/>
    </row>
    <row r="137" spans="51:51" x14ac:dyDescent="0.25">
      <c r="AY137"/>
    </row>
    <row r="138" spans="51:51" x14ac:dyDescent="0.25">
      <c r="AY138"/>
    </row>
    <row r="139" spans="51:51" x14ac:dyDescent="0.25">
      <c r="AY139"/>
    </row>
    <row r="140" spans="51:51" x14ac:dyDescent="0.25">
      <c r="AY140"/>
    </row>
    <row r="141" spans="51:51" x14ac:dyDescent="0.25">
      <c r="AY141"/>
    </row>
    <row r="142" spans="51:51" x14ac:dyDescent="0.25">
      <c r="AY142"/>
    </row>
    <row r="143" spans="51:51" x14ac:dyDescent="0.25">
      <c r="AY143"/>
    </row>
    <row r="144" spans="51:51" x14ac:dyDescent="0.25">
      <c r="AY144"/>
    </row>
    <row r="145" spans="51:51" x14ac:dyDescent="0.25">
      <c r="AY145"/>
    </row>
    <row r="146" spans="51:51" x14ac:dyDescent="0.25">
      <c r="AY146"/>
    </row>
    <row r="147" spans="51:51" x14ac:dyDescent="0.25">
      <c r="AY147"/>
    </row>
    <row r="148" spans="51:51" x14ac:dyDescent="0.25">
      <c r="AY148"/>
    </row>
    <row r="149" spans="51:51" x14ac:dyDescent="0.25">
      <c r="AY149"/>
    </row>
    <row r="150" spans="51:51" x14ac:dyDescent="0.25">
      <c r="AY150"/>
    </row>
    <row r="151" spans="51:51" x14ac:dyDescent="0.25">
      <c r="AY151"/>
    </row>
    <row r="152" spans="51:51" x14ac:dyDescent="0.25">
      <c r="AY152"/>
    </row>
    <row r="153" spans="51:51" x14ac:dyDescent="0.25">
      <c r="AY153"/>
    </row>
    <row r="154" spans="51:51" x14ac:dyDescent="0.25">
      <c r="AY154"/>
    </row>
    <row r="155" spans="51:51" x14ac:dyDescent="0.25">
      <c r="AY155"/>
    </row>
    <row r="156" spans="51:51" x14ac:dyDescent="0.25">
      <c r="AY156"/>
    </row>
    <row r="157" spans="51:51" x14ac:dyDescent="0.25">
      <c r="AY157"/>
    </row>
    <row r="158" spans="51:51" x14ac:dyDescent="0.25">
      <c r="AY158"/>
    </row>
    <row r="159" spans="51:51" x14ac:dyDescent="0.25">
      <c r="AY159"/>
    </row>
    <row r="160" spans="51:51" x14ac:dyDescent="0.25">
      <c r="AY160"/>
    </row>
    <row r="161" spans="51:51" x14ac:dyDescent="0.25">
      <c r="AY161"/>
    </row>
    <row r="162" spans="51:51" x14ac:dyDescent="0.25">
      <c r="AY162"/>
    </row>
    <row r="163" spans="51:51" x14ac:dyDescent="0.25">
      <c r="AY163"/>
    </row>
    <row r="164" spans="51:51" x14ac:dyDescent="0.25">
      <c r="AY164"/>
    </row>
    <row r="165" spans="51:51" x14ac:dyDescent="0.25">
      <c r="AY165"/>
    </row>
    <row r="166" spans="51:51" x14ac:dyDescent="0.25">
      <c r="AY166"/>
    </row>
    <row r="167" spans="51:51" x14ac:dyDescent="0.25">
      <c r="AY167"/>
    </row>
    <row r="168" spans="51:51" x14ac:dyDescent="0.25">
      <c r="AY168"/>
    </row>
    <row r="169" spans="51:51" x14ac:dyDescent="0.25">
      <c r="AY169"/>
    </row>
    <row r="170" spans="51:51" x14ac:dyDescent="0.25">
      <c r="AY170"/>
    </row>
    <row r="171" spans="51:51" x14ac:dyDescent="0.25">
      <c r="AY171"/>
    </row>
    <row r="172" spans="51:51" x14ac:dyDescent="0.25">
      <c r="AY172"/>
    </row>
    <row r="173" spans="51:51" x14ac:dyDescent="0.25">
      <c r="AY173"/>
    </row>
    <row r="174" spans="51:51" x14ac:dyDescent="0.25">
      <c r="AY174"/>
    </row>
    <row r="175" spans="51:51" x14ac:dyDescent="0.25">
      <c r="AY175"/>
    </row>
    <row r="176" spans="51:51" x14ac:dyDescent="0.25">
      <c r="AY176"/>
    </row>
    <row r="177" spans="51:51" x14ac:dyDescent="0.25">
      <c r="AY177"/>
    </row>
    <row r="178" spans="51:51" x14ac:dyDescent="0.25">
      <c r="AY178"/>
    </row>
    <row r="179" spans="51:51" x14ac:dyDescent="0.25">
      <c r="AY179"/>
    </row>
    <row r="180" spans="51:51" x14ac:dyDescent="0.25">
      <c r="AY180"/>
    </row>
    <row r="181" spans="51:51" x14ac:dyDescent="0.25">
      <c r="AY181"/>
    </row>
    <row r="182" spans="51:51" x14ac:dyDescent="0.25">
      <c r="AY182"/>
    </row>
    <row r="183" spans="51:51" x14ac:dyDescent="0.25">
      <c r="AY183"/>
    </row>
    <row r="184" spans="51:51" x14ac:dyDescent="0.25">
      <c r="AY184"/>
    </row>
    <row r="185" spans="51:51" x14ac:dyDescent="0.25">
      <c r="AY185"/>
    </row>
    <row r="186" spans="51:51" x14ac:dyDescent="0.25">
      <c r="AY186"/>
    </row>
    <row r="187" spans="51:51" x14ac:dyDescent="0.25">
      <c r="AY187"/>
    </row>
    <row r="188" spans="51:51" x14ac:dyDescent="0.25">
      <c r="AY188"/>
    </row>
    <row r="189" spans="51:51" x14ac:dyDescent="0.25">
      <c r="AY189"/>
    </row>
    <row r="190" spans="51:51" x14ac:dyDescent="0.25">
      <c r="AY190"/>
    </row>
    <row r="191" spans="51:51" x14ac:dyDescent="0.25">
      <c r="AY191"/>
    </row>
    <row r="192" spans="51:51" x14ac:dyDescent="0.25">
      <c r="AY192"/>
    </row>
    <row r="193" spans="51:51" x14ac:dyDescent="0.25">
      <c r="AY193"/>
    </row>
    <row r="194" spans="51:51" x14ac:dyDescent="0.25">
      <c r="AY194"/>
    </row>
    <row r="195" spans="51:51" x14ac:dyDescent="0.25">
      <c r="AY195"/>
    </row>
    <row r="196" spans="51:51" x14ac:dyDescent="0.25">
      <c r="AY196"/>
    </row>
    <row r="197" spans="51:51" x14ac:dyDescent="0.25">
      <c r="AY197"/>
    </row>
    <row r="198" spans="51:51" x14ac:dyDescent="0.25">
      <c r="AY198"/>
    </row>
    <row r="199" spans="51:51" x14ac:dyDescent="0.25">
      <c r="AY199"/>
    </row>
    <row r="200" spans="51:51" x14ac:dyDescent="0.25">
      <c r="AY200"/>
    </row>
    <row r="201" spans="51:51" x14ac:dyDescent="0.25">
      <c r="AY201"/>
    </row>
    <row r="202" spans="51:51" x14ac:dyDescent="0.25">
      <c r="AY202"/>
    </row>
    <row r="203" spans="51:51" x14ac:dyDescent="0.25">
      <c r="AY203"/>
    </row>
    <row r="204" spans="51:51" x14ac:dyDescent="0.25">
      <c r="AY204"/>
    </row>
    <row r="205" spans="51:51" x14ac:dyDescent="0.25">
      <c r="AY205"/>
    </row>
    <row r="206" spans="51:51" x14ac:dyDescent="0.25">
      <c r="AY206"/>
    </row>
    <row r="207" spans="51:51" x14ac:dyDescent="0.25">
      <c r="AY207"/>
    </row>
    <row r="208" spans="51:51" x14ac:dyDescent="0.25">
      <c r="AY208"/>
    </row>
    <row r="209" spans="51:51" x14ac:dyDescent="0.25">
      <c r="AY209"/>
    </row>
    <row r="210" spans="51:51" x14ac:dyDescent="0.25">
      <c r="AY210"/>
    </row>
    <row r="211" spans="51:51" x14ac:dyDescent="0.25">
      <c r="AY211"/>
    </row>
    <row r="212" spans="51:51" x14ac:dyDescent="0.25">
      <c r="AY212"/>
    </row>
    <row r="213" spans="51:51" x14ac:dyDescent="0.25">
      <c r="AY213"/>
    </row>
    <row r="214" spans="51:51" x14ac:dyDescent="0.25">
      <c r="AY214"/>
    </row>
    <row r="215" spans="51:51" x14ac:dyDescent="0.25">
      <c r="AY215"/>
    </row>
    <row r="216" spans="51:51" x14ac:dyDescent="0.25">
      <c r="AY216"/>
    </row>
    <row r="217" spans="51:51" x14ac:dyDescent="0.25">
      <c r="AY217"/>
    </row>
    <row r="218" spans="51:51" x14ac:dyDescent="0.25">
      <c r="AY218"/>
    </row>
    <row r="219" spans="51:51" x14ac:dyDescent="0.25">
      <c r="AY219"/>
    </row>
    <row r="220" spans="51:51" x14ac:dyDescent="0.25">
      <c r="AY220"/>
    </row>
    <row r="221" spans="51:51" x14ac:dyDescent="0.25">
      <c r="AY221"/>
    </row>
    <row r="222" spans="51:51" x14ac:dyDescent="0.25">
      <c r="AY222"/>
    </row>
    <row r="223" spans="51:51" x14ac:dyDescent="0.25">
      <c r="AY223"/>
    </row>
    <row r="224" spans="51:51" x14ac:dyDescent="0.25">
      <c r="AY224"/>
    </row>
    <row r="225" spans="51:51" x14ac:dyDescent="0.25">
      <c r="AY225"/>
    </row>
    <row r="226" spans="51:51" x14ac:dyDescent="0.25">
      <c r="AY226"/>
    </row>
    <row r="227" spans="51:51" x14ac:dyDescent="0.25">
      <c r="AY227"/>
    </row>
    <row r="234" spans="51:51" x14ac:dyDescent="0.25">
      <c r="AY234"/>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43"/>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116</v>
      </c>
      <c r="B1" s="2" t="s">
        <v>118</v>
      </c>
      <c r="C1" s="2" t="s">
        <v>119</v>
      </c>
      <c r="D1" s="2" t="s">
        <v>120</v>
      </c>
      <c r="E1" s="2" t="s">
        <v>121</v>
      </c>
      <c r="F1" s="2" t="s">
        <v>206</v>
      </c>
      <c r="G1" s="2" t="s">
        <v>207</v>
      </c>
      <c r="H1" s="2" t="s">
        <v>208</v>
      </c>
      <c r="I1" s="2" t="s">
        <v>209</v>
      </c>
      <c r="J1" s="2" t="s">
        <v>210</v>
      </c>
      <c r="K1" s="2" t="s">
        <v>211</v>
      </c>
      <c r="L1" s="2" t="s">
        <v>212</v>
      </c>
      <c r="M1" s="2" t="s">
        <v>213</v>
      </c>
      <c r="N1" s="2" t="s">
        <v>214</v>
      </c>
      <c r="O1" s="2" t="s">
        <v>215</v>
      </c>
      <c r="P1" s="2" t="s">
        <v>216</v>
      </c>
      <c r="Q1" s="2" t="s">
        <v>217</v>
      </c>
      <c r="R1" s="2" t="s">
        <v>218</v>
      </c>
      <c r="S1" s="2" t="s">
        <v>219</v>
      </c>
      <c r="T1" s="2" t="s">
        <v>220</v>
      </c>
      <c r="U1" s="2" t="s">
        <v>221</v>
      </c>
      <c r="V1" s="2" t="s">
        <v>222</v>
      </c>
      <c r="W1" s="2" t="s">
        <v>223</v>
      </c>
      <c r="X1" s="2" t="s">
        <v>224</v>
      </c>
      <c r="Y1" s="2" t="s">
        <v>225</v>
      </c>
      <c r="Z1" s="2" t="s">
        <v>226</v>
      </c>
      <c r="AA1" s="2" t="s">
        <v>227</v>
      </c>
      <c r="AB1" s="2" t="s">
        <v>228</v>
      </c>
      <c r="AC1" s="2" t="s">
        <v>229</v>
      </c>
      <c r="AD1" s="2" t="s">
        <v>230</v>
      </c>
      <c r="AE1" s="2" t="s">
        <v>231</v>
      </c>
      <c r="AF1" s="2" t="s">
        <v>232</v>
      </c>
      <c r="AG1" s="2" t="s">
        <v>233</v>
      </c>
      <c r="AH1" s="2" t="s">
        <v>148</v>
      </c>
      <c r="AI1" s="3" t="s">
        <v>234</v>
      </c>
    </row>
    <row r="2" spans="1:35" x14ac:dyDescent="0.25">
      <c r="A2" t="s">
        <v>53</v>
      </c>
      <c r="B2" t="s">
        <v>36</v>
      </c>
      <c r="C2" t="s">
        <v>102</v>
      </c>
      <c r="D2" t="s">
        <v>96</v>
      </c>
      <c r="E2" s="6">
        <v>38.673913043478258</v>
      </c>
      <c r="F2" s="6">
        <v>4.4836956521739131</v>
      </c>
      <c r="G2" s="6">
        <v>0.16923913043478259</v>
      </c>
      <c r="H2" s="6">
        <v>0.92391304347826086</v>
      </c>
      <c r="I2" s="6">
        <v>5.3913043478260869</v>
      </c>
      <c r="J2" s="6">
        <v>0</v>
      </c>
      <c r="K2" s="6">
        <v>0</v>
      </c>
      <c r="L2" s="6">
        <v>0.17891304347826092</v>
      </c>
      <c r="M2" s="6">
        <v>4.8097826086956523</v>
      </c>
      <c r="N2" s="6">
        <v>0</v>
      </c>
      <c r="O2" s="6">
        <f>SUM(NonNurse[[#This Row],[Qualified Social Work Staff Hours]],NonNurse[[#This Row],[Other Social Work Staff Hours]])/NonNurse[[#This Row],[MDS Census]]</f>
        <v>0.12436762225969647</v>
      </c>
      <c r="P2" s="6">
        <v>2.2010869565217392</v>
      </c>
      <c r="Q2" s="6">
        <v>25.114130434782609</v>
      </c>
      <c r="R2" s="6">
        <f>SUM(NonNurse[[#This Row],[Qualified Activities Professional Hours]],NonNurse[[#This Row],[Other Activities Professional Hours]])/NonNurse[[#This Row],[MDS Census]]</f>
        <v>0.70629567172568863</v>
      </c>
      <c r="S2" s="6">
        <v>3.0205434782608696</v>
      </c>
      <c r="T2" s="6">
        <v>0</v>
      </c>
      <c r="U2" s="6">
        <v>0</v>
      </c>
      <c r="V2" s="6">
        <f>SUM(NonNurse[[#This Row],[Occupational Therapist Hours]],NonNurse[[#This Row],[OT Assistant Hours]],NonNurse[[#This Row],[OT Aide Hours]])/NonNurse[[#This Row],[MDS Census]]</f>
        <v>7.8102866779089383E-2</v>
      </c>
      <c r="W2" s="6">
        <v>3.5980434782608688</v>
      </c>
      <c r="X2" s="6">
        <v>0</v>
      </c>
      <c r="Y2" s="6">
        <v>0</v>
      </c>
      <c r="Z2" s="6">
        <f>SUM(NonNurse[[#This Row],[Physical Therapist (PT) Hours]],NonNurse[[#This Row],[PT Assistant Hours]],NonNurse[[#This Row],[PT Aide Hours]])/NonNurse[[#This Row],[MDS Census]]</f>
        <v>9.3035413153456981E-2</v>
      </c>
      <c r="AA2" s="6">
        <v>0</v>
      </c>
      <c r="AB2" s="6">
        <v>0</v>
      </c>
      <c r="AC2" s="6">
        <v>0</v>
      </c>
      <c r="AD2" s="6">
        <v>0</v>
      </c>
      <c r="AE2" s="6">
        <v>0</v>
      </c>
      <c r="AF2" s="6">
        <v>0</v>
      </c>
      <c r="AG2" s="6">
        <v>0</v>
      </c>
      <c r="AH2" s="1">
        <v>125063</v>
      </c>
      <c r="AI2">
        <v>9</v>
      </c>
    </row>
    <row r="3" spans="1:35" x14ac:dyDescent="0.25">
      <c r="A3" t="s">
        <v>53</v>
      </c>
      <c r="B3" t="s">
        <v>18</v>
      </c>
      <c r="C3" t="s">
        <v>107</v>
      </c>
      <c r="D3" t="s">
        <v>96</v>
      </c>
      <c r="E3" s="6">
        <v>100.33695652173913</v>
      </c>
      <c r="F3" s="6">
        <v>11.043478260869565</v>
      </c>
      <c r="G3" s="6">
        <v>5.7391304347826084</v>
      </c>
      <c r="H3" s="6">
        <v>0.90858695652173915</v>
      </c>
      <c r="I3" s="6">
        <v>1.9347826086956521</v>
      </c>
      <c r="J3" s="6">
        <v>0</v>
      </c>
      <c r="K3" s="6">
        <v>0</v>
      </c>
      <c r="L3" s="6">
        <v>5.7824999999999998</v>
      </c>
      <c r="M3" s="6">
        <v>13.30108695652174</v>
      </c>
      <c r="N3" s="6">
        <v>0</v>
      </c>
      <c r="O3" s="6">
        <f>SUM(NonNurse[[#This Row],[Qualified Social Work Staff Hours]],NonNurse[[#This Row],[Other Social Work Staff Hours]])/NonNurse[[#This Row],[MDS Census]]</f>
        <v>0.13256418589535263</v>
      </c>
      <c r="P3" s="6">
        <v>4.1739130434782608</v>
      </c>
      <c r="Q3" s="6">
        <v>34.167282608695643</v>
      </c>
      <c r="R3" s="6">
        <f>SUM(NonNurse[[#This Row],[Qualified Activities Professional Hours]],NonNurse[[#This Row],[Other Activities Professional Hours]])/NonNurse[[#This Row],[MDS Census]]</f>
        <v>0.38212436355757762</v>
      </c>
      <c r="S3" s="6">
        <v>4.6709782608695658</v>
      </c>
      <c r="T3" s="6">
        <v>5.6782608695652188</v>
      </c>
      <c r="U3" s="6">
        <v>0</v>
      </c>
      <c r="V3" s="6">
        <f>SUM(NonNurse[[#This Row],[Occupational Therapist Hours]],NonNurse[[#This Row],[OT Assistant Hours]],NonNurse[[#This Row],[OT Aide Hours]])/NonNurse[[#This Row],[MDS Census]]</f>
        <v>0.10314483804571556</v>
      </c>
      <c r="W3" s="6">
        <v>5.1968478260869571</v>
      </c>
      <c r="X3" s="6">
        <v>11.050108695652176</v>
      </c>
      <c r="Y3" s="6">
        <v>0</v>
      </c>
      <c r="Z3" s="6">
        <f>SUM(NonNurse[[#This Row],[Physical Therapist (PT) Hours]],NonNurse[[#This Row],[PT Assistant Hours]],NonNurse[[#This Row],[PT Aide Hours]])/NonNurse[[#This Row],[MDS Census]]</f>
        <v>0.16192395190120251</v>
      </c>
      <c r="AA3" s="6">
        <v>0</v>
      </c>
      <c r="AB3" s="6">
        <v>0</v>
      </c>
      <c r="AC3" s="6">
        <v>0</v>
      </c>
      <c r="AD3" s="6">
        <v>0</v>
      </c>
      <c r="AE3" s="6">
        <v>0</v>
      </c>
      <c r="AF3" s="6">
        <v>0</v>
      </c>
      <c r="AG3" s="6">
        <v>0</v>
      </c>
      <c r="AH3" s="1">
        <v>125038</v>
      </c>
      <c r="AI3">
        <v>9</v>
      </c>
    </row>
    <row r="4" spans="1:35" x14ac:dyDescent="0.25">
      <c r="A4" t="s">
        <v>53</v>
      </c>
      <c r="B4" t="s">
        <v>26</v>
      </c>
      <c r="C4" t="s">
        <v>107</v>
      </c>
      <c r="D4" t="s">
        <v>96</v>
      </c>
      <c r="E4" s="6">
        <v>58.239130434782609</v>
      </c>
      <c r="F4" s="6">
        <v>5.3043478260869561</v>
      </c>
      <c r="G4" s="6">
        <v>0</v>
      </c>
      <c r="H4" s="6">
        <v>0</v>
      </c>
      <c r="I4" s="6">
        <v>0</v>
      </c>
      <c r="J4" s="6">
        <v>0</v>
      </c>
      <c r="K4" s="6">
        <v>0</v>
      </c>
      <c r="L4" s="6">
        <v>0.45717391304347826</v>
      </c>
      <c r="M4" s="6">
        <v>0</v>
      </c>
      <c r="N4" s="6">
        <v>5.3913043478260869</v>
      </c>
      <c r="O4" s="6">
        <f>SUM(NonNurse[[#This Row],[Qualified Social Work Staff Hours]],NonNurse[[#This Row],[Other Social Work Staff Hours]])/NonNurse[[#This Row],[MDS Census]]</f>
        <v>9.2571855169839484E-2</v>
      </c>
      <c r="P4" s="6">
        <v>5.3043478260869561</v>
      </c>
      <c r="Q4" s="6">
        <v>9.174239130434783</v>
      </c>
      <c r="R4" s="6">
        <f>SUM(NonNurse[[#This Row],[Qualified Activities Professional Hours]],NonNurse[[#This Row],[Other Activities Professional Hours]])/NonNurse[[#This Row],[MDS Census]]</f>
        <v>0.24860582306830906</v>
      </c>
      <c r="S4" s="6">
        <v>1.5684782608695651</v>
      </c>
      <c r="T4" s="6">
        <v>2.025108695652174</v>
      </c>
      <c r="U4" s="6">
        <v>0</v>
      </c>
      <c r="V4" s="6">
        <f>SUM(NonNurse[[#This Row],[Occupational Therapist Hours]],NonNurse[[#This Row],[OT Assistant Hours]],NonNurse[[#This Row],[OT Aide Hours]])/NonNurse[[#This Row],[MDS Census]]</f>
        <v>6.170399402762225E-2</v>
      </c>
      <c r="W4" s="6">
        <v>4.6880434782608695</v>
      </c>
      <c r="X4" s="6">
        <v>3.5000000000000003E-2</v>
      </c>
      <c r="Y4" s="6">
        <v>0</v>
      </c>
      <c r="Z4" s="6">
        <f>SUM(NonNurse[[#This Row],[Physical Therapist (PT) Hours]],NonNurse[[#This Row],[PT Assistant Hours]],NonNurse[[#This Row],[PT Aide Hours]])/NonNurse[[#This Row],[MDS Census]]</f>
        <v>8.1097424412094068E-2</v>
      </c>
      <c r="AA4" s="6">
        <v>0</v>
      </c>
      <c r="AB4" s="6">
        <v>0</v>
      </c>
      <c r="AC4" s="6">
        <v>0</v>
      </c>
      <c r="AD4" s="6">
        <v>0</v>
      </c>
      <c r="AE4" s="6">
        <v>0</v>
      </c>
      <c r="AF4" s="6">
        <v>0</v>
      </c>
      <c r="AG4" s="6">
        <v>0</v>
      </c>
      <c r="AH4" s="1">
        <v>125048</v>
      </c>
      <c r="AI4">
        <v>9</v>
      </c>
    </row>
    <row r="5" spans="1:35" x14ac:dyDescent="0.25">
      <c r="A5" t="s">
        <v>53</v>
      </c>
      <c r="B5" t="s">
        <v>8</v>
      </c>
      <c r="C5" t="s">
        <v>102</v>
      </c>
      <c r="D5" t="s">
        <v>96</v>
      </c>
      <c r="E5" s="6">
        <v>69.489130434782609</v>
      </c>
      <c r="F5" s="6">
        <v>4.8097826086956523</v>
      </c>
      <c r="G5" s="6">
        <v>0.2377173913043478</v>
      </c>
      <c r="H5" s="6">
        <v>1.625</v>
      </c>
      <c r="I5" s="6">
        <v>5.1304347826086953</v>
      </c>
      <c r="J5" s="6">
        <v>0</v>
      </c>
      <c r="K5" s="6">
        <v>0</v>
      </c>
      <c r="L5" s="6">
        <v>4.4650000000000007</v>
      </c>
      <c r="M5" s="6">
        <v>10.108695652173912</v>
      </c>
      <c r="N5" s="6">
        <v>1.473586956521739</v>
      </c>
      <c r="O5" s="6">
        <f>SUM(NonNurse[[#This Row],[Qualified Social Work Staff Hours]],NonNurse[[#This Row],[Other Social Work Staff Hours]])/NonNurse[[#This Row],[MDS Census]]</f>
        <v>0.16667761614265603</v>
      </c>
      <c r="P5" s="6">
        <v>4.8097826086956523</v>
      </c>
      <c r="Q5" s="6">
        <v>23.164782608695649</v>
      </c>
      <c r="R5" s="6">
        <f>SUM(NonNurse[[#This Row],[Qualified Activities Professional Hours]],NonNurse[[#This Row],[Other Activities Professional Hours]])/NonNurse[[#This Row],[MDS Census]]</f>
        <v>0.40257469106835597</v>
      </c>
      <c r="S5" s="6">
        <v>3.5178260869565223</v>
      </c>
      <c r="T5" s="6">
        <v>1.4867391304347826</v>
      </c>
      <c r="U5" s="6">
        <v>0</v>
      </c>
      <c r="V5" s="6">
        <f>SUM(NonNurse[[#This Row],[Occupational Therapist Hours]],NonNurse[[#This Row],[OT Assistant Hours]],NonNurse[[#This Row],[OT Aide Hours]])/NonNurse[[#This Row],[MDS Census]]</f>
        <v>7.2019396214609732E-2</v>
      </c>
      <c r="W5" s="6">
        <v>4.0097826086956516</v>
      </c>
      <c r="X5" s="6">
        <v>4.2057608695652178</v>
      </c>
      <c r="Y5" s="6">
        <v>0</v>
      </c>
      <c r="Z5" s="6">
        <f>SUM(NonNurse[[#This Row],[Physical Therapist (PT) Hours]],NonNurse[[#This Row],[PT Assistant Hours]],NonNurse[[#This Row],[PT Aide Hours]])/NonNurse[[#This Row],[MDS Census]]</f>
        <v>0.11822774910057876</v>
      </c>
      <c r="AA5" s="6">
        <v>0</v>
      </c>
      <c r="AB5" s="6">
        <v>0</v>
      </c>
      <c r="AC5" s="6">
        <v>0</v>
      </c>
      <c r="AD5" s="6">
        <v>0</v>
      </c>
      <c r="AE5" s="6">
        <v>0</v>
      </c>
      <c r="AF5" s="6">
        <v>0</v>
      </c>
      <c r="AG5" s="6">
        <v>0</v>
      </c>
      <c r="AH5" s="1">
        <v>125014</v>
      </c>
      <c r="AI5">
        <v>9</v>
      </c>
    </row>
    <row r="6" spans="1:35" x14ac:dyDescent="0.25">
      <c r="A6" t="s">
        <v>53</v>
      </c>
      <c r="B6" t="s">
        <v>11</v>
      </c>
      <c r="C6" t="s">
        <v>102</v>
      </c>
      <c r="D6" t="s">
        <v>96</v>
      </c>
      <c r="E6" s="6">
        <v>89.326086956521735</v>
      </c>
      <c r="F6" s="6">
        <v>33.896521739130442</v>
      </c>
      <c r="G6" s="6">
        <v>0</v>
      </c>
      <c r="H6" s="6">
        <v>0.54076086956521741</v>
      </c>
      <c r="I6" s="6">
        <v>4.7934782608695654</v>
      </c>
      <c r="J6" s="6">
        <v>0</v>
      </c>
      <c r="K6" s="6">
        <v>0</v>
      </c>
      <c r="L6" s="6">
        <v>6.7635869565217375</v>
      </c>
      <c r="M6" s="6">
        <v>5.0543478260869561</v>
      </c>
      <c r="N6" s="6">
        <v>5.8527173913043482</v>
      </c>
      <c r="O6" s="6">
        <f>SUM(NonNurse[[#This Row],[Qualified Social Work Staff Hours]],NonNurse[[#This Row],[Other Social Work Staff Hours]])/NonNurse[[#This Row],[MDS Census]]</f>
        <v>0.12210391822827939</v>
      </c>
      <c r="P6" s="6">
        <v>4.0760869565217392</v>
      </c>
      <c r="Q6" s="6">
        <v>15.902717391304352</v>
      </c>
      <c r="R6" s="6">
        <f>SUM(NonNurse[[#This Row],[Qualified Activities Professional Hours]],NonNurse[[#This Row],[Other Activities Professional Hours]])/NonNurse[[#This Row],[MDS Census]]</f>
        <v>0.2236614748113897</v>
      </c>
      <c r="S6" s="6">
        <v>9.1568478260869561</v>
      </c>
      <c r="T6" s="6">
        <v>11.72608695652174</v>
      </c>
      <c r="U6" s="6">
        <v>0</v>
      </c>
      <c r="V6" s="6">
        <f>SUM(NonNurse[[#This Row],[Occupational Therapist Hours]],NonNurse[[#This Row],[OT Assistant Hours]],NonNurse[[#This Row],[OT Aide Hours]])/NonNurse[[#This Row],[MDS Census]]</f>
        <v>0.23378315891944515</v>
      </c>
      <c r="W6" s="6">
        <v>9.7179347826086993</v>
      </c>
      <c r="X6" s="6">
        <v>15.924891304347828</v>
      </c>
      <c r="Y6" s="6">
        <v>0</v>
      </c>
      <c r="Z6" s="6">
        <f>SUM(NonNurse[[#This Row],[Physical Therapist (PT) Hours]],NonNurse[[#This Row],[PT Assistant Hours]],NonNurse[[#This Row],[PT Aide Hours]])/NonNurse[[#This Row],[MDS Census]]</f>
        <v>0.28706984667802388</v>
      </c>
      <c r="AA6" s="6">
        <v>0</v>
      </c>
      <c r="AB6" s="6">
        <v>0</v>
      </c>
      <c r="AC6" s="6">
        <v>0</v>
      </c>
      <c r="AD6" s="6">
        <v>0</v>
      </c>
      <c r="AE6" s="6">
        <v>0</v>
      </c>
      <c r="AF6" s="6">
        <v>0</v>
      </c>
      <c r="AG6" s="6">
        <v>0</v>
      </c>
      <c r="AH6" s="1">
        <v>125020</v>
      </c>
      <c r="AI6">
        <v>9</v>
      </c>
    </row>
    <row r="7" spans="1:35" x14ac:dyDescent="0.25">
      <c r="A7" t="s">
        <v>53</v>
      </c>
      <c r="B7" t="s">
        <v>37</v>
      </c>
      <c r="C7" t="s">
        <v>102</v>
      </c>
      <c r="D7" t="s">
        <v>96</v>
      </c>
      <c r="E7" s="6">
        <v>67.369565217391298</v>
      </c>
      <c r="F7" s="6">
        <v>9.9130434782608692</v>
      </c>
      <c r="G7" s="6">
        <v>0</v>
      </c>
      <c r="H7" s="6">
        <v>0</v>
      </c>
      <c r="I7" s="6">
        <v>0</v>
      </c>
      <c r="J7" s="6">
        <v>0</v>
      </c>
      <c r="K7" s="6">
        <v>0</v>
      </c>
      <c r="L7" s="6">
        <v>14.384347826086955</v>
      </c>
      <c r="M7" s="6">
        <v>19.652173913043477</v>
      </c>
      <c r="N7" s="6">
        <v>11.486413043478262</v>
      </c>
      <c r="O7" s="6">
        <f>SUM(NonNurse[[#This Row],[Qualified Social Work Staff Hours]],NonNurse[[#This Row],[Other Social Work Staff Hours]])/NonNurse[[#This Row],[MDS Census]]</f>
        <v>0.46220555017747667</v>
      </c>
      <c r="P7" s="6">
        <v>5.0602173913043487</v>
      </c>
      <c r="Q7" s="6">
        <v>1.1440217391304348</v>
      </c>
      <c r="R7" s="6">
        <f>SUM(NonNurse[[#This Row],[Qualified Activities Professional Hours]],NonNurse[[#This Row],[Other Activities Professional Hours]])/NonNurse[[#This Row],[MDS Census]]</f>
        <v>9.2092610519522444E-2</v>
      </c>
      <c r="S7" s="6">
        <v>14.653804347826085</v>
      </c>
      <c r="T7" s="6">
        <v>29.660108695652188</v>
      </c>
      <c r="U7" s="6">
        <v>0</v>
      </c>
      <c r="V7" s="6">
        <f>SUM(NonNurse[[#This Row],[Occupational Therapist Hours]],NonNurse[[#This Row],[OT Assistant Hours]],NonNurse[[#This Row],[OT Aide Hours]])/NonNurse[[#This Row],[MDS Census]]</f>
        <v>0.65777347531461783</v>
      </c>
      <c r="W7" s="6">
        <v>15.837500000000007</v>
      </c>
      <c r="X7" s="6">
        <v>20.820108695652181</v>
      </c>
      <c r="Y7" s="6">
        <v>3.6739130434782608</v>
      </c>
      <c r="Z7" s="6">
        <f>SUM(NonNurse[[#This Row],[Physical Therapist (PT) Hours]],NonNurse[[#This Row],[PT Assistant Hours]],NonNurse[[#This Row],[PT Aide Hours]])/NonNurse[[#This Row],[MDS Census]]</f>
        <v>0.5986608583414007</v>
      </c>
      <c r="AA7" s="6">
        <v>0</v>
      </c>
      <c r="AB7" s="6">
        <v>0</v>
      </c>
      <c r="AC7" s="6">
        <v>0</v>
      </c>
      <c r="AD7" s="6">
        <v>0</v>
      </c>
      <c r="AE7" s="6">
        <v>0</v>
      </c>
      <c r="AF7" s="6">
        <v>0</v>
      </c>
      <c r="AG7" s="6">
        <v>0</v>
      </c>
      <c r="AH7" s="1">
        <v>125064</v>
      </c>
      <c r="AI7">
        <v>9</v>
      </c>
    </row>
    <row r="8" spans="1:35" x14ac:dyDescent="0.25">
      <c r="A8" t="s">
        <v>53</v>
      </c>
      <c r="B8" t="s">
        <v>2</v>
      </c>
      <c r="C8" t="s">
        <v>100</v>
      </c>
      <c r="D8" t="s">
        <v>95</v>
      </c>
      <c r="E8" s="6">
        <v>76.358695652173907</v>
      </c>
      <c r="F8" s="6">
        <v>5.0434782608695654</v>
      </c>
      <c r="G8" s="6">
        <v>0</v>
      </c>
      <c r="H8" s="6">
        <v>0</v>
      </c>
      <c r="I8" s="6">
        <v>0</v>
      </c>
      <c r="J8" s="6">
        <v>0</v>
      </c>
      <c r="K8" s="6">
        <v>0</v>
      </c>
      <c r="L8" s="6">
        <v>4.4831521739130435</v>
      </c>
      <c r="M8" s="6">
        <v>0</v>
      </c>
      <c r="N8" s="6">
        <v>9.7907608695652169</v>
      </c>
      <c r="O8" s="6">
        <f>SUM(NonNurse[[#This Row],[Qualified Social Work Staff Hours]],NonNurse[[#This Row],[Other Social Work Staff Hours]])/NonNurse[[#This Row],[MDS Census]]</f>
        <v>0.12822064056939503</v>
      </c>
      <c r="P8" s="6">
        <v>4.9565217391304346</v>
      </c>
      <c r="Q8" s="6">
        <v>6.4510869565217392</v>
      </c>
      <c r="R8" s="6">
        <f>SUM(NonNurse[[#This Row],[Qualified Activities Professional Hours]],NonNurse[[#This Row],[Other Activities Professional Hours]])/NonNurse[[#This Row],[MDS Census]]</f>
        <v>0.14939501779359432</v>
      </c>
      <c r="S8" s="6">
        <v>6.891304347826086</v>
      </c>
      <c r="T8" s="6">
        <v>4.8513043478260878</v>
      </c>
      <c r="U8" s="6">
        <v>0</v>
      </c>
      <c r="V8" s="6">
        <f>SUM(NonNurse[[#This Row],[Occupational Therapist Hours]],NonNurse[[#This Row],[OT Assistant Hours]],NonNurse[[#This Row],[OT Aide Hours]])/NonNurse[[#This Row],[MDS Census]]</f>
        <v>0.15378220640569396</v>
      </c>
      <c r="W8" s="6">
        <v>3.8495652173913051</v>
      </c>
      <c r="X8" s="6">
        <v>4.2347826086956539</v>
      </c>
      <c r="Y8" s="6">
        <v>0</v>
      </c>
      <c r="Z8" s="6">
        <f>SUM(NonNurse[[#This Row],[Physical Therapist (PT) Hours]],NonNurse[[#This Row],[PT Assistant Hours]],NonNurse[[#This Row],[PT Aide Hours]])/NonNurse[[#This Row],[MDS Census]]</f>
        <v>0.10587330960854095</v>
      </c>
      <c r="AA8" s="6">
        <v>0</v>
      </c>
      <c r="AB8" s="6">
        <v>0</v>
      </c>
      <c r="AC8" s="6">
        <v>0</v>
      </c>
      <c r="AD8" s="6">
        <v>0</v>
      </c>
      <c r="AE8" s="6">
        <v>0</v>
      </c>
      <c r="AF8" s="6">
        <v>0</v>
      </c>
      <c r="AG8" s="6">
        <v>0</v>
      </c>
      <c r="AH8" s="1">
        <v>125004</v>
      </c>
      <c r="AI8">
        <v>9</v>
      </c>
    </row>
    <row r="9" spans="1:35" x14ac:dyDescent="0.25">
      <c r="A9" t="s">
        <v>53</v>
      </c>
      <c r="B9" t="s">
        <v>41</v>
      </c>
      <c r="C9" t="s">
        <v>115</v>
      </c>
      <c r="D9" t="s">
        <v>97</v>
      </c>
      <c r="E9" s="6">
        <v>30.282608695652176</v>
      </c>
      <c r="F9" s="6">
        <v>1.8260869565217397</v>
      </c>
      <c r="G9" s="6">
        <v>1.8260869565217397</v>
      </c>
      <c r="H9" s="6">
        <v>4.1021739130434796</v>
      </c>
      <c r="I9" s="6">
        <v>0</v>
      </c>
      <c r="J9" s="6">
        <v>0</v>
      </c>
      <c r="K9" s="6">
        <v>0</v>
      </c>
      <c r="L9" s="6">
        <v>0.34456521739130436</v>
      </c>
      <c r="M9" s="6">
        <v>4.1951086956521735</v>
      </c>
      <c r="N9" s="6">
        <v>0</v>
      </c>
      <c r="O9" s="6">
        <f>SUM(NonNurse[[#This Row],[Qualified Social Work Staff Hours]],NonNurse[[#This Row],[Other Social Work Staff Hours]])/NonNurse[[#This Row],[MDS Census]]</f>
        <v>0.13853194544149317</v>
      </c>
      <c r="P9" s="6">
        <v>0</v>
      </c>
      <c r="Q9" s="6">
        <v>5.3451086956521729</v>
      </c>
      <c r="R9" s="6">
        <f>SUM(NonNurse[[#This Row],[Qualified Activities Professional Hours]],NonNurse[[#This Row],[Other Activities Professional Hours]])/NonNurse[[#This Row],[MDS Census]]</f>
        <v>0.17650753768844216</v>
      </c>
      <c r="S9" s="6">
        <v>5.2706521739130441</v>
      </c>
      <c r="T9" s="6">
        <v>0</v>
      </c>
      <c r="U9" s="6">
        <v>0</v>
      </c>
      <c r="V9" s="6">
        <f>SUM(NonNurse[[#This Row],[Occupational Therapist Hours]],NonNurse[[#This Row],[OT Assistant Hours]],NonNurse[[#This Row],[OT Aide Hours]])/NonNurse[[#This Row],[MDS Census]]</f>
        <v>0.17404881550610196</v>
      </c>
      <c r="W9" s="6">
        <v>4.7657608695652183</v>
      </c>
      <c r="X9" s="6">
        <v>8.6956521739130432E-2</v>
      </c>
      <c r="Y9" s="6">
        <v>4.0217391304347823</v>
      </c>
      <c r="Z9" s="6">
        <f>SUM(NonNurse[[#This Row],[Physical Therapist (PT) Hours]],NonNurse[[#This Row],[PT Assistant Hours]],NonNurse[[#This Row],[PT Aide Hours]])/NonNurse[[#This Row],[MDS Census]]</f>
        <v>0.29305455850681977</v>
      </c>
      <c r="AA9" s="6">
        <v>0</v>
      </c>
      <c r="AB9" s="6">
        <v>0</v>
      </c>
      <c r="AC9" s="6">
        <v>0</v>
      </c>
      <c r="AD9" s="6">
        <v>0</v>
      </c>
      <c r="AE9" s="6">
        <v>0</v>
      </c>
      <c r="AF9" s="6">
        <v>0</v>
      </c>
      <c r="AG9" s="6">
        <v>0</v>
      </c>
      <c r="AH9" s="1">
        <v>655000</v>
      </c>
      <c r="AI9">
        <v>9</v>
      </c>
    </row>
    <row r="10" spans="1:35" x14ac:dyDescent="0.25">
      <c r="A10" t="s">
        <v>53</v>
      </c>
      <c r="B10" t="s">
        <v>23</v>
      </c>
      <c r="C10" t="s">
        <v>98</v>
      </c>
      <c r="D10" t="s">
        <v>93</v>
      </c>
      <c r="E10" s="6">
        <v>97</v>
      </c>
      <c r="F10" s="6">
        <v>70.507499999999979</v>
      </c>
      <c r="G10" s="6">
        <v>0.30978260869565216</v>
      </c>
      <c r="H10" s="6">
        <v>0.41576086956521741</v>
      </c>
      <c r="I10" s="6">
        <v>5.9347826086956523</v>
      </c>
      <c r="J10" s="6">
        <v>0</v>
      </c>
      <c r="K10" s="6">
        <v>0</v>
      </c>
      <c r="L10" s="6">
        <v>3.8911956521739133</v>
      </c>
      <c r="M10" s="6">
        <v>5.1341304347826089</v>
      </c>
      <c r="N10" s="6">
        <v>5.321630434782608</v>
      </c>
      <c r="O10" s="6">
        <f>SUM(NonNurse[[#This Row],[Qualified Social Work Staff Hours]],NonNurse[[#This Row],[Other Social Work Staff Hours]])/NonNurse[[#This Row],[MDS Census]]</f>
        <v>0.10779134917077544</v>
      </c>
      <c r="P10" s="6">
        <v>2.7767391304347822</v>
      </c>
      <c r="Q10" s="6">
        <v>8.1243478260869573</v>
      </c>
      <c r="R10" s="6">
        <f>SUM(NonNurse[[#This Row],[Qualified Activities Professional Hours]],NonNurse[[#This Row],[Other Activities Professional Hours]])/NonNurse[[#This Row],[MDS Census]]</f>
        <v>0.11238233975795607</v>
      </c>
      <c r="S10" s="6">
        <v>5.9726086956521751</v>
      </c>
      <c r="T10" s="6">
        <v>4.9134782608695646</v>
      </c>
      <c r="U10" s="6">
        <v>0</v>
      </c>
      <c r="V10" s="6">
        <f>SUM(NonNurse[[#This Row],[Occupational Therapist Hours]],NonNurse[[#This Row],[OT Assistant Hours]],NonNurse[[#This Row],[OT Aide Hours]])/NonNurse[[#This Row],[MDS Census]]</f>
        <v>0.11222770058269836</v>
      </c>
      <c r="W10" s="6">
        <v>6.2459782608695651</v>
      </c>
      <c r="X10" s="6">
        <v>7.9413043478260876</v>
      </c>
      <c r="Y10" s="6">
        <v>0</v>
      </c>
      <c r="Z10" s="6">
        <f>SUM(NonNurse[[#This Row],[Physical Therapist (PT) Hours]],NonNurse[[#This Row],[PT Assistant Hours]],NonNurse[[#This Row],[PT Aide Hours]])/NonNurse[[#This Row],[MDS Census]]</f>
        <v>0.14626064545047066</v>
      </c>
      <c r="AA10" s="6">
        <v>0</v>
      </c>
      <c r="AB10" s="6">
        <v>0</v>
      </c>
      <c r="AC10" s="6">
        <v>0</v>
      </c>
      <c r="AD10" s="6">
        <v>0</v>
      </c>
      <c r="AE10" s="6">
        <v>0</v>
      </c>
      <c r="AF10" s="6">
        <v>0</v>
      </c>
      <c r="AG10" s="6">
        <v>0</v>
      </c>
      <c r="AH10" s="1">
        <v>125045</v>
      </c>
      <c r="AI10">
        <v>9</v>
      </c>
    </row>
    <row r="11" spans="1:35" x14ac:dyDescent="0.25">
      <c r="A11" t="s">
        <v>53</v>
      </c>
      <c r="B11" t="s">
        <v>16</v>
      </c>
      <c r="C11" t="s">
        <v>106</v>
      </c>
      <c r="D11" t="s">
        <v>93</v>
      </c>
      <c r="E11" s="6">
        <v>61.489130434782609</v>
      </c>
      <c r="F11" s="6">
        <v>0</v>
      </c>
      <c r="G11" s="6">
        <v>0</v>
      </c>
      <c r="H11" s="6">
        <v>0</v>
      </c>
      <c r="I11" s="6">
        <v>0</v>
      </c>
      <c r="J11" s="6">
        <v>0</v>
      </c>
      <c r="K11" s="6">
        <v>0</v>
      </c>
      <c r="L11" s="6">
        <v>0</v>
      </c>
      <c r="M11" s="6">
        <v>0</v>
      </c>
      <c r="N11" s="6">
        <v>0</v>
      </c>
      <c r="O11" s="6">
        <f>SUM(NonNurse[[#This Row],[Qualified Social Work Staff Hours]],NonNurse[[#This Row],[Other Social Work Staff Hours]])/NonNurse[[#This Row],[MDS Census]]</f>
        <v>0</v>
      </c>
      <c r="P11" s="6">
        <v>0</v>
      </c>
      <c r="Q11" s="6">
        <v>12.176630434782604</v>
      </c>
      <c r="R11" s="6">
        <f>SUM(NonNurse[[#This Row],[Qualified Activities Professional Hours]],NonNurse[[#This Row],[Other Activities Professional Hours]])/NonNurse[[#This Row],[MDS Census]]</f>
        <v>0.19802899063107646</v>
      </c>
      <c r="S11" s="6">
        <v>0</v>
      </c>
      <c r="T11" s="6">
        <v>0</v>
      </c>
      <c r="U11" s="6">
        <v>0</v>
      </c>
      <c r="V11" s="6">
        <f>SUM(NonNurse[[#This Row],[Occupational Therapist Hours]],NonNurse[[#This Row],[OT Assistant Hours]],NonNurse[[#This Row],[OT Aide Hours]])/NonNurse[[#This Row],[MDS Census]]</f>
        <v>0</v>
      </c>
      <c r="W11" s="6">
        <v>0</v>
      </c>
      <c r="X11" s="6">
        <v>0</v>
      </c>
      <c r="Y11" s="6">
        <v>0</v>
      </c>
      <c r="Z11" s="6">
        <f>SUM(NonNurse[[#This Row],[Physical Therapist (PT) Hours]],NonNurse[[#This Row],[PT Assistant Hours]],NonNurse[[#This Row],[PT Aide Hours]])/NonNurse[[#This Row],[MDS Census]]</f>
        <v>0</v>
      </c>
      <c r="AA11" s="6">
        <v>0</v>
      </c>
      <c r="AB11" s="6">
        <v>0</v>
      </c>
      <c r="AC11" s="6">
        <v>0</v>
      </c>
      <c r="AD11" s="6">
        <v>0</v>
      </c>
      <c r="AE11" s="6">
        <v>0</v>
      </c>
      <c r="AF11" s="6">
        <v>0</v>
      </c>
      <c r="AG11" s="6">
        <v>0</v>
      </c>
      <c r="AH11" s="1">
        <v>125032</v>
      </c>
      <c r="AI11">
        <v>9</v>
      </c>
    </row>
    <row r="12" spans="1:35" x14ac:dyDescent="0.25">
      <c r="A12" t="s">
        <v>53</v>
      </c>
      <c r="B12" t="s">
        <v>35</v>
      </c>
      <c r="C12" t="s">
        <v>114</v>
      </c>
      <c r="D12" t="s">
        <v>95</v>
      </c>
      <c r="E12" s="6">
        <v>52.097826086956523</v>
      </c>
      <c r="F12" s="6">
        <v>4.8695652173913047</v>
      </c>
      <c r="G12" s="6">
        <v>0</v>
      </c>
      <c r="H12" s="6">
        <v>0</v>
      </c>
      <c r="I12" s="6">
        <v>0</v>
      </c>
      <c r="J12" s="6">
        <v>0</v>
      </c>
      <c r="K12" s="6">
        <v>0</v>
      </c>
      <c r="L12" s="6">
        <v>1.849891304347826</v>
      </c>
      <c r="M12" s="6">
        <v>4.7826086956521738</v>
      </c>
      <c r="N12" s="6">
        <v>0</v>
      </c>
      <c r="O12" s="6">
        <f>SUM(NonNurse[[#This Row],[Qualified Social Work Staff Hours]],NonNurse[[#This Row],[Other Social Work Staff Hours]])/NonNurse[[#This Row],[MDS Census]]</f>
        <v>9.1800542457750878E-2</v>
      </c>
      <c r="P12" s="6">
        <v>4.5217391304347823</v>
      </c>
      <c r="Q12" s="6">
        <v>8.4701086956521738</v>
      </c>
      <c r="R12" s="6">
        <f>SUM(NonNurse[[#This Row],[Qualified Activities Professional Hours]],NonNurse[[#This Row],[Other Activities Professional Hours]])/NonNurse[[#This Row],[MDS Census]]</f>
        <v>0.24937408721051535</v>
      </c>
      <c r="S12" s="6">
        <v>2.3260869565217392</v>
      </c>
      <c r="T12" s="6">
        <v>0.18869565217391304</v>
      </c>
      <c r="U12" s="6">
        <v>0</v>
      </c>
      <c r="V12" s="6">
        <f>SUM(NonNurse[[#This Row],[Occupational Therapist Hours]],NonNurse[[#This Row],[OT Assistant Hours]],NonNurse[[#This Row],[OT Aide Hours]])/NonNurse[[#This Row],[MDS Census]]</f>
        <v>4.8270394325057378E-2</v>
      </c>
      <c r="W12" s="6">
        <v>1.7433695652173915</v>
      </c>
      <c r="X12" s="6">
        <v>1.5090217391304346</v>
      </c>
      <c r="Y12" s="6">
        <v>0</v>
      </c>
      <c r="Z12" s="6">
        <f>SUM(NonNurse[[#This Row],[Physical Therapist (PT) Hours]],NonNurse[[#This Row],[PT Assistant Hours]],NonNurse[[#This Row],[PT Aide Hours]])/NonNurse[[#This Row],[MDS Census]]</f>
        <v>6.2428541623200502E-2</v>
      </c>
      <c r="AA12" s="6">
        <v>0</v>
      </c>
      <c r="AB12" s="6">
        <v>0</v>
      </c>
      <c r="AC12" s="6">
        <v>0</v>
      </c>
      <c r="AD12" s="6">
        <v>0</v>
      </c>
      <c r="AE12" s="6">
        <v>0</v>
      </c>
      <c r="AF12" s="6">
        <v>0</v>
      </c>
      <c r="AG12" s="6">
        <v>0</v>
      </c>
      <c r="AH12" s="1">
        <v>125062</v>
      </c>
      <c r="AI12">
        <v>9</v>
      </c>
    </row>
    <row r="13" spans="1:35" x14ac:dyDescent="0.25">
      <c r="A13" t="s">
        <v>53</v>
      </c>
      <c r="B13" t="s">
        <v>3</v>
      </c>
      <c r="C13" t="s">
        <v>101</v>
      </c>
      <c r="D13" t="s">
        <v>94</v>
      </c>
      <c r="E13" s="6">
        <v>216.07608695652175</v>
      </c>
      <c r="F13" s="6">
        <v>5.1304347826086953</v>
      </c>
      <c r="G13" s="6">
        <v>0.52989130434782605</v>
      </c>
      <c r="H13" s="6">
        <v>1.1141304347826086</v>
      </c>
      <c r="I13" s="6">
        <v>14.467391304347826</v>
      </c>
      <c r="J13" s="6">
        <v>0</v>
      </c>
      <c r="K13" s="6">
        <v>3.652173913043478</v>
      </c>
      <c r="L13" s="6">
        <v>6.3467391304347851</v>
      </c>
      <c r="M13" s="6">
        <v>0</v>
      </c>
      <c r="N13" s="6">
        <v>20.144021739130434</v>
      </c>
      <c r="O13" s="6">
        <f>SUM(NonNurse[[#This Row],[Qualified Social Work Staff Hours]],NonNurse[[#This Row],[Other Social Work Staff Hours]])/NonNurse[[#This Row],[MDS Census]]</f>
        <v>9.3226520448714711E-2</v>
      </c>
      <c r="P13" s="6">
        <v>15.372282608695652</v>
      </c>
      <c r="Q13" s="6">
        <v>34.008152173913047</v>
      </c>
      <c r="R13" s="6">
        <f>SUM(NonNurse[[#This Row],[Qualified Activities Professional Hours]],NonNurse[[#This Row],[Other Activities Professional Hours]])/NonNurse[[#This Row],[MDS Census]]</f>
        <v>0.22853262236531013</v>
      </c>
      <c r="S13" s="6">
        <v>7.3685869565217379</v>
      </c>
      <c r="T13" s="6">
        <v>20.355108695652174</v>
      </c>
      <c r="U13" s="6">
        <v>0</v>
      </c>
      <c r="V13" s="6">
        <f>SUM(NonNurse[[#This Row],[Occupational Therapist Hours]],NonNurse[[#This Row],[OT Assistant Hours]],NonNurse[[#This Row],[OT Aide Hours]])/NonNurse[[#This Row],[MDS Census]]</f>
        <v>0.12830524674279389</v>
      </c>
      <c r="W13" s="6">
        <v>8.8167391304347777</v>
      </c>
      <c r="X13" s="6">
        <v>18.846956521739134</v>
      </c>
      <c r="Y13" s="6">
        <v>0</v>
      </c>
      <c r="Z13" s="6">
        <f>SUM(NonNurse[[#This Row],[Physical Therapist (PT) Hours]],NonNurse[[#This Row],[PT Assistant Hours]],NonNurse[[#This Row],[PT Aide Hours]])/NonNurse[[#This Row],[MDS Census]]</f>
        <v>0.12802756677901303</v>
      </c>
      <c r="AA13" s="6">
        <v>0</v>
      </c>
      <c r="AB13" s="6">
        <v>0</v>
      </c>
      <c r="AC13" s="6">
        <v>0</v>
      </c>
      <c r="AD13" s="6">
        <v>0</v>
      </c>
      <c r="AE13" s="6">
        <v>0</v>
      </c>
      <c r="AF13" s="6">
        <v>0</v>
      </c>
      <c r="AG13" s="6">
        <v>0</v>
      </c>
      <c r="AH13" s="1">
        <v>125007</v>
      </c>
      <c r="AI13">
        <v>9</v>
      </c>
    </row>
    <row r="14" spans="1:35" x14ac:dyDescent="0.25">
      <c r="A14" t="s">
        <v>53</v>
      </c>
      <c r="B14" t="s">
        <v>30</v>
      </c>
      <c r="C14" t="s">
        <v>112</v>
      </c>
      <c r="D14" t="s">
        <v>94</v>
      </c>
      <c r="E14" s="6">
        <v>71.413043478260875</v>
      </c>
      <c r="F14" s="6">
        <v>5.7391304347826084</v>
      </c>
      <c r="G14" s="6">
        <v>0.19021739130434784</v>
      </c>
      <c r="H14" s="6">
        <v>0.63043478260869568</v>
      </c>
      <c r="I14" s="6">
        <v>0</v>
      </c>
      <c r="J14" s="6">
        <v>0</v>
      </c>
      <c r="K14" s="6">
        <v>1.4347826086956521</v>
      </c>
      <c r="L14" s="6">
        <v>0.7688043478260872</v>
      </c>
      <c r="M14" s="6">
        <v>0</v>
      </c>
      <c r="N14" s="6">
        <v>0</v>
      </c>
      <c r="O14" s="6">
        <f>SUM(NonNurse[[#This Row],[Qualified Social Work Staff Hours]],NonNurse[[#This Row],[Other Social Work Staff Hours]])/NonNurse[[#This Row],[MDS Census]]</f>
        <v>0</v>
      </c>
      <c r="P14" s="6">
        <v>5.4782608695652177</v>
      </c>
      <c r="Q14" s="6">
        <v>16.6875</v>
      </c>
      <c r="R14" s="6">
        <f>SUM(NonNurse[[#This Row],[Qualified Activities Professional Hours]],NonNurse[[#This Row],[Other Activities Professional Hours]])/NonNurse[[#This Row],[MDS Census]]</f>
        <v>0.31038812785388126</v>
      </c>
      <c r="S14" s="6">
        <v>1.0230434782608697</v>
      </c>
      <c r="T14" s="6">
        <v>1.6115217391304344</v>
      </c>
      <c r="U14" s="6">
        <v>0</v>
      </c>
      <c r="V14" s="6">
        <f>SUM(NonNurse[[#This Row],[Occupational Therapist Hours]],NonNurse[[#This Row],[OT Assistant Hours]],NonNurse[[#This Row],[OT Aide Hours]])/NonNurse[[#This Row],[MDS Census]]</f>
        <v>3.6891933028919327E-2</v>
      </c>
      <c r="W14" s="6">
        <v>0.84880434782608671</v>
      </c>
      <c r="X14" s="6">
        <v>3.3513043478260873</v>
      </c>
      <c r="Y14" s="6">
        <v>0</v>
      </c>
      <c r="Z14" s="6">
        <f>SUM(NonNurse[[#This Row],[Physical Therapist (PT) Hours]],NonNurse[[#This Row],[PT Assistant Hours]],NonNurse[[#This Row],[PT Aide Hours]])/NonNurse[[#This Row],[MDS Census]]</f>
        <v>5.8814307458143075E-2</v>
      </c>
      <c r="AA14" s="6">
        <v>0</v>
      </c>
      <c r="AB14" s="6">
        <v>0</v>
      </c>
      <c r="AC14" s="6">
        <v>0</v>
      </c>
      <c r="AD14" s="6">
        <v>0</v>
      </c>
      <c r="AE14" s="6">
        <v>0</v>
      </c>
      <c r="AF14" s="6">
        <v>0</v>
      </c>
      <c r="AG14" s="6">
        <v>0</v>
      </c>
      <c r="AH14" s="1">
        <v>125056</v>
      </c>
      <c r="AI14">
        <v>9</v>
      </c>
    </row>
    <row r="15" spans="1:35" x14ac:dyDescent="0.25">
      <c r="A15" t="s">
        <v>53</v>
      </c>
      <c r="B15" t="s">
        <v>27</v>
      </c>
      <c r="C15" t="s">
        <v>102</v>
      </c>
      <c r="D15" t="s">
        <v>96</v>
      </c>
      <c r="E15" s="6">
        <v>32.945652173913047</v>
      </c>
      <c r="F15" s="6">
        <v>23.065217391304348</v>
      </c>
      <c r="G15" s="6">
        <v>0.28260869565217389</v>
      </c>
      <c r="H15" s="6">
        <v>0.13043478260869565</v>
      </c>
      <c r="I15" s="6">
        <v>1.6847826086956521</v>
      </c>
      <c r="J15" s="6">
        <v>0</v>
      </c>
      <c r="K15" s="6">
        <v>0</v>
      </c>
      <c r="L15" s="6">
        <v>4.3478260869565216E-2</v>
      </c>
      <c r="M15" s="6">
        <v>0</v>
      </c>
      <c r="N15" s="6">
        <v>4.9375</v>
      </c>
      <c r="O15" s="6">
        <f>SUM(NonNurse[[#This Row],[Qualified Social Work Staff Hours]],NonNurse[[#This Row],[Other Social Work Staff Hours]])/NonNurse[[#This Row],[MDS Census]]</f>
        <v>0.14986803035301879</v>
      </c>
      <c r="P15" s="6">
        <v>5.1820652173913047</v>
      </c>
      <c r="Q15" s="6">
        <v>5.4130434782608692</v>
      </c>
      <c r="R15" s="6">
        <f>SUM(NonNurse[[#This Row],[Qualified Activities Professional Hours]],NonNurse[[#This Row],[Other Activities Professional Hours]])/NonNurse[[#This Row],[MDS Census]]</f>
        <v>0.32159353348729791</v>
      </c>
      <c r="S15" s="6">
        <v>8.9021739130434777E-2</v>
      </c>
      <c r="T15" s="6">
        <v>0.21445652173913041</v>
      </c>
      <c r="U15" s="6">
        <v>0</v>
      </c>
      <c r="V15" s="6">
        <f>SUM(NonNurse[[#This Row],[Occupational Therapist Hours]],NonNurse[[#This Row],[OT Assistant Hours]],NonNurse[[#This Row],[OT Aide Hours]])/NonNurse[[#This Row],[MDS Census]]</f>
        <v>9.2114813592873625E-3</v>
      </c>
      <c r="W15" s="6">
        <v>0.46739130434782611</v>
      </c>
      <c r="X15" s="6">
        <v>0.29293478260869565</v>
      </c>
      <c r="Y15" s="6">
        <v>0</v>
      </c>
      <c r="Z15" s="6">
        <f>SUM(NonNurse[[#This Row],[Physical Therapist (PT) Hours]],NonNurse[[#This Row],[PT Assistant Hours]],NonNurse[[#This Row],[PT Aide Hours]])/NonNurse[[#This Row],[MDS Census]]</f>
        <v>2.3078192015836357E-2</v>
      </c>
      <c r="AA15" s="6">
        <v>0</v>
      </c>
      <c r="AB15" s="6">
        <v>0</v>
      </c>
      <c r="AC15" s="6">
        <v>0</v>
      </c>
      <c r="AD15" s="6">
        <v>0</v>
      </c>
      <c r="AE15" s="6">
        <v>0</v>
      </c>
      <c r="AF15" s="6">
        <v>0</v>
      </c>
      <c r="AG15" s="6">
        <v>0</v>
      </c>
      <c r="AH15" s="1">
        <v>125050</v>
      </c>
      <c r="AI15">
        <v>9</v>
      </c>
    </row>
    <row r="16" spans="1:35" x14ac:dyDescent="0.25">
      <c r="A16" t="s">
        <v>53</v>
      </c>
      <c r="B16" t="s">
        <v>6</v>
      </c>
      <c r="C16" t="s">
        <v>102</v>
      </c>
      <c r="D16" t="s">
        <v>96</v>
      </c>
      <c r="E16" s="6">
        <v>272.44565217391306</v>
      </c>
      <c r="F16" s="6">
        <v>76.820434782608686</v>
      </c>
      <c r="G16" s="6">
        <v>0</v>
      </c>
      <c r="H16" s="6">
        <v>1.3179347826086956</v>
      </c>
      <c r="I16" s="6">
        <v>19.304347826086957</v>
      </c>
      <c r="J16" s="6">
        <v>0</v>
      </c>
      <c r="K16" s="6">
        <v>0</v>
      </c>
      <c r="L16" s="6">
        <v>9.8704347826086938</v>
      </c>
      <c r="M16" s="6">
        <v>7.7445652173913047</v>
      </c>
      <c r="N16" s="6">
        <v>23.944347826086958</v>
      </c>
      <c r="O16" s="6">
        <f>SUM(NonNurse[[#This Row],[Qualified Social Work Staff Hours]],NonNurse[[#This Row],[Other Social Work Staff Hours]])/NonNurse[[#This Row],[MDS Census]]</f>
        <v>0.11631278675443846</v>
      </c>
      <c r="P16" s="6">
        <v>5.0543478260869561</v>
      </c>
      <c r="Q16" s="6">
        <v>35.367391304347827</v>
      </c>
      <c r="R16" s="6">
        <f>SUM(NonNurse[[#This Row],[Qualified Activities Professional Hours]],NonNurse[[#This Row],[Other Activities Professional Hours]])/NonNurse[[#This Row],[MDS Census]]</f>
        <v>0.14836624775583482</v>
      </c>
      <c r="S16" s="6">
        <v>19.750434782608703</v>
      </c>
      <c r="T16" s="6">
        <v>29.076086956521738</v>
      </c>
      <c r="U16" s="6">
        <v>0</v>
      </c>
      <c r="V16" s="6">
        <f>SUM(NonNurse[[#This Row],[Occupational Therapist Hours]],NonNurse[[#This Row],[OT Assistant Hours]],NonNurse[[#This Row],[OT Aide Hours]])/NonNurse[[#This Row],[MDS Census]]</f>
        <v>0.17921563933772194</v>
      </c>
      <c r="W16" s="6">
        <v>21.011739130434787</v>
      </c>
      <c r="X16" s="6">
        <v>32.331413043478257</v>
      </c>
      <c r="Y16" s="6">
        <v>0</v>
      </c>
      <c r="Z16" s="6">
        <f>SUM(NonNurse[[#This Row],[Physical Therapist (PT) Hours]],NonNurse[[#This Row],[PT Assistant Hours]],NonNurse[[#This Row],[PT Aide Hours]])/NonNurse[[#This Row],[MDS Census]]</f>
        <v>0.19579373628565727</v>
      </c>
      <c r="AA16" s="6">
        <v>0</v>
      </c>
      <c r="AB16" s="6">
        <v>0</v>
      </c>
      <c r="AC16" s="6">
        <v>0</v>
      </c>
      <c r="AD16" s="6">
        <v>0</v>
      </c>
      <c r="AE16" s="6">
        <v>0</v>
      </c>
      <c r="AF16" s="6">
        <v>0</v>
      </c>
      <c r="AG16" s="6">
        <v>0</v>
      </c>
      <c r="AH16" s="1">
        <v>125011</v>
      </c>
      <c r="AI16">
        <v>9</v>
      </c>
    </row>
    <row r="17" spans="1:35" x14ac:dyDescent="0.25">
      <c r="A17" t="s">
        <v>53</v>
      </c>
      <c r="B17" t="s">
        <v>25</v>
      </c>
      <c r="C17" t="s">
        <v>102</v>
      </c>
      <c r="D17" t="s">
        <v>96</v>
      </c>
      <c r="E17" s="6">
        <v>27.152173913043477</v>
      </c>
      <c r="F17" s="6">
        <v>5.6521739130434785</v>
      </c>
      <c r="G17" s="6">
        <v>0</v>
      </c>
      <c r="H17" s="6">
        <v>0</v>
      </c>
      <c r="I17" s="6">
        <v>0</v>
      </c>
      <c r="J17" s="6">
        <v>0</v>
      </c>
      <c r="K17" s="6">
        <v>0</v>
      </c>
      <c r="L17" s="6">
        <v>1.1780434782608693</v>
      </c>
      <c r="M17" s="6">
        <v>0</v>
      </c>
      <c r="N17" s="6">
        <v>5.4782608695652177</v>
      </c>
      <c r="O17" s="6">
        <f>SUM(NonNurse[[#This Row],[Qualified Social Work Staff Hours]],NonNurse[[#This Row],[Other Social Work Staff Hours]])/NonNurse[[#This Row],[MDS Census]]</f>
        <v>0.20176140912730187</v>
      </c>
      <c r="P17" s="6">
        <v>0</v>
      </c>
      <c r="Q17" s="6">
        <v>10.331521739130435</v>
      </c>
      <c r="R17" s="6">
        <f>SUM(NonNurse[[#This Row],[Qualified Activities Professional Hours]],NonNurse[[#This Row],[Other Activities Professional Hours]])/NonNurse[[#This Row],[MDS Census]]</f>
        <v>0.38050440352281828</v>
      </c>
      <c r="S17" s="6">
        <v>1.149782608695652</v>
      </c>
      <c r="T17" s="6">
        <v>3.2534782608695649</v>
      </c>
      <c r="U17" s="6">
        <v>0</v>
      </c>
      <c r="V17" s="6">
        <f>SUM(NonNurse[[#This Row],[Occupational Therapist Hours]],NonNurse[[#This Row],[OT Assistant Hours]],NonNurse[[#This Row],[OT Aide Hours]])/NonNurse[[#This Row],[MDS Census]]</f>
        <v>0.16216973578863089</v>
      </c>
      <c r="W17" s="6">
        <v>4.8718478260869569</v>
      </c>
      <c r="X17" s="6">
        <v>3.6020652173913037</v>
      </c>
      <c r="Y17" s="6">
        <v>0</v>
      </c>
      <c r="Z17" s="6">
        <f>SUM(NonNurse[[#This Row],[Physical Therapist (PT) Hours]],NonNurse[[#This Row],[PT Assistant Hours]],NonNurse[[#This Row],[PT Aide Hours]])/NonNurse[[#This Row],[MDS Census]]</f>
        <v>0.31208967173738994</v>
      </c>
      <c r="AA17" s="6">
        <v>0</v>
      </c>
      <c r="AB17" s="6">
        <v>0</v>
      </c>
      <c r="AC17" s="6">
        <v>0</v>
      </c>
      <c r="AD17" s="6">
        <v>0</v>
      </c>
      <c r="AE17" s="6">
        <v>0</v>
      </c>
      <c r="AF17" s="6">
        <v>0</v>
      </c>
      <c r="AG17" s="6">
        <v>0</v>
      </c>
      <c r="AH17" s="1">
        <v>125047</v>
      </c>
      <c r="AI17">
        <v>9</v>
      </c>
    </row>
    <row r="18" spans="1:35" x14ac:dyDescent="0.25">
      <c r="A18" t="s">
        <v>53</v>
      </c>
      <c r="B18" t="s">
        <v>17</v>
      </c>
      <c r="C18" t="s">
        <v>107</v>
      </c>
      <c r="D18" t="s">
        <v>96</v>
      </c>
      <c r="E18" s="6">
        <v>32.586956521739133</v>
      </c>
      <c r="F18" s="6">
        <v>5.4782608695652177</v>
      </c>
      <c r="G18" s="6">
        <v>0</v>
      </c>
      <c r="H18" s="6">
        <v>0.35054347826086957</v>
      </c>
      <c r="I18" s="6">
        <v>6.9565217391304346</v>
      </c>
      <c r="J18" s="6">
        <v>0</v>
      </c>
      <c r="K18" s="6">
        <v>0</v>
      </c>
      <c r="L18" s="6">
        <v>0.19228260869565214</v>
      </c>
      <c r="M18" s="6">
        <v>5.3478260869565215</v>
      </c>
      <c r="N18" s="6">
        <v>4.6904347826086958</v>
      </c>
      <c r="O18" s="6">
        <f>SUM(NonNurse[[#This Row],[Qualified Social Work Staff Hours]],NonNurse[[#This Row],[Other Social Work Staff Hours]])/NonNurse[[#This Row],[MDS Census]]</f>
        <v>0.3080453635757171</v>
      </c>
      <c r="P18" s="6">
        <v>4.9021739130434785</v>
      </c>
      <c r="Q18" s="6">
        <v>5.0191304347826078</v>
      </c>
      <c r="R18" s="6">
        <f>SUM(NonNurse[[#This Row],[Qualified Activities Professional Hours]],NonNurse[[#This Row],[Other Activities Professional Hours]])/NonNurse[[#This Row],[MDS Census]]</f>
        <v>0.30445630420280184</v>
      </c>
      <c r="S18" s="6">
        <v>4.6489130434782613</v>
      </c>
      <c r="T18" s="6">
        <v>0</v>
      </c>
      <c r="U18" s="6">
        <v>0</v>
      </c>
      <c r="V18" s="6">
        <f>SUM(NonNurse[[#This Row],[Occupational Therapist Hours]],NonNurse[[#This Row],[OT Assistant Hours]],NonNurse[[#This Row],[OT Aide Hours]])/NonNurse[[#This Row],[MDS Census]]</f>
        <v>0.14266177451634424</v>
      </c>
      <c r="W18" s="6">
        <v>3.4846739130434785</v>
      </c>
      <c r="X18" s="6">
        <v>2.2636956521739124</v>
      </c>
      <c r="Y18" s="6">
        <v>0</v>
      </c>
      <c r="Z18" s="6">
        <f>SUM(NonNurse[[#This Row],[Physical Therapist (PT) Hours]],NonNurse[[#This Row],[PT Assistant Hours]],NonNurse[[#This Row],[PT Aide Hours]])/NonNurse[[#This Row],[MDS Census]]</f>
        <v>0.17640093395597065</v>
      </c>
      <c r="AA18" s="6">
        <v>0</v>
      </c>
      <c r="AB18" s="6">
        <v>0</v>
      </c>
      <c r="AC18" s="6">
        <v>0</v>
      </c>
      <c r="AD18" s="6">
        <v>0</v>
      </c>
      <c r="AE18" s="6">
        <v>0</v>
      </c>
      <c r="AF18" s="6">
        <v>0</v>
      </c>
      <c r="AG18" s="6">
        <v>0</v>
      </c>
      <c r="AH18" s="1">
        <v>125033</v>
      </c>
      <c r="AI18">
        <v>9</v>
      </c>
    </row>
    <row r="19" spans="1:35" x14ac:dyDescent="0.25">
      <c r="A19" t="s">
        <v>53</v>
      </c>
      <c r="B19" t="s">
        <v>0</v>
      </c>
      <c r="C19" t="s">
        <v>98</v>
      </c>
      <c r="D19" t="s">
        <v>93</v>
      </c>
      <c r="E19" s="6">
        <v>35.043478260869563</v>
      </c>
      <c r="F19" s="6">
        <v>0</v>
      </c>
      <c r="G19" s="6">
        <v>0</v>
      </c>
      <c r="H19" s="6">
        <v>0</v>
      </c>
      <c r="I19" s="6">
        <v>0</v>
      </c>
      <c r="J19" s="6">
        <v>0</v>
      </c>
      <c r="K19" s="6">
        <v>0</v>
      </c>
      <c r="L19" s="6">
        <v>0</v>
      </c>
      <c r="M19" s="6">
        <v>0</v>
      </c>
      <c r="N19" s="6">
        <v>0</v>
      </c>
      <c r="O19" s="6">
        <f>SUM(NonNurse[[#This Row],[Qualified Social Work Staff Hours]],NonNurse[[#This Row],[Other Social Work Staff Hours]])/NonNurse[[#This Row],[MDS Census]]</f>
        <v>0</v>
      </c>
      <c r="P19" s="6">
        <v>4.5842391304347823</v>
      </c>
      <c r="Q19" s="6">
        <v>10.75</v>
      </c>
      <c r="R19" s="6">
        <f>SUM(NonNurse[[#This Row],[Qualified Activities Professional Hours]],NonNurse[[#This Row],[Other Activities Professional Hours]])/NonNurse[[#This Row],[MDS Census]]</f>
        <v>0.43757754342431759</v>
      </c>
      <c r="S19" s="6">
        <v>0</v>
      </c>
      <c r="T19" s="6">
        <v>0</v>
      </c>
      <c r="U19" s="6">
        <v>0</v>
      </c>
      <c r="V19" s="6">
        <f>SUM(NonNurse[[#This Row],[Occupational Therapist Hours]],NonNurse[[#This Row],[OT Assistant Hours]],NonNurse[[#This Row],[OT Aide Hours]])/NonNurse[[#This Row],[MDS Census]]</f>
        <v>0</v>
      </c>
      <c r="W19" s="6">
        <v>0</v>
      </c>
      <c r="X19" s="6">
        <v>0</v>
      </c>
      <c r="Y19" s="6">
        <v>0</v>
      </c>
      <c r="Z19" s="6">
        <f>SUM(NonNurse[[#This Row],[Physical Therapist (PT) Hours]],NonNurse[[#This Row],[PT Assistant Hours]],NonNurse[[#This Row],[PT Aide Hours]])/NonNurse[[#This Row],[MDS Census]]</f>
        <v>0</v>
      </c>
      <c r="AA19" s="6">
        <v>0</v>
      </c>
      <c r="AB19" s="6">
        <v>0</v>
      </c>
      <c r="AC19" s="6">
        <v>0</v>
      </c>
      <c r="AD19" s="6">
        <v>0</v>
      </c>
      <c r="AE19" s="6">
        <v>0</v>
      </c>
      <c r="AF19" s="6">
        <v>0</v>
      </c>
      <c r="AG19" s="6">
        <v>0</v>
      </c>
      <c r="AH19" s="1">
        <v>125002</v>
      </c>
      <c r="AI19">
        <v>9</v>
      </c>
    </row>
    <row r="20" spans="1:35" x14ac:dyDescent="0.25">
      <c r="A20" t="s">
        <v>53</v>
      </c>
      <c r="B20" t="s">
        <v>40</v>
      </c>
      <c r="C20" t="s">
        <v>102</v>
      </c>
      <c r="D20" t="s">
        <v>96</v>
      </c>
      <c r="E20" s="6">
        <v>31.119565217391305</v>
      </c>
      <c r="F20" s="6">
        <v>0</v>
      </c>
      <c r="G20" s="6">
        <v>0</v>
      </c>
      <c r="H20" s="6">
        <v>0</v>
      </c>
      <c r="I20" s="6">
        <v>0</v>
      </c>
      <c r="J20" s="6">
        <v>0</v>
      </c>
      <c r="K20" s="6">
        <v>0</v>
      </c>
      <c r="L20" s="6">
        <v>4.902717391304348</v>
      </c>
      <c r="M20" s="6">
        <v>0</v>
      </c>
      <c r="N20" s="6">
        <v>0</v>
      </c>
      <c r="O20" s="6">
        <f>SUM(NonNurse[[#This Row],[Qualified Social Work Staff Hours]],NonNurse[[#This Row],[Other Social Work Staff Hours]])/NonNurse[[#This Row],[MDS Census]]</f>
        <v>0</v>
      </c>
      <c r="P20" s="6">
        <v>0</v>
      </c>
      <c r="Q20" s="6">
        <v>0</v>
      </c>
      <c r="R20" s="6">
        <f>SUM(NonNurse[[#This Row],[Qualified Activities Professional Hours]],NonNurse[[#This Row],[Other Activities Professional Hours]])/NonNurse[[#This Row],[MDS Census]]</f>
        <v>0</v>
      </c>
      <c r="S20" s="6">
        <v>4.4434782608695658</v>
      </c>
      <c r="T20" s="6">
        <v>5.1928260869565221</v>
      </c>
      <c r="U20" s="6">
        <v>0</v>
      </c>
      <c r="V20" s="6">
        <f>SUM(NonNurse[[#This Row],[Occupational Therapist Hours]],NonNurse[[#This Row],[OT Assistant Hours]],NonNurse[[#This Row],[OT Aide Hours]])/NonNurse[[#This Row],[MDS Census]]</f>
        <v>0.30965420887181277</v>
      </c>
      <c r="W20" s="6">
        <v>6.9105434782608679</v>
      </c>
      <c r="X20" s="6">
        <v>4.0014130434782622</v>
      </c>
      <c r="Y20" s="6">
        <v>0</v>
      </c>
      <c r="Z20" s="6">
        <f>SUM(NonNurse[[#This Row],[Physical Therapist (PT) Hours]],NonNurse[[#This Row],[PT Assistant Hours]],NonNurse[[#This Row],[PT Aide Hours]])/NonNurse[[#This Row],[MDS Census]]</f>
        <v>0.35064617534055187</v>
      </c>
      <c r="AA20" s="6">
        <v>0</v>
      </c>
      <c r="AB20" s="6">
        <v>0</v>
      </c>
      <c r="AC20" s="6">
        <v>0</v>
      </c>
      <c r="AD20" s="6">
        <v>0</v>
      </c>
      <c r="AE20" s="6">
        <v>48.467391304347828</v>
      </c>
      <c r="AF20" s="6">
        <v>0</v>
      </c>
      <c r="AG20" s="6">
        <v>0</v>
      </c>
      <c r="AH20" s="1">
        <v>125067</v>
      </c>
      <c r="AI20">
        <v>9</v>
      </c>
    </row>
    <row r="21" spans="1:35" x14ac:dyDescent="0.25">
      <c r="A21" t="s">
        <v>53</v>
      </c>
      <c r="B21" t="s">
        <v>28</v>
      </c>
      <c r="C21" t="s">
        <v>110</v>
      </c>
      <c r="D21" t="s">
        <v>96</v>
      </c>
      <c r="E21" s="6">
        <v>77.5</v>
      </c>
      <c r="F21" s="6">
        <v>60.359782608695653</v>
      </c>
      <c r="G21" s="6">
        <v>0.61956521739130432</v>
      </c>
      <c r="H21" s="6">
        <v>1.451086956521739</v>
      </c>
      <c r="I21" s="6">
        <v>4.7173913043478262</v>
      </c>
      <c r="J21" s="6">
        <v>0</v>
      </c>
      <c r="K21" s="6">
        <v>0</v>
      </c>
      <c r="L21" s="6">
        <v>2.6585869565217393</v>
      </c>
      <c r="M21" s="6">
        <v>7.1955434782608698</v>
      </c>
      <c r="N21" s="6">
        <v>0</v>
      </c>
      <c r="O21" s="6">
        <f>SUM(NonNurse[[#This Row],[Qualified Social Work Staff Hours]],NonNurse[[#This Row],[Other Social Work Staff Hours]])/NonNurse[[#This Row],[MDS Census]]</f>
        <v>9.2845722300140252E-2</v>
      </c>
      <c r="P21" s="6">
        <v>2.6956521739130435</v>
      </c>
      <c r="Q21" s="6">
        <v>20.577282608695651</v>
      </c>
      <c r="R21" s="6">
        <f>SUM(NonNurse[[#This Row],[Qualified Activities Professional Hours]],NonNurse[[#This Row],[Other Activities Professional Hours]])/NonNurse[[#This Row],[MDS Census]]</f>
        <v>0.30029593267882188</v>
      </c>
      <c r="S21" s="6">
        <v>20.099021739130443</v>
      </c>
      <c r="T21" s="6">
        <v>4.6865217391304341</v>
      </c>
      <c r="U21" s="6">
        <v>0</v>
      </c>
      <c r="V21" s="6">
        <f>SUM(NonNurse[[#This Row],[Occupational Therapist Hours]],NonNurse[[#This Row],[OT Assistant Hours]],NonNurse[[#This Row],[OT Aide Hours]])/NonNurse[[#This Row],[MDS Census]]</f>
        <v>0.31981346423562423</v>
      </c>
      <c r="W21" s="6">
        <v>11.460543478260874</v>
      </c>
      <c r="X21" s="6">
        <v>6.0473913043478271</v>
      </c>
      <c r="Y21" s="6">
        <v>5.0434782608695654</v>
      </c>
      <c r="Z21" s="6">
        <f>SUM(NonNurse[[#This Row],[Physical Therapist (PT) Hours]],NonNurse[[#This Row],[PT Assistant Hours]],NonNurse[[#This Row],[PT Aide Hours]])/NonNurse[[#This Row],[MDS Census]]</f>
        <v>0.29098597475455829</v>
      </c>
      <c r="AA21" s="6">
        <v>0</v>
      </c>
      <c r="AB21" s="6">
        <v>0</v>
      </c>
      <c r="AC21" s="6">
        <v>0</v>
      </c>
      <c r="AD21" s="6">
        <v>0</v>
      </c>
      <c r="AE21" s="6">
        <v>0</v>
      </c>
      <c r="AF21" s="6">
        <v>0</v>
      </c>
      <c r="AG21" s="6">
        <v>0</v>
      </c>
      <c r="AH21" s="1">
        <v>125051</v>
      </c>
      <c r="AI21">
        <v>9</v>
      </c>
    </row>
    <row r="22" spans="1:35" x14ac:dyDescent="0.25">
      <c r="A22" t="s">
        <v>53</v>
      </c>
      <c r="B22" t="s">
        <v>39</v>
      </c>
      <c r="C22" t="s">
        <v>102</v>
      </c>
      <c r="D22" t="s">
        <v>96</v>
      </c>
      <c r="E22" s="6">
        <v>45.347826086956523</v>
      </c>
      <c r="F22" s="6">
        <v>0</v>
      </c>
      <c r="G22" s="6">
        <v>0</v>
      </c>
      <c r="H22" s="6">
        <v>0</v>
      </c>
      <c r="I22" s="6">
        <v>5.0543478260869561</v>
      </c>
      <c r="J22" s="6">
        <v>0</v>
      </c>
      <c r="K22" s="6">
        <v>0</v>
      </c>
      <c r="L22" s="6">
        <v>3.8524999999999996</v>
      </c>
      <c r="M22" s="6">
        <v>4.8152173913043494</v>
      </c>
      <c r="N22" s="6">
        <v>0</v>
      </c>
      <c r="O22" s="6">
        <f>SUM(NonNurse[[#This Row],[Qualified Social Work Staff Hours]],NonNurse[[#This Row],[Other Social Work Staff Hours]])/NonNurse[[#This Row],[MDS Census]]</f>
        <v>0.10618408437200387</v>
      </c>
      <c r="P22" s="6">
        <v>0</v>
      </c>
      <c r="Q22" s="6">
        <v>9.9282608695652126</v>
      </c>
      <c r="R22" s="6">
        <f>SUM(NonNurse[[#This Row],[Qualified Activities Professional Hours]],NonNurse[[#This Row],[Other Activities Professional Hours]])/NonNurse[[#This Row],[MDS Census]]</f>
        <v>0.21893576222435271</v>
      </c>
      <c r="S22" s="6">
        <v>0</v>
      </c>
      <c r="T22" s="6">
        <v>8.544239130434784</v>
      </c>
      <c r="U22" s="6">
        <v>0</v>
      </c>
      <c r="V22" s="6">
        <f>SUM(NonNurse[[#This Row],[Occupational Therapist Hours]],NonNurse[[#This Row],[OT Assistant Hours]],NonNurse[[#This Row],[OT Aide Hours]])/NonNurse[[#This Row],[MDS Census]]</f>
        <v>0.18841562799616493</v>
      </c>
      <c r="W22" s="6">
        <v>7.3018478260869601</v>
      </c>
      <c r="X22" s="6">
        <v>9.1022826086956492</v>
      </c>
      <c r="Y22" s="6">
        <v>0</v>
      </c>
      <c r="Z22" s="6">
        <f>SUM(NonNurse[[#This Row],[Physical Therapist (PT) Hours]],NonNurse[[#This Row],[PT Assistant Hours]],NonNurse[[#This Row],[PT Aide Hours]])/NonNurse[[#This Row],[MDS Census]]</f>
        <v>0.36174017257909874</v>
      </c>
      <c r="AA22" s="6">
        <v>0</v>
      </c>
      <c r="AB22" s="6">
        <v>0</v>
      </c>
      <c r="AC22" s="6">
        <v>0</v>
      </c>
      <c r="AD22" s="6">
        <v>0</v>
      </c>
      <c r="AE22" s="6">
        <v>0</v>
      </c>
      <c r="AF22" s="6">
        <v>0</v>
      </c>
      <c r="AG22" s="6">
        <v>0</v>
      </c>
      <c r="AH22" s="1">
        <v>125066</v>
      </c>
      <c r="AI22">
        <v>9</v>
      </c>
    </row>
    <row r="23" spans="1:35" x14ac:dyDescent="0.25">
      <c r="A23" t="s">
        <v>53</v>
      </c>
      <c r="B23" t="s">
        <v>34</v>
      </c>
      <c r="C23" t="s">
        <v>104</v>
      </c>
      <c r="D23" t="s">
        <v>95</v>
      </c>
      <c r="E23" s="6">
        <v>41.184782608695649</v>
      </c>
      <c r="F23" s="6">
        <v>4.4966304347826096</v>
      </c>
      <c r="G23" s="6">
        <v>0</v>
      </c>
      <c r="H23" s="6">
        <v>0.14673913043478262</v>
      </c>
      <c r="I23" s="6">
        <v>0.38043478260869568</v>
      </c>
      <c r="J23" s="6">
        <v>0</v>
      </c>
      <c r="K23" s="6">
        <v>0</v>
      </c>
      <c r="L23" s="6">
        <v>2.1048913043478268</v>
      </c>
      <c r="M23" s="6">
        <v>4.5783695652173924</v>
      </c>
      <c r="N23" s="6">
        <v>0</v>
      </c>
      <c r="O23" s="6">
        <f>SUM(NonNurse[[#This Row],[Qualified Social Work Staff Hours]],NonNurse[[#This Row],[Other Social Work Staff Hours]])/NonNurse[[#This Row],[MDS Census]]</f>
        <v>0.11116653470572714</v>
      </c>
      <c r="P23" s="6">
        <v>4.6028260869565205</v>
      </c>
      <c r="Q23" s="6">
        <v>12.19739130434783</v>
      </c>
      <c r="R23" s="6">
        <f>SUM(NonNurse[[#This Row],[Qualified Activities Professional Hours]],NonNurse[[#This Row],[Other Activities Professional Hours]])/NonNurse[[#This Row],[MDS Census]]</f>
        <v>0.40792293481129593</v>
      </c>
      <c r="S23" s="6">
        <v>3.3045652173913034</v>
      </c>
      <c r="T23" s="6">
        <v>0.5384782608695653</v>
      </c>
      <c r="U23" s="6">
        <v>0</v>
      </c>
      <c r="V23" s="6">
        <f>SUM(NonNurse[[#This Row],[Occupational Therapist Hours]],NonNurse[[#This Row],[OT Assistant Hours]],NonNurse[[#This Row],[OT Aide Hours]])/NonNurse[[#This Row],[MDS Census]]</f>
        <v>9.3312219583003425E-2</v>
      </c>
      <c r="W23" s="6">
        <v>5.9505434782608679</v>
      </c>
      <c r="X23" s="6">
        <v>0.72510869565217395</v>
      </c>
      <c r="Y23" s="6">
        <v>0</v>
      </c>
      <c r="Z23" s="6">
        <f>SUM(NonNurse[[#This Row],[Physical Therapist (PT) Hours]],NonNurse[[#This Row],[PT Assistant Hours]],NonNurse[[#This Row],[PT Aide Hours]])/NonNurse[[#This Row],[MDS Census]]</f>
        <v>0.1620902612826603</v>
      </c>
      <c r="AA23" s="6">
        <v>0</v>
      </c>
      <c r="AB23" s="6">
        <v>0</v>
      </c>
      <c r="AC23" s="6">
        <v>0</v>
      </c>
      <c r="AD23" s="6">
        <v>0</v>
      </c>
      <c r="AE23" s="6">
        <v>0</v>
      </c>
      <c r="AF23" s="6">
        <v>0</v>
      </c>
      <c r="AG23" s="6">
        <v>0</v>
      </c>
      <c r="AH23" s="1">
        <v>125061</v>
      </c>
      <c r="AI23">
        <v>9</v>
      </c>
    </row>
    <row r="24" spans="1:35" x14ac:dyDescent="0.25">
      <c r="A24" t="s">
        <v>53</v>
      </c>
      <c r="B24" t="s">
        <v>12</v>
      </c>
      <c r="C24" t="s">
        <v>104</v>
      </c>
      <c r="D24" t="s">
        <v>95</v>
      </c>
      <c r="E24" s="6">
        <v>19.641304347826086</v>
      </c>
      <c r="F24" s="6">
        <v>0</v>
      </c>
      <c r="G24" s="6">
        <v>0</v>
      </c>
      <c r="H24" s="6">
        <v>0</v>
      </c>
      <c r="I24" s="6">
        <v>0</v>
      </c>
      <c r="J24" s="6">
        <v>0</v>
      </c>
      <c r="K24" s="6">
        <v>0</v>
      </c>
      <c r="L24" s="6">
        <v>0</v>
      </c>
      <c r="M24" s="6">
        <v>0</v>
      </c>
      <c r="N24" s="6">
        <v>0</v>
      </c>
      <c r="O24" s="6">
        <f>SUM(NonNurse[[#This Row],[Qualified Social Work Staff Hours]],NonNurse[[#This Row],[Other Social Work Staff Hours]])/NonNurse[[#This Row],[MDS Census]]</f>
        <v>0</v>
      </c>
      <c r="P24" s="6">
        <v>0</v>
      </c>
      <c r="Q24" s="6">
        <v>0</v>
      </c>
      <c r="R24" s="6">
        <f>SUM(NonNurse[[#This Row],[Qualified Activities Professional Hours]],NonNurse[[#This Row],[Other Activities Professional Hours]])/NonNurse[[#This Row],[MDS Census]]</f>
        <v>0</v>
      </c>
      <c r="S24" s="6">
        <v>0</v>
      </c>
      <c r="T24" s="6">
        <v>0</v>
      </c>
      <c r="U24" s="6">
        <v>0</v>
      </c>
      <c r="V24" s="6">
        <f>SUM(NonNurse[[#This Row],[Occupational Therapist Hours]],NonNurse[[#This Row],[OT Assistant Hours]],NonNurse[[#This Row],[OT Aide Hours]])/NonNurse[[#This Row],[MDS Census]]</f>
        <v>0</v>
      </c>
      <c r="W24" s="6">
        <v>0</v>
      </c>
      <c r="X24" s="6">
        <v>0</v>
      </c>
      <c r="Y24" s="6">
        <v>1.5652173913043479</v>
      </c>
      <c r="Z24" s="6">
        <f>SUM(NonNurse[[#This Row],[Physical Therapist (PT) Hours]],NonNurse[[#This Row],[PT Assistant Hours]],NonNurse[[#This Row],[PT Aide Hours]])/NonNurse[[#This Row],[MDS Census]]</f>
        <v>7.9690094078583296E-2</v>
      </c>
      <c r="AA24" s="6">
        <v>0</v>
      </c>
      <c r="AB24" s="6">
        <v>0</v>
      </c>
      <c r="AC24" s="6">
        <v>0</v>
      </c>
      <c r="AD24" s="6">
        <v>0</v>
      </c>
      <c r="AE24" s="6">
        <v>0</v>
      </c>
      <c r="AF24" s="6">
        <v>0</v>
      </c>
      <c r="AG24" s="6">
        <v>0</v>
      </c>
      <c r="AH24" s="1">
        <v>125021</v>
      </c>
      <c r="AI24">
        <v>9</v>
      </c>
    </row>
    <row r="25" spans="1:35" x14ac:dyDescent="0.25">
      <c r="A25" t="s">
        <v>53</v>
      </c>
      <c r="B25" t="s">
        <v>14</v>
      </c>
      <c r="C25" t="s">
        <v>102</v>
      </c>
      <c r="D25" t="s">
        <v>96</v>
      </c>
      <c r="E25" s="6">
        <v>144.68478260869566</v>
      </c>
      <c r="F25" s="6">
        <v>5.8260869565217392</v>
      </c>
      <c r="G25" s="6">
        <v>0.30434782608695654</v>
      </c>
      <c r="H25" s="6">
        <v>1.236413043478261</v>
      </c>
      <c r="I25" s="6">
        <v>5.4782608695652177</v>
      </c>
      <c r="J25" s="6">
        <v>0</v>
      </c>
      <c r="K25" s="6">
        <v>0</v>
      </c>
      <c r="L25" s="6">
        <v>4.6582608695652175</v>
      </c>
      <c r="M25" s="6">
        <v>8.4021739130434785</v>
      </c>
      <c r="N25" s="6">
        <v>4.1086956521739131</v>
      </c>
      <c r="O25" s="6">
        <f>SUM(NonNurse[[#This Row],[Qualified Social Work Staff Hours]],NonNurse[[#This Row],[Other Social Work Staff Hours]])/NonNurse[[#This Row],[MDS Census]]</f>
        <v>8.646983697693636E-2</v>
      </c>
      <c r="P25" s="6">
        <v>24.651521739130434</v>
      </c>
      <c r="Q25" s="6">
        <v>0</v>
      </c>
      <c r="R25" s="6">
        <f>SUM(NonNurse[[#This Row],[Qualified Activities Professional Hours]],NonNurse[[#This Row],[Other Activities Professional Hours]])/NonNurse[[#This Row],[MDS Census]]</f>
        <v>0.17038088798737885</v>
      </c>
      <c r="S25" s="6">
        <v>9.9834782608695658</v>
      </c>
      <c r="T25" s="6">
        <v>8.9321739130434814</v>
      </c>
      <c r="U25" s="6">
        <v>0</v>
      </c>
      <c r="V25" s="6">
        <f>SUM(NonNurse[[#This Row],[Occupational Therapist Hours]],NonNurse[[#This Row],[OT Assistant Hours]],NonNurse[[#This Row],[OT Aide Hours]])/NonNurse[[#This Row],[MDS Census]]</f>
        <v>0.13073698444895201</v>
      </c>
      <c r="W25" s="6">
        <v>6.6342391304347812</v>
      </c>
      <c r="X25" s="6">
        <v>9.7684782608695624</v>
      </c>
      <c r="Y25" s="6">
        <v>0</v>
      </c>
      <c r="Z25" s="6">
        <f>SUM(NonNurse[[#This Row],[Physical Therapist (PT) Hours]],NonNurse[[#This Row],[PT Assistant Hours]],NonNurse[[#This Row],[PT Aide Hours]])/NonNurse[[#This Row],[MDS Census]]</f>
        <v>0.1133686424761475</v>
      </c>
      <c r="AA25" s="6">
        <v>0</v>
      </c>
      <c r="AB25" s="6">
        <v>0</v>
      </c>
      <c r="AC25" s="6">
        <v>0</v>
      </c>
      <c r="AD25" s="6">
        <v>0</v>
      </c>
      <c r="AE25" s="6">
        <v>0</v>
      </c>
      <c r="AF25" s="6">
        <v>0</v>
      </c>
      <c r="AG25" s="6">
        <v>0</v>
      </c>
      <c r="AH25" s="1">
        <v>125026</v>
      </c>
      <c r="AI25">
        <v>9</v>
      </c>
    </row>
    <row r="26" spans="1:35" x14ac:dyDescent="0.25">
      <c r="A26" t="s">
        <v>53</v>
      </c>
      <c r="B26" t="s">
        <v>1</v>
      </c>
      <c r="C26" t="s">
        <v>99</v>
      </c>
      <c r="D26" t="s">
        <v>94</v>
      </c>
      <c r="E26" s="6">
        <v>81.858695652173907</v>
      </c>
      <c r="F26" s="6">
        <v>3.3043478260869565</v>
      </c>
      <c r="G26" s="6">
        <v>0.54891304347826086</v>
      </c>
      <c r="H26" s="6">
        <v>0.60869565217391308</v>
      </c>
      <c r="I26" s="6">
        <v>4.2608695652173916</v>
      </c>
      <c r="J26" s="6">
        <v>0</v>
      </c>
      <c r="K26" s="6">
        <v>0</v>
      </c>
      <c r="L26" s="6">
        <v>1.2391304347826086</v>
      </c>
      <c r="M26" s="6">
        <v>4.9565217391304346</v>
      </c>
      <c r="N26" s="6">
        <v>4.7255434782608692</v>
      </c>
      <c r="O26" s="6">
        <f>SUM(NonNurse[[#This Row],[Qualified Social Work Staff Hours]],NonNurse[[#This Row],[Other Social Work Staff Hours]])/NonNurse[[#This Row],[MDS Census]]</f>
        <v>0.11827778515469395</v>
      </c>
      <c r="P26" s="6">
        <v>0</v>
      </c>
      <c r="Q26" s="6">
        <v>46.910326086956523</v>
      </c>
      <c r="R26" s="6">
        <f>SUM(NonNurse[[#This Row],[Qualified Activities Professional Hours]],NonNurse[[#This Row],[Other Activities Professional Hours]])/NonNurse[[#This Row],[MDS Census]]</f>
        <v>0.57306466604700579</v>
      </c>
      <c r="S26" s="6">
        <v>3.7608695652173911</v>
      </c>
      <c r="T26" s="6">
        <v>0</v>
      </c>
      <c r="U26" s="6">
        <v>4.1304347826086953</v>
      </c>
      <c r="V26" s="6">
        <f>SUM(NonNurse[[#This Row],[Occupational Therapist Hours]],NonNurse[[#This Row],[OT Assistant Hours]],NonNurse[[#This Row],[OT Aide Hours]])/NonNurse[[#This Row],[MDS Census]]</f>
        <v>9.6401540300092944E-2</v>
      </c>
      <c r="W26" s="6">
        <v>1.2065217391304348</v>
      </c>
      <c r="X26" s="6">
        <v>0</v>
      </c>
      <c r="Y26" s="6">
        <v>4.0434782608695654</v>
      </c>
      <c r="Z26" s="6">
        <f>SUM(NonNurse[[#This Row],[Physical Therapist (PT) Hours]],NonNurse[[#This Row],[PT Assistant Hours]],NonNurse[[#This Row],[PT Aide Hours]])/NonNurse[[#This Row],[MDS Census]]</f>
        <v>6.4134909042623825E-2</v>
      </c>
      <c r="AA26" s="6">
        <v>0</v>
      </c>
      <c r="AB26" s="6">
        <v>0</v>
      </c>
      <c r="AC26" s="6">
        <v>0</v>
      </c>
      <c r="AD26" s="6">
        <v>0</v>
      </c>
      <c r="AE26" s="6">
        <v>0</v>
      </c>
      <c r="AF26" s="6">
        <v>0</v>
      </c>
      <c r="AG26" s="6">
        <v>0</v>
      </c>
      <c r="AH26" s="1">
        <v>125003</v>
      </c>
      <c r="AI26">
        <v>9</v>
      </c>
    </row>
    <row r="27" spans="1:35" x14ac:dyDescent="0.25">
      <c r="A27" t="s">
        <v>53</v>
      </c>
      <c r="B27" t="s">
        <v>31</v>
      </c>
      <c r="C27" t="s">
        <v>113</v>
      </c>
      <c r="D27" t="s">
        <v>96</v>
      </c>
      <c r="E27" s="6">
        <v>28.891304347826086</v>
      </c>
      <c r="F27" s="6">
        <v>0</v>
      </c>
      <c r="G27" s="6">
        <v>8.2934782608695645</v>
      </c>
      <c r="H27" s="6">
        <v>0.13956521739130434</v>
      </c>
      <c r="I27" s="6">
        <v>0.54347826086956519</v>
      </c>
      <c r="J27" s="6">
        <v>0</v>
      </c>
      <c r="K27" s="6">
        <v>4.1711956521739131</v>
      </c>
      <c r="L27" s="6">
        <v>1.0434782608695652</v>
      </c>
      <c r="M27" s="6">
        <v>4.3478260869565215</v>
      </c>
      <c r="N27" s="6">
        <v>0</v>
      </c>
      <c r="O27" s="6">
        <f>SUM(NonNurse[[#This Row],[Qualified Social Work Staff Hours]],NonNurse[[#This Row],[Other Social Work Staff Hours]])/NonNurse[[#This Row],[MDS Census]]</f>
        <v>0.15048908954100829</v>
      </c>
      <c r="P27" s="6">
        <v>5.1304347826086953</v>
      </c>
      <c r="Q27" s="6">
        <v>17.254456521739129</v>
      </c>
      <c r="R27" s="6">
        <f>SUM(NonNurse[[#This Row],[Qualified Activities Professional Hours]],NonNurse[[#This Row],[Other Activities Professional Hours]])/NonNurse[[#This Row],[MDS Census]]</f>
        <v>0.77479683972911961</v>
      </c>
      <c r="S27" s="6">
        <v>0.13315217391304349</v>
      </c>
      <c r="T27" s="6">
        <v>0</v>
      </c>
      <c r="U27" s="6">
        <v>0</v>
      </c>
      <c r="V27" s="6">
        <f>SUM(NonNurse[[#This Row],[Occupational Therapist Hours]],NonNurse[[#This Row],[OT Assistant Hours]],NonNurse[[#This Row],[OT Aide Hours]])/NonNurse[[#This Row],[MDS Census]]</f>
        <v>4.6087283671933793E-3</v>
      </c>
      <c r="W27" s="6">
        <v>1.9990217391304348</v>
      </c>
      <c r="X27" s="6">
        <v>0</v>
      </c>
      <c r="Y27" s="6">
        <v>0</v>
      </c>
      <c r="Z27" s="6">
        <f>SUM(NonNurse[[#This Row],[Physical Therapist (PT) Hours]],NonNurse[[#This Row],[PT Assistant Hours]],NonNurse[[#This Row],[PT Aide Hours]])/NonNurse[[#This Row],[MDS Census]]</f>
        <v>6.9191121143717088E-2</v>
      </c>
      <c r="AA27" s="6">
        <v>0</v>
      </c>
      <c r="AB27" s="6">
        <v>0</v>
      </c>
      <c r="AC27" s="6">
        <v>0</v>
      </c>
      <c r="AD27" s="6">
        <v>0</v>
      </c>
      <c r="AE27" s="6">
        <v>65.456521739130437</v>
      </c>
      <c r="AF27" s="6">
        <v>0</v>
      </c>
      <c r="AG27" s="6">
        <v>0</v>
      </c>
      <c r="AH27" s="1">
        <v>125057</v>
      </c>
      <c r="AI27">
        <v>9</v>
      </c>
    </row>
    <row r="28" spans="1:35" x14ac:dyDescent="0.25">
      <c r="A28" t="s">
        <v>53</v>
      </c>
      <c r="B28" t="s">
        <v>5</v>
      </c>
      <c r="C28" t="s">
        <v>102</v>
      </c>
      <c r="D28" t="s">
        <v>96</v>
      </c>
      <c r="E28" s="6">
        <v>86.706521739130437</v>
      </c>
      <c r="F28" s="6">
        <v>10.347826086956522</v>
      </c>
      <c r="G28" s="6">
        <v>1.4130434782608696</v>
      </c>
      <c r="H28" s="6">
        <v>0.64673913043478259</v>
      </c>
      <c r="I28" s="6">
        <v>4.3043478260869561</v>
      </c>
      <c r="J28" s="6">
        <v>0</v>
      </c>
      <c r="K28" s="6">
        <v>0</v>
      </c>
      <c r="L28" s="6">
        <v>0</v>
      </c>
      <c r="M28" s="6">
        <v>12.586956521739131</v>
      </c>
      <c r="N28" s="6">
        <v>0</v>
      </c>
      <c r="O28" s="6">
        <f>SUM(NonNurse[[#This Row],[Qualified Social Work Staff Hours]],NonNurse[[#This Row],[Other Social Work Staff Hours]])/NonNurse[[#This Row],[MDS Census]]</f>
        <v>0.14516735614892817</v>
      </c>
      <c r="P28" s="6">
        <v>5.0434782608695654</v>
      </c>
      <c r="Q28" s="6">
        <v>40.476086956521748</v>
      </c>
      <c r="R28" s="6">
        <f>SUM(NonNurse[[#This Row],[Qualified Activities Professional Hours]],NonNurse[[#This Row],[Other Activities Professional Hours]])/NonNurse[[#This Row],[MDS Census]]</f>
        <v>0.52498432994860234</v>
      </c>
      <c r="S28" s="6">
        <v>5.3543478260869568</v>
      </c>
      <c r="T28" s="6">
        <v>2.5847826086956522</v>
      </c>
      <c r="U28" s="6">
        <v>0</v>
      </c>
      <c r="V28" s="6">
        <f>SUM(NonNurse[[#This Row],[Occupational Therapist Hours]],NonNurse[[#This Row],[OT Assistant Hours]],NonNurse[[#This Row],[OT Aide Hours]])/NonNurse[[#This Row],[MDS Census]]</f>
        <v>9.1563244327441395E-2</v>
      </c>
      <c r="W28" s="6">
        <v>4.9663043478260871</v>
      </c>
      <c r="X28" s="6">
        <v>10.217391304347826</v>
      </c>
      <c r="Y28" s="6">
        <v>2.4782608695652173</v>
      </c>
      <c r="Z28" s="6">
        <f>SUM(NonNurse[[#This Row],[Physical Therapist (PT) Hours]],NonNurse[[#This Row],[PT Assistant Hours]],NonNurse[[#This Row],[PT Aide Hours]])/NonNurse[[#This Row],[MDS Census]]</f>
        <v>0.20369813212987339</v>
      </c>
      <c r="AA28" s="6">
        <v>0</v>
      </c>
      <c r="AB28" s="6">
        <v>0</v>
      </c>
      <c r="AC28" s="6">
        <v>0</v>
      </c>
      <c r="AD28" s="6">
        <v>0</v>
      </c>
      <c r="AE28" s="6">
        <v>0</v>
      </c>
      <c r="AF28" s="6">
        <v>0</v>
      </c>
      <c r="AG28" s="6">
        <v>4.3478260869565216E-2</v>
      </c>
      <c r="AH28" s="1">
        <v>125010</v>
      </c>
      <c r="AI28">
        <v>9</v>
      </c>
    </row>
    <row r="29" spans="1:35" x14ac:dyDescent="0.25">
      <c r="A29" t="s">
        <v>53</v>
      </c>
      <c r="B29" t="s">
        <v>19</v>
      </c>
      <c r="C29" t="s">
        <v>98</v>
      </c>
      <c r="D29" t="s">
        <v>93</v>
      </c>
      <c r="E29" s="6">
        <v>194.46739130434781</v>
      </c>
      <c r="F29" s="6">
        <v>78.520108695652183</v>
      </c>
      <c r="G29" s="6">
        <v>0.30978260869565216</v>
      </c>
      <c r="H29" s="6">
        <v>0.77445652173913049</v>
      </c>
      <c r="I29" s="6">
        <v>5.2608695652173916</v>
      </c>
      <c r="J29" s="6">
        <v>0</v>
      </c>
      <c r="K29" s="6">
        <v>0</v>
      </c>
      <c r="L29" s="6">
        <v>9.8873913043478279</v>
      </c>
      <c r="M29" s="6">
        <v>22.59315217391304</v>
      </c>
      <c r="N29" s="6">
        <v>0</v>
      </c>
      <c r="O29" s="6">
        <f>SUM(NonNurse[[#This Row],[Qualified Social Work Staff Hours]],NonNurse[[#This Row],[Other Social Work Staff Hours]])/NonNurse[[#This Row],[MDS Census]]</f>
        <v>0.11617964339612094</v>
      </c>
      <c r="P29" s="6">
        <v>4.7716304347826091</v>
      </c>
      <c r="Q29" s="6">
        <v>41.173586956521739</v>
      </c>
      <c r="R29" s="6">
        <f>SUM(NonNurse[[#This Row],[Qualified Activities Professional Hours]],NonNurse[[#This Row],[Other Activities Professional Hours]])/NonNurse[[#This Row],[MDS Census]]</f>
        <v>0.23626180761276622</v>
      </c>
      <c r="S29" s="6">
        <v>22.471195652173908</v>
      </c>
      <c r="T29" s="6">
        <v>4.427391304347827</v>
      </c>
      <c r="U29" s="6">
        <v>0</v>
      </c>
      <c r="V29" s="6">
        <f>SUM(NonNurse[[#This Row],[Occupational Therapist Hours]],NonNurse[[#This Row],[OT Assistant Hours]],NonNurse[[#This Row],[OT Aide Hours]])/NonNurse[[#This Row],[MDS Census]]</f>
        <v>0.1383192666703929</v>
      </c>
      <c r="W29" s="6">
        <v>17.049130434782604</v>
      </c>
      <c r="X29" s="6">
        <v>9.3284782608695647</v>
      </c>
      <c r="Y29" s="6">
        <v>5.6521739130434785</v>
      </c>
      <c r="Z29" s="6">
        <f>SUM(NonNurse[[#This Row],[Physical Therapist (PT) Hours]],NonNurse[[#This Row],[PT Assistant Hours]],NonNurse[[#This Row],[PT Aide Hours]])/NonNurse[[#This Row],[MDS Census]]</f>
        <v>0.16470515901850091</v>
      </c>
      <c r="AA29" s="6">
        <v>0</v>
      </c>
      <c r="AB29" s="6">
        <v>0</v>
      </c>
      <c r="AC29" s="6">
        <v>0</v>
      </c>
      <c r="AD29" s="6">
        <v>0</v>
      </c>
      <c r="AE29" s="6">
        <v>0</v>
      </c>
      <c r="AF29" s="6">
        <v>0</v>
      </c>
      <c r="AG29" s="6">
        <v>0</v>
      </c>
      <c r="AH29" s="1">
        <v>125040</v>
      </c>
      <c r="AI29">
        <v>9</v>
      </c>
    </row>
    <row r="30" spans="1:35" x14ac:dyDescent="0.25">
      <c r="A30" t="s">
        <v>53</v>
      </c>
      <c r="B30" t="s">
        <v>29</v>
      </c>
      <c r="C30" t="s">
        <v>111</v>
      </c>
      <c r="D30" t="s">
        <v>93</v>
      </c>
      <c r="E30" s="6">
        <v>63.684782608695649</v>
      </c>
      <c r="F30" s="6">
        <v>42.551847826086956</v>
      </c>
      <c r="G30" s="6">
        <v>0.30978260869565216</v>
      </c>
      <c r="H30" s="6">
        <v>0.35597826086956524</v>
      </c>
      <c r="I30" s="6">
        <v>5.2826086956521738</v>
      </c>
      <c r="J30" s="6">
        <v>0</v>
      </c>
      <c r="K30" s="6">
        <v>0</v>
      </c>
      <c r="L30" s="6">
        <v>2.8618478260869566</v>
      </c>
      <c r="M30" s="6">
        <v>4.5761956521739124</v>
      </c>
      <c r="N30" s="6">
        <v>0.16119565217391302</v>
      </c>
      <c r="O30" s="6">
        <f>SUM(NonNurse[[#This Row],[Qualified Social Work Staff Hours]],NonNurse[[#This Row],[Other Social Work Staff Hours]])/NonNurse[[#This Row],[MDS Census]]</f>
        <v>7.4388120839733743E-2</v>
      </c>
      <c r="P30" s="6">
        <v>4.8580434782608704</v>
      </c>
      <c r="Q30" s="6">
        <v>14.755434782608694</v>
      </c>
      <c r="R30" s="6">
        <f>SUM(NonNurse[[#This Row],[Qualified Activities Professional Hours]],NonNurse[[#This Row],[Other Activities Professional Hours]])/NonNurse[[#This Row],[MDS Census]]</f>
        <v>0.3079774705581157</v>
      </c>
      <c r="S30" s="6">
        <v>10.114021739130433</v>
      </c>
      <c r="T30" s="6">
        <v>1.3142391304347822</v>
      </c>
      <c r="U30" s="6">
        <v>0</v>
      </c>
      <c r="V30" s="6">
        <f>SUM(NonNurse[[#This Row],[Occupational Therapist Hours]],NonNurse[[#This Row],[OT Assistant Hours]],NonNurse[[#This Row],[OT Aide Hours]])/NonNurse[[#This Row],[MDS Census]]</f>
        <v>0.17945041816009555</v>
      </c>
      <c r="W30" s="6">
        <v>6.5340217391304352</v>
      </c>
      <c r="X30" s="6">
        <v>3.1380434782608693</v>
      </c>
      <c r="Y30" s="6">
        <v>0</v>
      </c>
      <c r="Z30" s="6">
        <f>SUM(NonNurse[[#This Row],[Physical Therapist (PT) Hours]],NonNurse[[#This Row],[PT Assistant Hours]],NonNurse[[#This Row],[PT Aide Hours]])/NonNurse[[#This Row],[MDS Census]]</f>
        <v>0.15187403993855608</v>
      </c>
      <c r="AA30" s="6">
        <v>0</v>
      </c>
      <c r="AB30" s="6">
        <v>0</v>
      </c>
      <c r="AC30" s="6">
        <v>0</v>
      </c>
      <c r="AD30" s="6">
        <v>0</v>
      </c>
      <c r="AE30" s="6">
        <v>0</v>
      </c>
      <c r="AF30" s="6">
        <v>0</v>
      </c>
      <c r="AG30" s="6">
        <v>0</v>
      </c>
      <c r="AH30" s="1">
        <v>125052</v>
      </c>
      <c r="AI30">
        <v>9</v>
      </c>
    </row>
    <row r="31" spans="1:35" x14ac:dyDescent="0.25">
      <c r="A31" t="s">
        <v>53</v>
      </c>
      <c r="B31" t="s">
        <v>20</v>
      </c>
      <c r="C31" t="s">
        <v>102</v>
      </c>
      <c r="D31" t="s">
        <v>96</v>
      </c>
      <c r="E31" s="6">
        <v>80.413043478260875</v>
      </c>
      <c r="F31" s="6">
        <v>0</v>
      </c>
      <c r="G31" s="6">
        <v>0</v>
      </c>
      <c r="H31" s="6">
        <v>0.20108695652173914</v>
      </c>
      <c r="I31" s="6">
        <v>0</v>
      </c>
      <c r="J31" s="6">
        <v>0</v>
      </c>
      <c r="K31" s="6">
        <v>0</v>
      </c>
      <c r="L31" s="6">
        <v>0.66380434782608699</v>
      </c>
      <c r="M31" s="6">
        <v>0</v>
      </c>
      <c r="N31" s="6">
        <v>0</v>
      </c>
      <c r="O31" s="6">
        <f>SUM(NonNurse[[#This Row],[Qualified Social Work Staff Hours]],NonNurse[[#This Row],[Other Social Work Staff Hours]])/NonNurse[[#This Row],[MDS Census]]</f>
        <v>0</v>
      </c>
      <c r="P31" s="6">
        <v>0</v>
      </c>
      <c r="Q31" s="6">
        <v>11.270869565217394</v>
      </c>
      <c r="R31" s="6">
        <f>SUM(NonNurse[[#This Row],[Qualified Activities Professional Hours]],NonNurse[[#This Row],[Other Activities Professional Hours]])/NonNurse[[#This Row],[MDS Census]]</f>
        <v>0.14016220600162207</v>
      </c>
      <c r="S31" s="6">
        <v>0.75010869565217397</v>
      </c>
      <c r="T31" s="6">
        <v>5.3516304347826082</v>
      </c>
      <c r="U31" s="6">
        <v>0</v>
      </c>
      <c r="V31" s="6">
        <f>SUM(NonNurse[[#This Row],[Occupational Therapist Hours]],NonNurse[[#This Row],[OT Assistant Hours]],NonNurse[[#This Row],[OT Aide Hours]])/NonNurse[[#This Row],[MDS Census]]</f>
        <v>7.5879967558799666E-2</v>
      </c>
      <c r="W31" s="6">
        <v>1.7081521739130432</v>
      </c>
      <c r="X31" s="6">
        <v>4.2570652173913031</v>
      </c>
      <c r="Y31" s="6">
        <v>0</v>
      </c>
      <c r="Z31" s="6">
        <f>SUM(NonNurse[[#This Row],[Physical Therapist (PT) Hours]],NonNurse[[#This Row],[PT Assistant Hours]],NonNurse[[#This Row],[PT Aide Hours]])/NonNurse[[#This Row],[MDS Census]]</f>
        <v>7.4182211408488755E-2</v>
      </c>
      <c r="AA31" s="6">
        <v>0</v>
      </c>
      <c r="AB31" s="6">
        <v>0</v>
      </c>
      <c r="AC31" s="6">
        <v>0</v>
      </c>
      <c r="AD31" s="6">
        <v>0</v>
      </c>
      <c r="AE31" s="6">
        <v>0</v>
      </c>
      <c r="AF31" s="6">
        <v>0</v>
      </c>
      <c r="AG31" s="6">
        <v>0</v>
      </c>
      <c r="AH31" s="1">
        <v>125041</v>
      </c>
      <c r="AI31">
        <v>9</v>
      </c>
    </row>
    <row r="32" spans="1:35" x14ac:dyDescent="0.25">
      <c r="A32" t="s">
        <v>53</v>
      </c>
      <c r="B32" t="s">
        <v>4</v>
      </c>
      <c r="C32" t="s">
        <v>102</v>
      </c>
      <c r="D32" t="s">
        <v>96</v>
      </c>
      <c r="E32" s="6">
        <v>78.739130434782609</v>
      </c>
      <c r="F32" s="6">
        <v>5.0434782608695654</v>
      </c>
      <c r="G32" s="6">
        <v>0.73913043478260865</v>
      </c>
      <c r="H32" s="6">
        <v>0.63858695652173914</v>
      </c>
      <c r="I32" s="6">
        <v>5.8260869565217392</v>
      </c>
      <c r="J32" s="6">
        <v>0</v>
      </c>
      <c r="K32" s="6">
        <v>0</v>
      </c>
      <c r="L32" s="6">
        <v>0</v>
      </c>
      <c r="M32" s="6">
        <v>13.209782608695651</v>
      </c>
      <c r="N32" s="6">
        <v>0</v>
      </c>
      <c r="O32" s="6">
        <f>SUM(NonNurse[[#This Row],[Qualified Social Work Staff Hours]],NonNurse[[#This Row],[Other Social Work Staff Hours]])/NonNurse[[#This Row],[MDS Census]]</f>
        <v>0.16776642738818331</v>
      </c>
      <c r="P32" s="6">
        <v>13.203260869565215</v>
      </c>
      <c r="Q32" s="6">
        <v>46.942391304347836</v>
      </c>
      <c r="R32" s="6">
        <f>SUM(NonNurse[[#This Row],[Qualified Activities Professional Hours]],NonNurse[[#This Row],[Other Activities Professional Hours]])/NonNurse[[#This Row],[MDS Census]]</f>
        <v>0.76385974599668693</v>
      </c>
      <c r="S32" s="6">
        <v>4.5989130434782615</v>
      </c>
      <c r="T32" s="6">
        <v>8.2750000000000004</v>
      </c>
      <c r="U32" s="6">
        <v>4.9891304347826084</v>
      </c>
      <c r="V32" s="6">
        <f>SUM(NonNurse[[#This Row],[Occupational Therapist Hours]],NonNurse[[#This Row],[OT Assistant Hours]],NonNurse[[#This Row],[OT Aide Hours]])/NonNurse[[#This Row],[MDS Census]]</f>
        <v>0.22686361126449475</v>
      </c>
      <c r="W32" s="6">
        <v>5.0521739130434788</v>
      </c>
      <c r="X32" s="6">
        <v>9.5304347826086957</v>
      </c>
      <c r="Y32" s="6">
        <v>4.9565217391304346</v>
      </c>
      <c r="Z32" s="6">
        <f>SUM(NonNurse[[#This Row],[Physical Therapist (PT) Hours]],NonNurse[[#This Row],[PT Assistant Hours]],NonNurse[[#This Row],[PT Aide Hours]])/NonNurse[[#This Row],[MDS Census]]</f>
        <v>0.24815019326339041</v>
      </c>
      <c r="AA32" s="6">
        <v>0</v>
      </c>
      <c r="AB32" s="6">
        <v>0</v>
      </c>
      <c r="AC32" s="6">
        <v>0</v>
      </c>
      <c r="AD32" s="6">
        <v>0</v>
      </c>
      <c r="AE32" s="6">
        <v>0</v>
      </c>
      <c r="AF32" s="6">
        <v>0</v>
      </c>
      <c r="AG32" s="6">
        <v>2.4413043478260872</v>
      </c>
      <c r="AH32" s="1">
        <v>125009</v>
      </c>
      <c r="AI32">
        <v>9</v>
      </c>
    </row>
    <row r="33" spans="1:35" x14ac:dyDescent="0.25">
      <c r="A33" t="s">
        <v>53</v>
      </c>
      <c r="B33" t="s">
        <v>7</v>
      </c>
      <c r="C33" t="s">
        <v>102</v>
      </c>
      <c r="D33" t="s">
        <v>96</v>
      </c>
      <c r="E33" s="6">
        <v>90.25</v>
      </c>
      <c r="F33" s="6">
        <v>5.4782608695652177</v>
      </c>
      <c r="G33" s="6">
        <v>0.28260869565217389</v>
      </c>
      <c r="H33" s="6">
        <v>0</v>
      </c>
      <c r="I33" s="6">
        <v>0.89130434782608692</v>
      </c>
      <c r="J33" s="6">
        <v>0</v>
      </c>
      <c r="K33" s="6">
        <v>0</v>
      </c>
      <c r="L33" s="6">
        <v>5.8344565217391304</v>
      </c>
      <c r="M33" s="6">
        <v>0</v>
      </c>
      <c r="N33" s="6">
        <v>16.608695652173914</v>
      </c>
      <c r="O33" s="6">
        <f>SUM(NonNurse[[#This Row],[Qualified Social Work Staff Hours]],NonNurse[[#This Row],[Other Social Work Staff Hours]])/NonNurse[[#This Row],[MDS Census]]</f>
        <v>0.18402986872214863</v>
      </c>
      <c r="P33" s="6">
        <v>4.8695652173913047</v>
      </c>
      <c r="Q33" s="6">
        <v>30.002717391304348</v>
      </c>
      <c r="R33" s="6">
        <f>SUM(NonNurse[[#This Row],[Qualified Activities Professional Hours]],NonNurse[[#This Row],[Other Activities Professional Hours]])/NonNurse[[#This Row],[MDS Census]]</f>
        <v>0.38639648319884384</v>
      </c>
      <c r="S33" s="6">
        <v>5.495869565217391</v>
      </c>
      <c r="T33" s="6">
        <v>5.1561956521739134</v>
      </c>
      <c r="U33" s="6">
        <v>0</v>
      </c>
      <c r="V33" s="6">
        <f>SUM(NonNurse[[#This Row],[Occupational Therapist Hours]],NonNurse[[#This Row],[OT Assistant Hours]],NonNurse[[#This Row],[OT Aide Hours]])/NonNurse[[#This Row],[MDS Census]]</f>
        <v>0.11802842346139948</v>
      </c>
      <c r="W33" s="6">
        <v>1.7973913043478262</v>
      </c>
      <c r="X33" s="6">
        <v>10.024456521739127</v>
      </c>
      <c r="Y33" s="6">
        <v>0</v>
      </c>
      <c r="Z33" s="6">
        <f>SUM(NonNurse[[#This Row],[Physical Therapist (PT) Hours]],NonNurse[[#This Row],[PT Assistant Hours]],NonNurse[[#This Row],[PT Aide Hours]])/NonNurse[[#This Row],[MDS Census]]</f>
        <v>0.13099000361315183</v>
      </c>
      <c r="AA33" s="6">
        <v>0</v>
      </c>
      <c r="AB33" s="6">
        <v>0</v>
      </c>
      <c r="AC33" s="6">
        <v>0</v>
      </c>
      <c r="AD33" s="6">
        <v>0</v>
      </c>
      <c r="AE33" s="6">
        <v>0</v>
      </c>
      <c r="AF33" s="6">
        <v>0</v>
      </c>
      <c r="AG33" s="6">
        <v>0</v>
      </c>
      <c r="AH33" s="1">
        <v>125013</v>
      </c>
      <c r="AI33">
        <v>9</v>
      </c>
    </row>
    <row r="34" spans="1:35" x14ac:dyDescent="0.25">
      <c r="A34" t="s">
        <v>53</v>
      </c>
      <c r="B34" t="s">
        <v>13</v>
      </c>
      <c r="C34" t="s">
        <v>102</v>
      </c>
      <c r="D34" t="s">
        <v>96</v>
      </c>
      <c r="E34" s="6">
        <v>70.695652173913047</v>
      </c>
      <c r="F34" s="6">
        <v>5.4782608695652177</v>
      </c>
      <c r="G34" s="6">
        <v>0</v>
      </c>
      <c r="H34" s="6">
        <v>0</v>
      </c>
      <c r="I34" s="6">
        <v>0</v>
      </c>
      <c r="J34" s="6">
        <v>0</v>
      </c>
      <c r="K34" s="6">
        <v>0</v>
      </c>
      <c r="L34" s="6">
        <v>0.29206521739130442</v>
      </c>
      <c r="M34" s="6">
        <v>0</v>
      </c>
      <c r="N34" s="6">
        <v>5.222065217391302</v>
      </c>
      <c r="O34" s="6">
        <f>SUM(NonNurse[[#This Row],[Qualified Social Work Staff Hours]],NonNurse[[#This Row],[Other Social Work Staff Hours]])/NonNurse[[#This Row],[MDS Census]]</f>
        <v>7.3866851168511646E-2</v>
      </c>
      <c r="P34" s="6">
        <v>0</v>
      </c>
      <c r="Q34" s="6">
        <v>15.606086956521736</v>
      </c>
      <c r="R34" s="6">
        <f>SUM(NonNurse[[#This Row],[Qualified Activities Professional Hours]],NonNurse[[#This Row],[Other Activities Professional Hours]])/NonNurse[[#This Row],[MDS Census]]</f>
        <v>0.22075030750307498</v>
      </c>
      <c r="S34" s="6">
        <v>0.69260869565217376</v>
      </c>
      <c r="T34" s="6">
        <v>5.4677173913043466</v>
      </c>
      <c r="U34" s="6">
        <v>0</v>
      </c>
      <c r="V34" s="6">
        <f>SUM(NonNurse[[#This Row],[Occupational Therapist Hours]],NonNurse[[#This Row],[OT Assistant Hours]],NonNurse[[#This Row],[OT Aide Hours]])/NonNurse[[#This Row],[MDS Census]]</f>
        <v>8.7138683886838847E-2</v>
      </c>
      <c r="W34" s="6">
        <v>1.2139130434782608</v>
      </c>
      <c r="X34" s="6">
        <v>3.6830434782608701</v>
      </c>
      <c r="Y34" s="6">
        <v>0</v>
      </c>
      <c r="Z34" s="6">
        <f>SUM(NonNurse[[#This Row],[Physical Therapist (PT) Hours]],NonNurse[[#This Row],[PT Assistant Hours]],NonNurse[[#This Row],[PT Aide Hours]])/NonNurse[[#This Row],[MDS Census]]</f>
        <v>6.9268142681426823E-2</v>
      </c>
      <c r="AA34" s="6">
        <v>0</v>
      </c>
      <c r="AB34" s="6">
        <v>0</v>
      </c>
      <c r="AC34" s="6">
        <v>0</v>
      </c>
      <c r="AD34" s="6">
        <v>0</v>
      </c>
      <c r="AE34" s="6">
        <v>0</v>
      </c>
      <c r="AF34" s="6">
        <v>0</v>
      </c>
      <c r="AG34" s="6">
        <v>0</v>
      </c>
      <c r="AH34" s="1">
        <v>125024</v>
      </c>
      <c r="AI34">
        <v>9</v>
      </c>
    </row>
    <row r="35" spans="1:35" x14ac:dyDescent="0.25">
      <c r="A35" t="s">
        <v>53</v>
      </c>
      <c r="B35" t="s">
        <v>21</v>
      </c>
      <c r="C35" t="s">
        <v>102</v>
      </c>
      <c r="D35" t="s">
        <v>96</v>
      </c>
      <c r="E35" s="6">
        <v>65.086956521739125</v>
      </c>
      <c r="F35" s="6">
        <v>6.25</v>
      </c>
      <c r="G35" s="6">
        <v>0.18478260869565216</v>
      </c>
      <c r="H35" s="6">
        <v>0.4729347826086957</v>
      </c>
      <c r="I35" s="6">
        <v>1.6413043478260869</v>
      </c>
      <c r="J35" s="6">
        <v>0</v>
      </c>
      <c r="K35" s="6">
        <v>0</v>
      </c>
      <c r="L35" s="6">
        <v>1.1438043478260866</v>
      </c>
      <c r="M35" s="6">
        <v>4.6086956521739131</v>
      </c>
      <c r="N35" s="6">
        <v>0</v>
      </c>
      <c r="O35" s="6">
        <f>SUM(NonNurse[[#This Row],[Qualified Social Work Staff Hours]],NonNurse[[#This Row],[Other Social Work Staff Hours]])/NonNurse[[#This Row],[MDS Census]]</f>
        <v>7.0808283233132943E-2</v>
      </c>
      <c r="P35" s="6">
        <v>5.1304347826086953</v>
      </c>
      <c r="Q35" s="6">
        <v>18.389130434782608</v>
      </c>
      <c r="R35" s="6">
        <f>SUM(NonNurse[[#This Row],[Qualified Activities Professional Hours]],NonNurse[[#This Row],[Other Activities Professional Hours]])/NonNurse[[#This Row],[MDS Census]]</f>
        <v>0.3613560454241817</v>
      </c>
      <c r="S35" s="6">
        <v>1.341413043478261</v>
      </c>
      <c r="T35" s="6">
        <v>1.5426086956521738</v>
      </c>
      <c r="U35" s="6">
        <v>0</v>
      </c>
      <c r="V35" s="6">
        <f>SUM(NonNurse[[#This Row],[Occupational Therapist Hours]],NonNurse[[#This Row],[OT Assistant Hours]],NonNurse[[#This Row],[OT Aide Hours]])/NonNurse[[#This Row],[MDS Census]]</f>
        <v>4.4310287241148966E-2</v>
      </c>
      <c r="W35" s="6">
        <v>1.5172826086956519</v>
      </c>
      <c r="X35" s="6">
        <v>3.0297826086956521</v>
      </c>
      <c r="Y35" s="6">
        <v>0</v>
      </c>
      <c r="Z35" s="6">
        <f>SUM(NonNurse[[#This Row],[Physical Therapist (PT) Hours]],NonNurse[[#This Row],[PT Assistant Hours]],NonNurse[[#This Row],[PT Aide Hours]])/NonNurse[[#This Row],[MDS Census]]</f>
        <v>6.9861389445557781E-2</v>
      </c>
      <c r="AA35" s="6">
        <v>0</v>
      </c>
      <c r="AB35" s="6">
        <v>0</v>
      </c>
      <c r="AC35" s="6">
        <v>0</v>
      </c>
      <c r="AD35" s="6">
        <v>0</v>
      </c>
      <c r="AE35" s="6">
        <v>0</v>
      </c>
      <c r="AF35" s="6">
        <v>0</v>
      </c>
      <c r="AG35" s="6">
        <v>0</v>
      </c>
      <c r="AH35" s="1">
        <v>125042</v>
      </c>
      <c r="AI35">
        <v>9</v>
      </c>
    </row>
    <row r="36" spans="1:35" x14ac:dyDescent="0.25">
      <c r="A36" t="s">
        <v>53</v>
      </c>
      <c r="B36" t="s">
        <v>33</v>
      </c>
      <c r="C36" t="s">
        <v>102</v>
      </c>
      <c r="D36" t="s">
        <v>96</v>
      </c>
      <c r="E36" s="6">
        <v>90.619565217391298</v>
      </c>
      <c r="F36" s="6">
        <v>5.3913043478260869</v>
      </c>
      <c r="G36" s="6">
        <v>9.7826086956521743E-2</v>
      </c>
      <c r="H36" s="6">
        <v>3.2608695652173912E-2</v>
      </c>
      <c r="I36" s="6">
        <v>5.0869565217391308</v>
      </c>
      <c r="J36" s="6">
        <v>0</v>
      </c>
      <c r="K36" s="6">
        <v>0</v>
      </c>
      <c r="L36" s="6">
        <v>4.436304347826086</v>
      </c>
      <c r="M36" s="6">
        <v>0.88586956521739135</v>
      </c>
      <c r="N36" s="6">
        <v>10.043478260869565</v>
      </c>
      <c r="O36" s="6">
        <f>SUM(NonNurse[[#This Row],[Qualified Social Work Staff Hours]],NonNurse[[#This Row],[Other Social Work Staff Hours]])/NonNurse[[#This Row],[MDS Census]]</f>
        <v>0.12060693294950221</v>
      </c>
      <c r="P36" s="6">
        <v>2.75</v>
      </c>
      <c r="Q36" s="6">
        <v>14.345108695652174</v>
      </c>
      <c r="R36" s="6">
        <f>SUM(NonNurse[[#This Row],[Qualified Activities Professional Hours]],NonNurse[[#This Row],[Other Activities Professional Hours]])/NonNurse[[#This Row],[MDS Census]]</f>
        <v>0.18864699532205828</v>
      </c>
      <c r="S36" s="6">
        <v>8.850217391304346</v>
      </c>
      <c r="T36" s="6">
        <v>4.181413043478261</v>
      </c>
      <c r="U36" s="6">
        <v>0</v>
      </c>
      <c r="V36" s="6">
        <f>SUM(NonNurse[[#This Row],[Occupational Therapist Hours]],NonNurse[[#This Row],[OT Assistant Hours]],NonNurse[[#This Row],[OT Aide Hours]])/NonNurse[[#This Row],[MDS Census]]</f>
        <v>0.14380592539282713</v>
      </c>
      <c r="W36" s="6">
        <v>5.5118478260869566</v>
      </c>
      <c r="X36" s="6">
        <v>8.7226086956521716</v>
      </c>
      <c r="Y36" s="6">
        <v>0</v>
      </c>
      <c r="Z36" s="6">
        <f>SUM(NonNurse[[#This Row],[Physical Therapist (PT) Hours]],NonNurse[[#This Row],[PT Assistant Hours]],NonNurse[[#This Row],[PT Aide Hours]])/NonNurse[[#This Row],[MDS Census]]</f>
        <v>0.15707928511454958</v>
      </c>
      <c r="AA36" s="6">
        <v>0</v>
      </c>
      <c r="AB36" s="6">
        <v>0</v>
      </c>
      <c r="AC36" s="6">
        <v>0</v>
      </c>
      <c r="AD36" s="6">
        <v>0</v>
      </c>
      <c r="AE36" s="6">
        <v>0</v>
      </c>
      <c r="AF36" s="6">
        <v>0</v>
      </c>
      <c r="AG36" s="6">
        <v>2.1739130434782608</v>
      </c>
      <c r="AH36" s="1">
        <v>125059</v>
      </c>
      <c r="AI36">
        <v>9</v>
      </c>
    </row>
    <row r="37" spans="1:35" x14ac:dyDescent="0.25">
      <c r="A37" t="s">
        <v>53</v>
      </c>
      <c r="B37" t="s">
        <v>22</v>
      </c>
      <c r="C37" t="s">
        <v>108</v>
      </c>
      <c r="D37" t="s">
        <v>96</v>
      </c>
      <c r="E37" s="6">
        <v>87.228260869565219</v>
      </c>
      <c r="F37" s="6">
        <v>5.4782608695652177</v>
      </c>
      <c r="G37" s="6">
        <v>0.17391304347826086</v>
      </c>
      <c r="H37" s="6">
        <v>0.57065217391304346</v>
      </c>
      <c r="I37" s="6">
        <v>0</v>
      </c>
      <c r="J37" s="6">
        <v>0</v>
      </c>
      <c r="K37" s="6">
        <v>0</v>
      </c>
      <c r="L37" s="6">
        <v>1.7990217391304351</v>
      </c>
      <c r="M37" s="6">
        <v>10</v>
      </c>
      <c r="N37" s="6">
        <v>0</v>
      </c>
      <c r="O37" s="6">
        <f>SUM(NonNurse[[#This Row],[Qualified Social Work Staff Hours]],NonNurse[[#This Row],[Other Social Work Staff Hours]])/NonNurse[[#This Row],[MDS Census]]</f>
        <v>0.1146417445482866</v>
      </c>
      <c r="P37" s="6">
        <v>4.4347826086956523</v>
      </c>
      <c r="Q37" s="6">
        <v>31.304347826086957</v>
      </c>
      <c r="R37" s="6">
        <f>SUM(NonNurse[[#This Row],[Qualified Activities Professional Hours]],NonNurse[[#This Row],[Other Activities Professional Hours]])/NonNurse[[#This Row],[MDS Census]]</f>
        <v>0.40971962616822433</v>
      </c>
      <c r="S37" s="6">
        <v>2.9796739130434768</v>
      </c>
      <c r="T37" s="6">
        <v>6.214239130434783</v>
      </c>
      <c r="U37" s="6">
        <v>0</v>
      </c>
      <c r="V37" s="6">
        <f>SUM(NonNurse[[#This Row],[Occupational Therapist Hours]],NonNurse[[#This Row],[OT Assistant Hours]],NonNurse[[#This Row],[OT Aide Hours]])/NonNurse[[#This Row],[MDS Census]]</f>
        <v>0.10540062305295948</v>
      </c>
      <c r="W37" s="6">
        <v>6.4588043478260886</v>
      </c>
      <c r="X37" s="6">
        <v>4.6478260869565222</v>
      </c>
      <c r="Y37" s="6">
        <v>0</v>
      </c>
      <c r="Z37" s="6">
        <f>SUM(NonNurse[[#This Row],[Physical Therapist (PT) Hours]],NonNurse[[#This Row],[PT Assistant Hours]],NonNurse[[#This Row],[PT Aide Hours]])/NonNurse[[#This Row],[MDS Census]]</f>
        <v>0.12732834890965733</v>
      </c>
      <c r="AA37" s="6">
        <v>0</v>
      </c>
      <c r="AB37" s="6">
        <v>0</v>
      </c>
      <c r="AC37" s="6">
        <v>0</v>
      </c>
      <c r="AD37" s="6">
        <v>0</v>
      </c>
      <c r="AE37" s="6">
        <v>17.478260869565219</v>
      </c>
      <c r="AF37" s="6">
        <v>0</v>
      </c>
      <c r="AG37" s="6">
        <v>0</v>
      </c>
      <c r="AH37" s="1">
        <v>125043</v>
      </c>
      <c r="AI37">
        <v>9</v>
      </c>
    </row>
    <row r="38" spans="1:35" x14ac:dyDescent="0.25">
      <c r="A38" t="s">
        <v>53</v>
      </c>
      <c r="B38" t="s">
        <v>24</v>
      </c>
      <c r="C38" t="s">
        <v>109</v>
      </c>
      <c r="D38" t="s">
        <v>96</v>
      </c>
      <c r="E38" s="6">
        <v>61.347826086956523</v>
      </c>
      <c r="F38" s="6">
        <v>5.0434782608695654</v>
      </c>
      <c r="G38" s="6">
        <v>0</v>
      </c>
      <c r="H38" s="6">
        <v>0</v>
      </c>
      <c r="I38" s="6">
        <v>0</v>
      </c>
      <c r="J38" s="6">
        <v>0</v>
      </c>
      <c r="K38" s="6">
        <v>0</v>
      </c>
      <c r="L38" s="6">
        <v>1.0032608695652174</v>
      </c>
      <c r="M38" s="6">
        <v>4.7826086956521738</v>
      </c>
      <c r="N38" s="6">
        <v>3.9565217391304346</v>
      </c>
      <c r="O38" s="6">
        <f>SUM(NonNurse[[#This Row],[Qualified Social Work Staff Hours]],NonNurse[[#This Row],[Other Social Work Staff Hours]])/NonNurse[[#This Row],[MDS Census]]</f>
        <v>0.14245216158752658</v>
      </c>
      <c r="P38" s="6">
        <v>5.3043478260869561</v>
      </c>
      <c r="Q38" s="6">
        <v>13.048913043478262</v>
      </c>
      <c r="R38" s="6">
        <f>SUM(NonNurse[[#This Row],[Qualified Activities Professional Hours]],NonNurse[[#This Row],[Other Activities Professional Hours]])/NonNurse[[#This Row],[MDS Census]]</f>
        <v>0.29916725726435156</v>
      </c>
      <c r="S38" s="6">
        <v>5.4328260869565224</v>
      </c>
      <c r="T38" s="6">
        <v>0.46347826086956517</v>
      </c>
      <c r="U38" s="6">
        <v>0</v>
      </c>
      <c r="V38" s="6">
        <f>SUM(NonNurse[[#This Row],[Occupational Therapist Hours]],NonNurse[[#This Row],[OT Assistant Hours]],NonNurse[[#This Row],[OT Aide Hours]])/NonNurse[[#This Row],[MDS Census]]</f>
        <v>9.6112686038270737E-2</v>
      </c>
      <c r="W38" s="6">
        <v>2.2520652173913045</v>
      </c>
      <c r="X38" s="6">
        <v>4.4233695652173903</v>
      </c>
      <c r="Y38" s="6">
        <v>0</v>
      </c>
      <c r="Z38" s="6">
        <f>SUM(NonNurse[[#This Row],[Physical Therapist (PT) Hours]],NonNurse[[#This Row],[PT Assistant Hours]],NonNurse[[#This Row],[PT Aide Hours]])/NonNurse[[#This Row],[MDS Census]]</f>
        <v>0.10881289865343727</v>
      </c>
      <c r="AA38" s="6">
        <v>0</v>
      </c>
      <c r="AB38" s="6">
        <v>0</v>
      </c>
      <c r="AC38" s="6">
        <v>0</v>
      </c>
      <c r="AD38" s="6">
        <v>0</v>
      </c>
      <c r="AE38" s="6">
        <v>0</v>
      </c>
      <c r="AF38" s="6">
        <v>0</v>
      </c>
      <c r="AG38" s="6">
        <v>0</v>
      </c>
      <c r="AH38" s="1">
        <v>125046</v>
      </c>
      <c r="AI38">
        <v>9</v>
      </c>
    </row>
    <row r="39" spans="1:35" x14ac:dyDescent="0.25">
      <c r="A39" t="s">
        <v>53</v>
      </c>
      <c r="B39" t="s">
        <v>38</v>
      </c>
      <c r="C39" t="s">
        <v>98</v>
      </c>
      <c r="D39" t="s">
        <v>93</v>
      </c>
      <c r="E39" s="6">
        <v>74.163043478260875</v>
      </c>
      <c r="F39" s="6">
        <v>5.1304347826086953</v>
      </c>
      <c r="G39" s="6">
        <v>0</v>
      </c>
      <c r="H39" s="6">
        <v>0</v>
      </c>
      <c r="I39" s="6">
        <v>2.0652173913043477</v>
      </c>
      <c r="J39" s="6">
        <v>0</v>
      </c>
      <c r="K39" s="6">
        <v>0</v>
      </c>
      <c r="L39" s="6">
        <v>0.36858695652173912</v>
      </c>
      <c r="M39" s="6">
        <v>5.3478260869565215</v>
      </c>
      <c r="N39" s="6">
        <v>5.0461956521739131</v>
      </c>
      <c r="O39" s="6">
        <f>SUM(NonNurse[[#This Row],[Qualified Social Work Staff Hours]],NonNurse[[#This Row],[Other Social Work Staff Hours]])/NonNurse[[#This Row],[MDS Census]]</f>
        <v>0.14015095998827493</v>
      </c>
      <c r="P39" s="6">
        <v>5.5</v>
      </c>
      <c r="Q39" s="6">
        <v>12.038043478260869</v>
      </c>
      <c r="R39" s="6">
        <f>SUM(NonNurse[[#This Row],[Qualified Activities Professional Hours]],NonNurse[[#This Row],[Other Activities Professional Hours]])/NonNurse[[#This Row],[MDS Census]]</f>
        <v>0.23647955444818991</v>
      </c>
      <c r="S39" s="6">
        <v>3.0738043478260879</v>
      </c>
      <c r="T39" s="6">
        <v>9.6730434782608725</v>
      </c>
      <c r="U39" s="6">
        <v>0</v>
      </c>
      <c r="V39" s="6">
        <f>SUM(NonNurse[[#This Row],[Occupational Therapist Hours]],NonNurse[[#This Row],[OT Assistant Hours]],NonNurse[[#This Row],[OT Aide Hours]])/NonNurse[[#This Row],[MDS Census]]</f>
        <v>0.171876007621281</v>
      </c>
      <c r="W39" s="6">
        <v>1.3735869565217391</v>
      </c>
      <c r="X39" s="6">
        <v>5.0576086956521742</v>
      </c>
      <c r="Y39" s="6">
        <v>0</v>
      </c>
      <c r="Z39" s="6">
        <f>SUM(NonNurse[[#This Row],[Physical Therapist (PT) Hours]],NonNurse[[#This Row],[PT Assistant Hours]],NonNurse[[#This Row],[PT Aide Hours]])/NonNurse[[#This Row],[MDS Census]]</f>
        <v>8.6716986662758316E-2</v>
      </c>
      <c r="AA39" s="6">
        <v>0</v>
      </c>
      <c r="AB39" s="6">
        <v>0</v>
      </c>
      <c r="AC39" s="6">
        <v>0</v>
      </c>
      <c r="AD39" s="6">
        <v>0</v>
      </c>
      <c r="AE39" s="6">
        <v>0</v>
      </c>
      <c r="AF39" s="6">
        <v>0</v>
      </c>
      <c r="AG39" s="6">
        <v>0</v>
      </c>
      <c r="AH39" s="1">
        <v>125065</v>
      </c>
      <c r="AI39">
        <v>9</v>
      </c>
    </row>
    <row r="40" spans="1:35" x14ac:dyDescent="0.25">
      <c r="A40" t="s">
        <v>53</v>
      </c>
      <c r="B40" t="s">
        <v>15</v>
      </c>
      <c r="C40" t="s">
        <v>105</v>
      </c>
      <c r="D40" t="s">
        <v>95</v>
      </c>
      <c r="E40" s="6">
        <v>49.532608695652172</v>
      </c>
      <c r="F40" s="6">
        <v>0</v>
      </c>
      <c r="G40" s="6">
        <v>0</v>
      </c>
      <c r="H40" s="6">
        <v>0</v>
      </c>
      <c r="I40" s="6">
        <v>0</v>
      </c>
      <c r="J40" s="6">
        <v>0</v>
      </c>
      <c r="K40" s="6">
        <v>0.41304347826086957</v>
      </c>
      <c r="L40" s="6">
        <v>0</v>
      </c>
      <c r="M40" s="6">
        <v>0.375</v>
      </c>
      <c r="N40" s="6">
        <v>0</v>
      </c>
      <c r="O40" s="6">
        <f>SUM(NonNurse[[#This Row],[Qualified Social Work Staff Hours]],NonNurse[[#This Row],[Other Social Work Staff Hours]])/NonNurse[[#This Row],[MDS Census]]</f>
        <v>7.5707702435813037E-3</v>
      </c>
      <c r="P40" s="6">
        <v>0</v>
      </c>
      <c r="Q40" s="6">
        <v>0</v>
      </c>
      <c r="R40" s="6">
        <f>SUM(NonNurse[[#This Row],[Qualified Activities Professional Hours]],NonNurse[[#This Row],[Other Activities Professional Hours]])/NonNurse[[#This Row],[MDS Census]]</f>
        <v>0</v>
      </c>
      <c r="S40" s="6">
        <v>0</v>
      </c>
      <c r="T40" s="6">
        <v>0</v>
      </c>
      <c r="U40" s="6">
        <v>0</v>
      </c>
      <c r="V40" s="6">
        <f>SUM(NonNurse[[#This Row],[Occupational Therapist Hours]],NonNurse[[#This Row],[OT Assistant Hours]],NonNurse[[#This Row],[OT Aide Hours]])/NonNurse[[#This Row],[MDS Census]]</f>
        <v>0</v>
      </c>
      <c r="W40" s="6">
        <v>0</v>
      </c>
      <c r="X40" s="6">
        <v>0</v>
      </c>
      <c r="Y40" s="6">
        <v>0</v>
      </c>
      <c r="Z40" s="6">
        <f>SUM(NonNurse[[#This Row],[Physical Therapist (PT) Hours]],NonNurse[[#This Row],[PT Assistant Hours]],NonNurse[[#This Row],[PT Aide Hours]])/NonNurse[[#This Row],[MDS Census]]</f>
        <v>0</v>
      </c>
      <c r="AA40" s="6">
        <v>0</v>
      </c>
      <c r="AB40" s="6">
        <v>0</v>
      </c>
      <c r="AC40" s="6">
        <v>0</v>
      </c>
      <c r="AD40" s="6">
        <v>0</v>
      </c>
      <c r="AE40" s="6">
        <v>0</v>
      </c>
      <c r="AF40" s="6">
        <v>0</v>
      </c>
      <c r="AG40" s="6">
        <v>0</v>
      </c>
      <c r="AH40" s="1">
        <v>125029</v>
      </c>
      <c r="AI40">
        <v>9</v>
      </c>
    </row>
    <row r="41" spans="1:35" x14ac:dyDescent="0.25">
      <c r="A41" t="s">
        <v>53</v>
      </c>
      <c r="B41" t="s">
        <v>10</v>
      </c>
      <c r="C41" t="s">
        <v>102</v>
      </c>
      <c r="D41" t="s">
        <v>96</v>
      </c>
      <c r="E41" s="6">
        <v>140.25</v>
      </c>
      <c r="F41" s="6">
        <v>13.130434782608695</v>
      </c>
      <c r="G41" s="6">
        <v>0.36956521739130432</v>
      </c>
      <c r="H41" s="6">
        <v>0.66304347826086951</v>
      </c>
      <c r="I41" s="6">
        <v>5.3043478260869561</v>
      </c>
      <c r="J41" s="6">
        <v>0</v>
      </c>
      <c r="K41" s="6">
        <v>0</v>
      </c>
      <c r="L41" s="6">
        <v>2.6913043478260867</v>
      </c>
      <c r="M41" s="6">
        <v>2.5217391304347827</v>
      </c>
      <c r="N41" s="6">
        <v>9.4969565217391327</v>
      </c>
      <c r="O41" s="6">
        <f>SUM(NonNurse[[#This Row],[Qualified Social Work Staff Hours]],NonNurse[[#This Row],[Other Social Work Staff Hours]])/NonNurse[[#This Row],[MDS Census]]</f>
        <v>8.5694799658994056E-2</v>
      </c>
      <c r="P41" s="6">
        <v>5.6521739130434785</v>
      </c>
      <c r="Q41" s="6">
        <v>22.520108695652176</v>
      </c>
      <c r="R41" s="6">
        <f>SUM(NonNurse[[#This Row],[Qualified Activities Professional Hours]],NonNurse[[#This Row],[Other Activities Professional Hours]])/NonNurse[[#This Row],[MDS Census]]</f>
        <v>0.20087189025807953</v>
      </c>
      <c r="S41" s="6">
        <v>9.8913043478260868E-2</v>
      </c>
      <c r="T41" s="6">
        <v>6.85532608695652</v>
      </c>
      <c r="U41" s="6">
        <v>0</v>
      </c>
      <c r="V41" s="6">
        <f>SUM(NonNurse[[#This Row],[Occupational Therapist Hours]],NonNurse[[#This Row],[OT Assistant Hours]],NonNurse[[#This Row],[OT Aide Hours]])/NonNurse[[#This Row],[MDS Census]]</f>
        <v>4.9584592730372766E-2</v>
      </c>
      <c r="W41" s="6">
        <v>5.821630434782608</v>
      </c>
      <c r="X41" s="6">
        <v>10.875978260869564</v>
      </c>
      <c r="Y41" s="6">
        <v>0</v>
      </c>
      <c r="Z41" s="6">
        <f>SUM(NonNurse[[#This Row],[Physical Therapist (PT) Hours]],NonNurse[[#This Row],[PT Assistant Hours]],NonNurse[[#This Row],[PT Aide Hours]])/NonNurse[[#This Row],[MDS Census]]</f>
        <v>0.1190560334805859</v>
      </c>
      <c r="AA41" s="6">
        <v>0</v>
      </c>
      <c r="AB41" s="6">
        <v>0</v>
      </c>
      <c r="AC41" s="6">
        <v>0</v>
      </c>
      <c r="AD41" s="6">
        <v>0</v>
      </c>
      <c r="AE41" s="6">
        <v>74.923913043478265</v>
      </c>
      <c r="AF41" s="6">
        <v>0</v>
      </c>
      <c r="AG41" s="6">
        <v>0</v>
      </c>
      <c r="AH41" s="1">
        <v>125019</v>
      </c>
      <c r="AI41">
        <v>9</v>
      </c>
    </row>
    <row r="42" spans="1:35" x14ac:dyDescent="0.25">
      <c r="A42" t="s">
        <v>53</v>
      </c>
      <c r="B42" t="s">
        <v>9</v>
      </c>
      <c r="C42" t="s">
        <v>103</v>
      </c>
      <c r="D42" t="s">
        <v>96</v>
      </c>
      <c r="E42" s="6">
        <v>86.423913043478265</v>
      </c>
      <c r="F42" s="6">
        <v>5.3913043478260869</v>
      </c>
      <c r="G42" s="6">
        <v>0</v>
      </c>
      <c r="H42" s="6">
        <v>8.2119565217391308</v>
      </c>
      <c r="I42" s="6">
        <v>0</v>
      </c>
      <c r="J42" s="6">
        <v>0</v>
      </c>
      <c r="K42" s="6">
        <v>0</v>
      </c>
      <c r="L42" s="6">
        <v>0</v>
      </c>
      <c r="M42" s="6">
        <v>16.782608695652176</v>
      </c>
      <c r="N42" s="6">
        <v>0</v>
      </c>
      <c r="O42" s="6">
        <f>SUM(NonNurse[[#This Row],[Qualified Social Work Staff Hours]],NonNurse[[#This Row],[Other Social Work Staff Hours]])/NonNurse[[#This Row],[MDS Census]]</f>
        <v>0.19418941013708968</v>
      </c>
      <c r="P42" s="6">
        <v>0</v>
      </c>
      <c r="Q42" s="6">
        <v>17.660326086956523</v>
      </c>
      <c r="R42" s="6">
        <f>SUM(NonNurse[[#This Row],[Qualified Activities Professional Hours]],NonNurse[[#This Row],[Other Activities Professional Hours]])/NonNurse[[#This Row],[MDS Census]]</f>
        <v>0.20434536536284745</v>
      </c>
      <c r="S42" s="6">
        <v>0</v>
      </c>
      <c r="T42" s="6">
        <v>0</v>
      </c>
      <c r="U42" s="6">
        <v>0</v>
      </c>
      <c r="V42" s="6">
        <f>SUM(NonNurse[[#This Row],[Occupational Therapist Hours]],NonNurse[[#This Row],[OT Assistant Hours]],NonNurse[[#This Row],[OT Aide Hours]])/NonNurse[[#This Row],[MDS Census]]</f>
        <v>0</v>
      </c>
      <c r="W42" s="6">
        <v>22.934782608695652</v>
      </c>
      <c r="X42" s="6">
        <v>0</v>
      </c>
      <c r="Y42" s="6">
        <v>0</v>
      </c>
      <c r="Z42" s="6">
        <f>SUM(NonNurse[[#This Row],[Physical Therapist (PT) Hours]],NonNurse[[#This Row],[PT Assistant Hours]],NonNurse[[#This Row],[PT Aide Hours]])/NonNurse[[#This Row],[MDS Census]]</f>
        <v>0.26537542447490881</v>
      </c>
      <c r="AA42" s="6">
        <v>0</v>
      </c>
      <c r="AB42" s="6">
        <v>0</v>
      </c>
      <c r="AC42" s="6">
        <v>0</v>
      </c>
      <c r="AD42" s="6">
        <v>0</v>
      </c>
      <c r="AE42" s="6">
        <v>0</v>
      </c>
      <c r="AF42" s="6">
        <v>0</v>
      </c>
      <c r="AG42" s="6">
        <v>0</v>
      </c>
      <c r="AH42" s="1">
        <v>125015</v>
      </c>
      <c r="AI42">
        <v>9</v>
      </c>
    </row>
    <row r="43" spans="1:35" x14ac:dyDescent="0.25">
      <c r="A43" t="s">
        <v>53</v>
      </c>
      <c r="B43" t="s">
        <v>32</v>
      </c>
      <c r="C43" t="s">
        <v>98</v>
      </c>
      <c r="D43" t="s">
        <v>93</v>
      </c>
      <c r="E43" s="6">
        <v>45.5</v>
      </c>
      <c r="F43" s="6">
        <v>0</v>
      </c>
      <c r="G43" s="6">
        <v>0</v>
      </c>
      <c r="H43" s="6">
        <v>0</v>
      </c>
      <c r="I43" s="6">
        <v>0</v>
      </c>
      <c r="J43" s="6">
        <v>0</v>
      </c>
      <c r="K43" s="6">
        <v>0</v>
      </c>
      <c r="L43" s="6">
        <v>0.70956521739130451</v>
      </c>
      <c r="M43" s="6">
        <v>2.4184782608695654</v>
      </c>
      <c r="N43" s="6">
        <v>5.3641304347826084</v>
      </c>
      <c r="O43" s="6">
        <f>SUM(NonNurse[[#This Row],[Qualified Social Work Staff Hours]],NonNurse[[#This Row],[Other Social Work Staff Hours]])/NonNurse[[#This Row],[MDS Census]]</f>
        <v>0.17104634495938845</v>
      </c>
      <c r="P43" s="6">
        <v>0</v>
      </c>
      <c r="Q43" s="6">
        <v>19.548913043478262</v>
      </c>
      <c r="R43" s="6">
        <f>SUM(NonNurse[[#This Row],[Qualified Activities Professional Hours]],NonNurse[[#This Row],[Other Activities Professional Hours]])/NonNurse[[#This Row],[MDS Census]]</f>
        <v>0.42964644051600576</v>
      </c>
      <c r="S43" s="6">
        <v>0.8294565217391302</v>
      </c>
      <c r="T43" s="6">
        <v>1.7204347826086956</v>
      </c>
      <c r="U43" s="6">
        <v>0</v>
      </c>
      <c r="V43" s="6">
        <f>SUM(NonNurse[[#This Row],[Occupational Therapist Hours]],NonNurse[[#This Row],[OT Assistant Hours]],NonNurse[[#This Row],[OT Aide Hours]])/NonNurse[[#This Row],[MDS Census]]</f>
        <v>5.6041567128523644E-2</v>
      </c>
      <c r="W43" s="6">
        <v>2.4969565217391296</v>
      </c>
      <c r="X43" s="6">
        <v>0.88695652173913087</v>
      </c>
      <c r="Y43" s="6">
        <v>0</v>
      </c>
      <c r="Z43" s="6">
        <f>SUM(NonNurse[[#This Row],[Physical Therapist (PT) Hours]],NonNurse[[#This Row],[PT Assistant Hours]],NonNurse[[#This Row],[PT Aide Hours]])/NonNurse[[#This Row],[MDS Census]]</f>
        <v>7.4371715241280459E-2</v>
      </c>
      <c r="AA43" s="6">
        <v>0</v>
      </c>
      <c r="AB43" s="6">
        <v>0</v>
      </c>
      <c r="AC43" s="6">
        <v>0</v>
      </c>
      <c r="AD43" s="6">
        <v>44.230978260869563</v>
      </c>
      <c r="AE43" s="6">
        <v>0</v>
      </c>
      <c r="AF43" s="6">
        <v>0</v>
      </c>
      <c r="AG43" s="6">
        <v>0</v>
      </c>
      <c r="AH43" s="1">
        <v>125058</v>
      </c>
      <c r="AI43">
        <v>9</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5" customWidth="1"/>
    <col min="2" max="2" width="27.28515625" style="15" customWidth="1"/>
    <col min="3" max="3" width="16.7109375" style="15" customWidth="1"/>
    <col min="4" max="4" width="11.5703125" style="15" customWidth="1"/>
    <col min="5" max="5" width="4.5703125" style="15" customWidth="1"/>
    <col min="6" max="6" width="10" style="15" customWidth="1"/>
    <col min="7" max="7" width="12.5703125" style="15" customWidth="1"/>
    <col min="8" max="10" width="8.5703125" style="15" customWidth="1"/>
    <col min="11" max="11" width="9.140625" style="15" customWidth="1"/>
    <col min="12" max="12" width="4.5703125" style="15" customWidth="1"/>
    <col min="13" max="13" width="7.5703125" style="15" customWidth="1"/>
    <col min="14" max="14" width="10.7109375" style="22" customWidth="1"/>
    <col min="15" max="18" width="8.5703125" style="15" customWidth="1"/>
    <col min="19" max="19" width="5.42578125" style="15" customWidth="1"/>
    <col min="20" max="20" width="40.5703125" style="15" customWidth="1"/>
    <col min="21" max="22" width="12.5703125" style="15" customWidth="1"/>
    <col min="23" max="25" width="8.85546875" style="15"/>
    <col min="26" max="26" width="37.140625" style="15" customWidth="1"/>
    <col min="27" max="27" width="11.5703125" style="15" customWidth="1"/>
    <col min="28" max="32" width="8.85546875" style="15"/>
    <col min="33" max="33" width="22.85546875" style="15" customWidth="1"/>
    <col min="34" max="34" width="16.42578125" style="15" customWidth="1"/>
    <col min="35" max="35" width="13.5703125" style="15" customWidth="1"/>
    <col min="36" max="16384" width="8.85546875" style="15"/>
  </cols>
  <sheetData>
    <row r="2" spans="2:29" ht="85.5" customHeight="1" x14ac:dyDescent="0.25">
      <c r="B2" s="11" t="s">
        <v>236</v>
      </c>
      <c r="C2" s="11" t="s">
        <v>116</v>
      </c>
      <c r="D2" s="11" t="s">
        <v>235</v>
      </c>
      <c r="E2" s="12"/>
      <c r="F2" s="13" t="s">
        <v>149</v>
      </c>
      <c r="G2" s="13" t="s">
        <v>165</v>
      </c>
      <c r="H2" s="13" t="s">
        <v>122</v>
      </c>
      <c r="I2" s="13" t="s">
        <v>166</v>
      </c>
      <c r="J2" s="14" t="s">
        <v>167</v>
      </c>
      <c r="K2" s="13" t="s">
        <v>168</v>
      </c>
      <c r="L2" s="13"/>
      <c r="M2" s="13" t="s">
        <v>116</v>
      </c>
      <c r="N2" s="13" t="s">
        <v>165</v>
      </c>
      <c r="O2" s="13" t="s">
        <v>122</v>
      </c>
      <c r="P2" s="13" t="s">
        <v>166</v>
      </c>
      <c r="Q2" s="14" t="s">
        <v>167</v>
      </c>
      <c r="R2" s="13" t="s">
        <v>168</v>
      </c>
      <c r="T2" s="15" t="s">
        <v>169</v>
      </c>
      <c r="U2" s="15" t="s">
        <v>268</v>
      </c>
      <c r="V2" s="16" t="s">
        <v>170</v>
      </c>
      <c r="W2" s="16" t="s">
        <v>171</v>
      </c>
    </row>
    <row r="3" spans="2:29" ht="15" customHeight="1" x14ac:dyDescent="0.25">
      <c r="B3" s="17" t="s">
        <v>172</v>
      </c>
      <c r="C3" s="49">
        <f>AVERAGE(Nurse[MDS Census])</f>
        <v>77.706262939958592</v>
      </c>
      <c r="D3" s="18">
        <v>77.233814336253971</v>
      </c>
      <c r="E3" s="18"/>
      <c r="F3" s="15">
        <v>1</v>
      </c>
      <c r="G3" s="19">
        <v>69376.123698714116</v>
      </c>
      <c r="H3" s="20">
        <v>3.585165701050407</v>
      </c>
      <c r="I3" s="19">
        <v>5</v>
      </c>
      <c r="J3" s="21">
        <v>0.67575468162975694</v>
      </c>
      <c r="K3" s="19">
        <v>5</v>
      </c>
      <c r="M3" t="s">
        <v>43</v>
      </c>
      <c r="N3" s="19">
        <v>536.8478260869565</v>
      </c>
      <c r="O3" s="20">
        <v>6.2660022271714926</v>
      </c>
      <c r="P3" s="22">
        <v>1</v>
      </c>
      <c r="Q3" s="21">
        <v>1.8396440575015187</v>
      </c>
      <c r="R3" s="22">
        <v>1</v>
      </c>
      <c r="T3" s="23" t="s">
        <v>173</v>
      </c>
      <c r="U3" s="19">
        <f>SUM(Nurse[Total Nurse Staff Hours])</f>
        <v>14387.763260869568</v>
      </c>
      <c r="V3" s="24" t="s">
        <v>174</v>
      </c>
      <c r="W3" s="20">
        <f>Category[[#This Row],[State Total]]/D9</f>
        <v>1.2735926323403805E-2</v>
      </c>
    </row>
    <row r="4" spans="2:29" ht="15" customHeight="1" x14ac:dyDescent="0.25">
      <c r="B4" s="25" t="s">
        <v>122</v>
      </c>
      <c r="C4" s="26">
        <f>SUM(Nurse[Total Nurse Staff Hours])/SUM(Nurse[MDS Census])</f>
        <v>4.4084708100060954</v>
      </c>
      <c r="D4" s="26">
        <v>3.6146323434825098</v>
      </c>
      <c r="E4" s="18"/>
      <c r="F4" s="15">
        <v>2</v>
      </c>
      <c r="G4" s="19">
        <v>128365.44534598908</v>
      </c>
      <c r="H4" s="20">
        <v>3.4549500632802785</v>
      </c>
      <c r="I4" s="19">
        <v>9</v>
      </c>
      <c r="J4" s="21">
        <v>0.64433762203163525</v>
      </c>
      <c r="K4" s="19">
        <v>6</v>
      </c>
      <c r="M4" t="s">
        <v>42</v>
      </c>
      <c r="N4" s="19">
        <v>19423.242804654012</v>
      </c>
      <c r="O4" s="20">
        <v>3.6919809269804467</v>
      </c>
      <c r="P4" s="22">
        <v>25</v>
      </c>
      <c r="Q4" s="21">
        <v>0.53868769221148449</v>
      </c>
      <c r="R4" s="22">
        <v>40</v>
      </c>
      <c r="T4" s="19" t="s">
        <v>175</v>
      </c>
      <c r="U4" s="19">
        <f>SUM(Nurse[Total Direct Care Staff Hours])</f>
        <v>13290.115434782605</v>
      </c>
      <c r="V4" s="24">
        <f>Category[[#This Row],[State Total]]/U3</f>
        <v>0.92370962698057191</v>
      </c>
      <c r="W4" s="20">
        <f>Category[[#This Row],[State Total]]/D9</f>
        <v>1.1764297753443375E-2</v>
      </c>
    </row>
    <row r="5" spans="2:29" ht="15" customHeight="1" x14ac:dyDescent="0.25">
      <c r="B5" s="27" t="s">
        <v>176</v>
      </c>
      <c r="C5" s="28">
        <f>SUM(Nurse[Total Direct Care Staff Hours])/SUM(Nurse[MDS Census])</f>
        <v>4.0721469274654698</v>
      </c>
      <c r="D5" s="28">
        <v>3.347724410414429</v>
      </c>
      <c r="E5" s="29"/>
      <c r="F5" s="15">
        <v>3</v>
      </c>
      <c r="G5" s="19">
        <v>124443.71892222908</v>
      </c>
      <c r="H5" s="20">
        <v>3.5696801497282227</v>
      </c>
      <c r="I5" s="19">
        <v>6</v>
      </c>
      <c r="J5" s="21">
        <v>0.67837118001727315</v>
      </c>
      <c r="K5" s="19">
        <v>4</v>
      </c>
      <c r="M5" t="s">
        <v>45</v>
      </c>
      <c r="N5" s="19">
        <v>14765.612676056329</v>
      </c>
      <c r="O5" s="20">
        <v>3.8700512739470958</v>
      </c>
      <c r="P5" s="22">
        <v>18</v>
      </c>
      <c r="Q5" s="21">
        <v>0.36267289415247567</v>
      </c>
      <c r="R5" s="22">
        <v>48</v>
      </c>
      <c r="T5" s="23" t="s">
        <v>177</v>
      </c>
      <c r="U5" s="19">
        <f>SUM(Nurse[Total RN Hours (w/ Admin, DON)])</f>
        <v>4717.4252173913064</v>
      </c>
      <c r="V5" s="24">
        <f>Category[[#This Row],[State Total]]/U3</f>
        <v>0.32787759513817538</v>
      </c>
      <c r="W5" s="20">
        <f>Category[[#This Row],[State Total]]/D9</f>
        <v>4.1758248947746232E-3</v>
      </c>
      <c r="X5" s="30"/>
      <c r="Y5" s="30"/>
      <c r="AB5" s="30"/>
      <c r="AC5" s="30"/>
    </row>
    <row r="6" spans="2:29" ht="15" customHeight="1" x14ac:dyDescent="0.25">
      <c r="B6" s="31" t="s">
        <v>124</v>
      </c>
      <c r="C6" s="28">
        <f>SUM(Nurse[Total RN Hours (w/ Admin, DON)])/SUM(Nurse[MDS Census])</f>
        <v>1.4454388074216427</v>
      </c>
      <c r="D6" s="28">
        <v>0.60780873997534479</v>
      </c>
      <c r="E6"/>
      <c r="F6" s="15">
        <v>4</v>
      </c>
      <c r="G6" s="19">
        <v>216891.50627679119</v>
      </c>
      <c r="H6" s="20">
        <v>3.71816551616583</v>
      </c>
      <c r="I6" s="19">
        <v>4</v>
      </c>
      <c r="J6" s="21">
        <v>0.5592343612490972</v>
      </c>
      <c r="K6" s="19">
        <v>9</v>
      </c>
      <c r="M6" t="s">
        <v>44</v>
      </c>
      <c r="N6" s="19">
        <v>10619.366350275568</v>
      </c>
      <c r="O6" s="20">
        <v>3.9203935832782837</v>
      </c>
      <c r="P6" s="22">
        <v>14</v>
      </c>
      <c r="Q6" s="21">
        <v>0.6428263273804441</v>
      </c>
      <c r="R6" s="22">
        <v>30</v>
      </c>
      <c r="T6" s="32" t="s">
        <v>178</v>
      </c>
      <c r="U6" s="19">
        <f>SUM(Nurse[RN Hours (excl. Admin, DON)])</f>
        <v>3675.6040217391301</v>
      </c>
      <c r="V6" s="24">
        <f>Category[[#This Row],[State Total]]/U3</f>
        <v>0.25546736870043441</v>
      </c>
      <c r="W6" s="20">
        <f>Category[[#This Row],[State Total]]/D9</f>
        <v>3.2536135858025677E-3</v>
      </c>
      <c r="X6" s="30"/>
      <c r="Y6" s="30"/>
      <c r="AB6" s="30"/>
      <c r="AC6" s="30"/>
    </row>
    <row r="7" spans="2:29" ht="15" customHeight="1" thickBot="1" x14ac:dyDescent="0.3">
      <c r="B7" s="33" t="s">
        <v>179</v>
      </c>
      <c r="C7" s="28">
        <f>SUM(Nurse[RN Hours (excl. Admin, DON)])/SUM(Nurse[MDS Census])</f>
        <v>1.1262204378249299</v>
      </c>
      <c r="D7" s="28">
        <v>0.41441568490090208</v>
      </c>
      <c r="E7"/>
      <c r="F7" s="15">
        <v>5</v>
      </c>
      <c r="G7" s="19">
        <v>218161.62905695051</v>
      </c>
      <c r="H7" s="20">
        <v>3.471756650011959</v>
      </c>
      <c r="I7" s="19">
        <v>8</v>
      </c>
      <c r="J7" s="21">
        <v>0.68815139377795254</v>
      </c>
      <c r="K7" s="19">
        <v>3</v>
      </c>
      <c r="M7" t="s">
        <v>46</v>
      </c>
      <c r="N7" s="19">
        <v>90304.505664421289</v>
      </c>
      <c r="O7" s="20">
        <v>4.0950436576657667</v>
      </c>
      <c r="P7" s="22">
        <v>8</v>
      </c>
      <c r="Q7" s="21">
        <v>0.53846761894166961</v>
      </c>
      <c r="R7" s="22">
        <v>41</v>
      </c>
      <c r="T7" s="32" t="s">
        <v>180</v>
      </c>
      <c r="U7" s="19">
        <f>SUM(Nurse[RN Admin Hours])</f>
        <v>867.70663043478248</v>
      </c>
      <c r="V7" s="24">
        <f>Category[[#This Row],[State Total]]/U3</f>
        <v>6.0308653590004931E-2</v>
      </c>
      <c r="W7" s="20">
        <f>Category[[#This Row],[State Total]]/D9</f>
        <v>7.6808656878598518E-4</v>
      </c>
      <c r="X7" s="30"/>
      <c r="Y7" s="30"/>
      <c r="Z7" s="30"/>
      <c r="AA7" s="30"/>
      <c r="AB7" s="30"/>
      <c r="AC7" s="30"/>
    </row>
    <row r="8" spans="2:29" ht="15" customHeight="1" thickTop="1" x14ac:dyDescent="0.25">
      <c r="B8" s="34" t="s">
        <v>181</v>
      </c>
      <c r="C8" s="35">
        <f>COUNTA(Nurse[Provider])</f>
        <v>42</v>
      </c>
      <c r="D8" s="35">
        <v>14627</v>
      </c>
      <c r="F8" s="15">
        <v>6</v>
      </c>
      <c r="G8" s="19">
        <v>133738.05679730567</v>
      </c>
      <c r="H8" s="20">
        <v>3.4421626203964988</v>
      </c>
      <c r="I8" s="19">
        <v>10</v>
      </c>
      <c r="J8" s="21">
        <v>0.34690920997212554</v>
      </c>
      <c r="K8" s="19">
        <v>10</v>
      </c>
      <c r="M8" t="s">
        <v>47</v>
      </c>
      <c r="N8" s="19">
        <v>13996.251684017152</v>
      </c>
      <c r="O8" s="20">
        <v>3.5742923169789274</v>
      </c>
      <c r="P8" s="22">
        <v>34</v>
      </c>
      <c r="Q8" s="21">
        <v>0.85380187117283868</v>
      </c>
      <c r="R8" s="22">
        <v>11</v>
      </c>
      <c r="T8" s="32" t="s">
        <v>182</v>
      </c>
      <c r="U8" s="19">
        <f>SUM(Nurse[RN DON Hours])</f>
        <v>174.11456521739132</v>
      </c>
      <c r="V8" s="24">
        <f>Category[[#This Row],[State Total]]/U3</f>
        <v>1.2101572847735902E-2</v>
      </c>
      <c r="W8" s="20">
        <f>Category[[#This Row],[State Total]]/D9</f>
        <v>1.5412474018606842E-4</v>
      </c>
      <c r="X8" s="30"/>
      <c r="Y8" s="30"/>
      <c r="Z8" s="30"/>
      <c r="AA8" s="30"/>
      <c r="AB8" s="30"/>
      <c r="AC8" s="30"/>
    </row>
    <row r="9" spans="2:29" ht="15" customHeight="1" x14ac:dyDescent="0.25">
      <c r="B9" s="34" t="s">
        <v>183</v>
      </c>
      <c r="C9" s="35">
        <f>SUM(Nurse[MDS Census])</f>
        <v>3263.663043478261</v>
      </c>
      <c r="D9" s="35">
        <v>1129699.0022963868</v>
      </c>
      <c r="F9" s="15">
        <v>7</v>
      </c>
      <c r="G9" s="19">
        <v>73847.771586037998</v>
      </c>
      <c r="H9" s="20">
        <v>3.4771723639610803</v>
      </c>
      <c r="I9" s="19">
        <v>7</v>
      </c>
      <c r="J9" s="21">
        <v>0.57887406787921447</v>
      </c>
      <c r="K9" s="19">
        <v>8</v>
      </c>
      <c r="M9" t="s">
        <v>48</v>
      </c>
      <c r="N9" s="19">
        <v>18800.971524800971</v>
      </c>
      <c r="O9" s="20">
        <v>3.379841237553149</v>
      </c>
      <c r="P9" s="22">
        <v>47</v>
      </c>
      <c r="Q9" s="21">
        <v>0.62562655856161031</v>
      </c>
      <c r="R9" s="22">
        <v>35</v>
      </c>
      <c r="T9" s="23" t="s">
        <v>184</v>
      </c>
      <c r="U9" s="19">
        <f>SUM(Nurse[Total LPN Hours (w/ Admin)])</f>
        <v>1097.9379347826089</v>
      </c>
      <c r="V9" s="24">
        <f>Category[[#This Row],[State Total]]/U3</f>
        <v>7.6310536591095657E-2</v>
      </c>
      <c r="W9" s="20">
        <f>Category[[#This Row],[State Total]]/D9</f>
        <v>9.7188537172360439E-4</v>
      </c>
      <c r="X9" s="30"/>
      <c r="Y9" s="30"/>
      <c r="Z9" s="30"/>
      <c r="AA9" s="30"/>
      <c r="AB9" s="30"/>
      <c r="AC9" s="30"/>
    </row>
    <row r="10" spans="2:29" ht="15" customHeight="1" x14ac:dyDescent="0.25">
      <c r="F10" s="15">
        <v>8</v>
      </c>
      <c r="G10" s="19">
        <v>33298.427587262697</v>
      </c>
      <c r="H10" s="20">
        <v>3.7381932825195308</v>
      </c>
      <c r="I10" s="19">
        <v>3</v>
      </c>
      <c r="J10" s="21">
        <v>0.87940662888310206</v>
      </c>
      <c r="K10" s="19">
        <v>1</v>
      </c>
      <c r="M10" t="s">
        <v>50</v>
      </c>
      <c r="N10" s="19">
        <v>2001.0333741579916</v>
      </c>
      <c r="O10" s="20">
        <v>3.9151059449534258</v>
      </c>
      <c r="P10" s="22">
        <v>15</v>
      </c>
      <c r="Q10" s="21">
        <v>1.0911259376852895</v>
      </c>
      <c r="R10" s="22">
        <v>3</v>
      </c>
      <c r="T10" s="32" t="s">
        <v>185</v>
      </c>
      <c r="U10" s="19">
        <f>SUM(Nurse[LPN Hours (excl. Admin)])</f>
        <v>1042.1113043478263</v>
      </c>
      <c r="V10" s="24">
        <f>Category[[#This Row],[State Total]]/U3</f>
        <v>7.2430390009408804E-2</v>
      </c>
      <c r="W10" s="20">
        <f>Category[[#This Row],[State Total]]/D9</f>
        <v>9.2246811073523366E-4</v>
      </c>
      <c r="X10" s="30"/>
      <c r="Y10" s="30"/>
      <c r="Z10" s="30"/>
      <c r="AA10" s="30"/>
      <c r="AB10" s="30"/>
      <c r="AC10" s="30"/>
    </row>
    <row r="11" spans="2:29" ht="15" customHeight="1" x14ac:dyDescent="0.25">
      <c r="F11" s="15">
        <v>9</v>
      </c>
      <c r="G11" s="19">
        <v>109332.77602571936</v>
      </c>
      <c r="H11" s="20">
        <v>4.0754949217501784</v>
      </c>
      <c r="I11" s="19">
        <v>2</v>
      </c>
      <c r="J11" s="21">
        <v>0.58405330055976667</v>
      </c>
      <c r="K11" s="19">
        <v>7</v>
      </c>
      <c r="M11" t="s">
        <v>49</v>
      </c>
      <c r="N11" s="19">
        <v>3447.8586956521731</v>
      </c>
      <c r="O11" s="20">
        <v>3.9688255155216066</v>
      </c>
      <c r="P11" s="22">
        <v>11</v>
      </c>
      <c r="Q11" s="21">
        <v>0.94962364794784426</v>
      </c>
      <c r="R11" s="22">
        <v>8</v>
      </c>
      <c r="T11" s="32" t="s">
        <v>186</v>
      </c>
      <c r="U11" s="19">
        <f>SUM(Nurse[LPN Admin Hours])</f>
        <v>55.826630434782601</v>
      </c>
      <c r="V11" s="24">
        <f>Category[[#This Row],[State Total]]/U3</f>
        <v>3.8801465816868433E-3</v>
      </c>
      <c r="W11" s="20">
        <f>Category[[#This Row],[State Total]]/D9</f>
        <v>4.9417260988370758E-5</v>
      </c>
      <c r="X11" s="30"/>
      <c r="Y11" s="30"/>
      <c r="Z11" s="30"/>
      <c r="AA11" s="30"/>
      <c r="AB11" s="30"/>
      <c r="AC11" s="30"/>
    </row>
    <row r="12" spans="2:29" ht="15" customHeight="1" x14ac:dyDescent="0.25">
      <c r="F12" s="15">
        <v>10</v>
      </c>
      <c r="G12" s="19">
        <v>22243.546999387629</v>
      </c>
      <c r="H12" s="20">
        <v>4.3144138862761752</v>
      </c>
      <c r="I12" s="19">
        <v>1</v>
      </c>
      <c r="J12" s="21">
        <v>0.85085378711532988</v>
      </c>
      <c r="K12" s="19">
        <v>2</v>
      </c>
      <c r="M12" t="s">
        <v>51</v>
      </c>
      <c r="N12" s="19">
        <v>66629.00734843839</v>
      </c>
      <c r="O12" s="20">
        <v>4.0461510158814251</v>
      </c>
      <c r="P12" s="22">
        <v>10</v>
      </c>
      <c r="Q12" s="21">
        <v>0.65170667436305396</v>
      </c>
      <c r="R12" s="22">
        <v>29</v>
      </c>
      <c r="T12" s="23" t="s">
        <v>187</v>
      </c>
      <c r="U12" s="19">
        <f>SUM(Nurse[Total CNA, NA TR, Med Aide/Tech Hours])</f>
        <v>8572.4001086956523</v>
      </c>
      <c r="V12" s="24">
        <f>Category[[#This Row],[State Total]]/U3</f>
        <v>0.59581186827072896</v>
      </c>
      <c r="W12" s="20">
        <f>Category[[#This Row],[State Total]]/D9</f>
        <v>7.5882160569055767E-3</v>
      </c>
      <c r="X12" s="30"/>
      <c r="Y12" s="30"/>
      <c r="Z12" s="30"/>
      <c r="AA12" s="30"/>
      <c r="AB12" s="30"/>
      <c r="AC12" s="30"/>
    </row>
    <row r="13" spans="2:29" ht="15" customHeight="1" x14ac:dyDescent="0.25">
      <c r="I13" s="19"/>
      <c r="J13" s="19"/>
      <c r="K13" s="19"/>
      <c r="M13" t="s">
        <v>52</v>
      </c>
      <c r="N13" s="19">
        <v>27047.194427434184</v>
      </c>
      <c r="O13" s="20">
        <v>3.3334159425604026</v>
      </c>
      <c r="P13" s="22">
        <v>48</v>
      </c>
      <c r="Q13" s="21">
        <v>0.4036688437032282</v>
      </c>
      <c r="R13" s="22">
        <v>46</v>
      </c>
      <c r="T13" s="32" t="s">
        <v>188</v>
      </c>
      <c r="U13" s="19">
        <f>SUM(Nurse[CNA Hours])</f>
        <v>8292.2218478260857</v>
      </c>
      <c r="V13" s="24">
        <f>Category[[#This Row],[State Total]]/U3</f>
        <v>0.57633849664307868</v>
      </c>
      <c r="W13" s="20">
        <f>Category[[#This Row],[State Total]]/D9</f>
        <v>7.3402046305875608E-3</v>
      </c>
      <c r="X13" s="30"/>
      <c r="Y13" s="30"/>
      <c r="Z13" s="30"/>
      <c r="AA13" s="30"/>
      <c r="AB13" s="30"/>
      <c r="AC13" s="30"/>
    </row>
    <row r="14" spans="2:29" ht="15" customHeight="1" x14ac:dyDescent="0.25">
      <c r="G14" s="20"/>
      <c r="I14" s="19"/>
      <c r="J14" s="19"/>
      <c r="K14" s="19"/>
      <c r="M14" t="s">
        <v>53</v>
      </c>
      <c r="N14" s="19">
        <v>3263.663043478261</v>
      </c>
      <c r="O14" s="20">
        <v>4.4084708100060954</v>
      </c>
      <c r="P14" s="22">
        <v>4</v>
      </c>
      <c r="Q14" s="21">
        <v>1.4454388074216427</v>
      </c>
      <c r="R14" s="22">
        <v>2</v>
      </c>
      <c r="T14" s="32" t="s">
        <v>189</v>
      </c>
      <c r="U14" s="19">
        <f>SUM(Nurse[NA TR Hours])</f>
        <v>275.28739130434786</v>
      </c>
      <c r="V14" s="24">
        <f>Category[[#This Row],[State Total]]/U3</f>
        <v>1.913343904212322E-2</v>
      </c>
      <c r="W14" s="20">
        <f>Category[[#This Row],[State Total]]/D9</f>
        <v>2.4368206995381919E-4</v>
      </c>
    </row>
    <row r="15" spans="2:29" ht="15" customHeight="1" x14ac:dyDescent="0.25">
      <c r="I15" s="19"/>
      <c r="J15" s="19"/>
      <c r="K15" s="19"/>
      <c r="M15" t="s">
        <v>57</v>
      </c>
      <c r="N15" s="19">
        <v>19016.558481322707</v>
      </c>
      <c r="O15" s="20">
        <v>3.6135143049020404</v>
      </c>
      <c r="P15" s="22">
        <v>31</v>
      </c>
      <c r="Q15" s="21">
        <v>0.70210559181671839</v>
      </c>
      <c r="R15" s="22">
        <v>21</v>
      </c>
      <c r="T15" s="36" t="s">
        <v>190</v>
      </c>
      <c r="U15" s="37">
        <f>SUM(Nurse[Med Aide/Tech Hours])</f>
        <v>4.8908695652173924</v>
      </c>
      <c r="V15" s="24">
        <f>Category[[#This Row],[State Total]]/U3</f>
        <v>3.3993258552697357E-4</v>
      </c>
      <c r="W15" s="20">
        <f>Category[[#This Row],[State Total]]/D9</f>
        <v>4.3293563641956978E-6</v>
      </c>
    </row>
    <row r="16" spans="2:29" ht="15" customHeight="1" x14ac:dyDescent="0.25">
      <c r="I16" s="19"/>
      <c r="J16" s="19"/>
      <c r="K16" s="19"/>
      <c r="M16" t="s">
        <v>54</v>
      </c>
      <c r="N16" s="19">
        <v>3575.7164727495401</v>
      </c>
      <c r="O16" s="20">
        <v>4.1596000463252762</v>
      </c>
      <c r="P16" s="22">
        <v>7</v>
      </c>
      <c r="Q16" s="21">
        <v>0.89615304423849729</v>
      </c>
      <c r="R16" s="22">
        <v>9</v>
      </c>
    </row>
    <row r="17" spans="9:23" ht="15" customHeight="1" x14ac:dyDescent="0.25">
      <c r="I17" s="19"/>
      <c r="J17" s="19"/>
      <c r="K17" s="19"/>
      <c r="M17" t="s">
        <v>55</v>
      </c>
      <c r="N17" s="19">
        <v>55939.917483159865</v>
      </c>
      <c r="O17" s="20">
        <v>2.9656991045590826</v>
      </c>
      <c r="P17" s="22">
        <v>51</v>
      </c>
      <c r="Q17" s="21">
        <v>0.65815085334220447</v>
      </c>
      <c r="R17" s="22">
        <v>28</v>
      </c>
    </row>
    <row r="18" spans="9:23" ht="15" customHeight="1" x14ac:dyDescent="0.25">
      <c r="I18" s="19"/>
      <c r="J18" s="19"/>
      <c r="K18" s="19"/>
      <c r="M18" t="s">
        <v>56</v>
      </c>
      <c r="N18" s="19">
        <v>34295.675137783197</v>
      </c>
      <c r="O18" s="20">
        <v>3.4285543140358197</v>
      </c>
      <c r="P18" s="22">
        <v>43</v>
      </c>
      <c r="Q18" s="21">
        <v>0.57097472562080043</v>
      </c>
      <c r="R18" s="22">
        <v>37</v>
      </c>
      <c r="T18" s="15" t="s">
        <v>191</v>
      </c>
      <c r="U18" s="15" t="s">
        <v>268</v>
      </c>
    </row>
    <row r="19" spans="9:23" ht="15" customHeight="1" x14ac:dyDescent="0.25">
      <c r="M19" t="s">
        <v>58</v>
      </c>
      <c r="N19" s="19">
        <v>14478.901255358249</v>
      </c>
      <c r="O19" s="20">
        <v>3.8209594408139687</v>
      </c>
      <c r="P19" s="22">
        <v>20</v>
      </c>
      <c r="Q19" s="21">
        <v>0.68653707149505028</v>
      </c>
      <c r="R19" s="22">
        <v>26</v>
      </c>
      <c r="T19" s="15" t="s">
        <v>192</v>
      </c>
      <c r="U19" s="19">
        <f>SUM(Nurse[RN Hours Contract (excl. Admin, DON)])</f>
        <v>109.74141304347826</v>
      </c>
    </row>
    <row r="20" spans="9:23" ht="15" customHeight="1" x14ac:dyDescent="0.25">
      <c r="M20" t="s">
        <v>59</v>
      </c>
      <c r="N20" s="19">
        <v>20179.736834047766</v>
      </c>
      <c r="O20" s="20">
        <v>3.6234626550899827</v>
      </c>
      <c r="P20" s="22">
        <v>30</v>
      </c>
      <c r="Q20" s="21">
        <v>0.63141179459022878</v>
      </c>
      <c r="R20" s="22">
        <v>33</v>
      </c>
      <c r="T20" s="15" t="s">
        <v>193</v>
      </c>
      <c r="U20" s="19">
        <f>SUM(Nurse[RN Admin Hours Contract])</f>
        <v>11.135869565217394</v>
      </c>
      <c r="W20" s="19"/>
    </row>
    <row r="21" spans="9:23" ht="15" customHeight="1" x14ac:dyDescent="0.25">
      <c r="M21" t="s">
        <v>60</v>
      </c>
      <c r="N21" s="19">
        <v>21713.855174525426</v>
      </c>
      <c r="O21" s="20">
        <v>3.4276349481314496</v>
      </c>
      <c r="P21" s="22">
        <v>44</v>
      </c>
      <c r="Q21" s="21">
        <v>0.22995066355388311</v>
      </c>
      <c r="R21" s="22">
        <v>51</v>
      </c>
      <c r="T21" s="15" t="s">
        <v>194</v>
      </c>
      <c r="U21" s="19">
        <f>SUM(Nurse[RN DON Hours Contract])</f>
        <v>7.4782608695652177</v>
      </c>
    </row>
    <row r="22" spans="9:23" ht="15" customHeight="1" x14ac:dyDescent="0.25">
      <c r="M22" t="s">
        <v>63</v>
      </c>
      <c r="N22" s="19">
        <v>31609.482088181256</v>
      </c>
      <c r="O22" s="20">
        <v>3.5766830777603746</v>
      </c>
      <c r="P22" s="22">
        <v>33</v>
      </c>
      <c r="Q22" s="21">
        <v>0.63151705366882682</v>
      </c>
      <c r="R22" s="22">
        <v>32</v>
      </c>
      <c r="T22" s="15" t="s">
        <v>195</v>
      </c>
      <c r="U22" s="19">
        <f>SUM(Nurse[LPN Hours Contract (excl. Admin)])</f>
        <v>133.63749999999999</v>
      </c>
    </row>
    <row r="23" spans="9:23" ht="15" customHeight="1" x14ac:dyDescent="0.25">
      <c r="M23" t="s">
        <v>62</v>
      </c>
      <c r="N23" s="19">
        <v>21067.939375382732</v>
      </c>
      <c r="O23" s="20">
        <v>3.702235346411582</v>
      </c>
      <c r="P23" s="22">
        <v>24</v>
      </c>
      <c r="Q23" s="21">
        <v>0.76651287635763865</v>
      </c>
      <c r="R23" s="22">
        <v>16</v>
      </c>
      <c r="T23" s="15" t="s">
        <v>196</v>
      </c>
      <c r="U23" s="19">
        <f>SUM(Nurse[LPN Admin Hours Contract])</f>
        <v>0</v>
      </c>
    </row>
    <row r="24" spans="9:23" ht="15" customHeight="1" x14ac:dyDescent="0.25">
      <c r="M24" t="s">
        <v>61</v>
      </c>
      <c r="N24" s="19">
        <v>4706.4853031230869</v>
      </c>
      <c r="O24" s="20">
        <v>4.2908077351670615</v>
      </c>
      <c r="P24" s="22">
        <v>5</v>
      </c>
      <c r="Q24" s="21">
        <v>1.0535412211824036</v>
      </c>
      <c r="R24" s="22">
        <v>6</v>
      </c>
      <c r="T24" s="15" t="s">
        <v>197</v>
      </c>
      <c r="U24" s="19">
        <f>SUM(Nurse[CNA Hours Contract])</f>
        <v>245.84543478260869</v>
      </c>
    </row>
    <row r="25" spans="9:23" ht="15" customHeight="1" x14ac:dyDescent="0.25">
      <c r="M25" t="s">
        <v>64</v>
      </c>
      <c r="N25" s="19">
        <v>29784.779087568884</v>
      </c>
      <c r="O25" s="20">
        <v>3.8152594065353851</v>
      </c>
      <c r="P25" s="22">
        <v>21</v>
      </c>
      <c r="Q25" s="21">
        <v>0.72680523692894061</v>
      </c>
      <c r="R25" s="22">
        <v>19</v>
      </c>
      <c r="T25" s="15" t="s">
        <v>198</v>
      </c>
      <c r="U25" s="19">
        <f>SUM(Nurse[NA TR Hours Contract])</f>
        <v>4.9897826086956529</v>
      </c>
    </row>
    <row r="26" spans="9:23" ht="15" customHeight="1" x14ac:dyDescent="0.25">
      <c r="M26" t="s">
        <v>65</v>
      </c>
      <c r="N26" s="19">
        <v>18654.419320269433</v>
      </c>
      <c r="O26" s="20">
        <v>4.1827830651924156</v>
      </c>
      <c r="P26" s="22">
        <v>6</v>
      </c>
      <c r="Q26" s="21">
        <v>1.0685266044542867</v>
      </c>
      <c r="R26" s="22">
        <v>5</v>
      </c>
      <c r="T26" s="15" t="s">
        <v>199</v>
      </c>
      <c r="U26" s="19">
        <f>SUM(Nurse[Med Aide/Tech Hours Contract])</f>
        <v>0</v>
      </c>
    </row>
    <row r="27" spans="9:23" ht="15" customHeight="1" x14ac:dyDescent="0.25">
      <c r="M27" t="s">
        <v>67</v>
      </c>
      <c r="N27" s="19">
        <v>30915.301745254106</v>
      </c>
      <c r="O27" s="20">
        <v>3.0868578483482887</v>
      </c>
      <c r="P27" s="22">
        <v>50</v>
      </c>
      <c r="Q27" s="21">
        <v>0.40359827435993229</v>
      </c>
      <c r="R27" s="22">
        <v>47</v>
      </c>
      <c r="T27" s="15" t="s">
        <v>117</v>
      </c>
      <c r="U27" s="19">
        <f>SUM(Nurse[Total Contract Hours])</f>
        <v>512.82826086956504</v>
      </c>
    </row>
    <row r="28" spans="9:23" ht="15" customHeight="1" x14ac:dyDescent="0.25">
      <c r="M28" t="s">
        <v>66</v>
      </c>
      <c r="N28" s="19">
        <v>13613.024341702383</v>
      </c>
      <c r="O28" s="20">
        <v>3.8706506835477068</v>
      </c>
      <c r="P28" s="22">
        <v>17</v>
      </c>
      <c r="Q28" s="21">
        <v>0.54461092917222786</v>
      </c>
      <c r="R28" s="22">
        <v>39</v>
      </c>
      <c r="T28" s="15" t="s">
        <v>200</v>
      </c>
      <c r="U28" s="19">
        <f>SUM(Nurse[Total Nurse Staff Hours])</f>
        <v>14387.763260869568</v>
      </c>
    </row>
    <row r="29" spans="9:23" ht="15" customHeight="1" x14ac:dyDescent="0.25">
      <c r="M29" t="s">
        <v>68</v>
      </c>
      <c r="N29" s="19">
        <v>3142.4673913043484</v>
      </c>
      <c r="O29" s="20">
        <v>3.5161153137073806</v>
      </c>
      <c r="P29" s="22">
        <v>39</v>
      </c>
      <c r="Q29" s="21">
        <v>0.79674798603977071</v>
      </c>
      <c r="R29" s="22">
        <v>15</v>
      </c>
      <c r="T29" s="15" t="s">
        <v>201</v>
      </c>
      <c r="U29" s="38">
        <f>U27/U28</f>
        <v>3.5643362458173414E-2</v>
      </c>
    </row>
    <row r="30" spans="9:23" ht="15" customHeight="1" x14ac:dyDescent="0.25">
      <c r="M30" t="s">
        <v>75</v>
      </c>
      <c r="N30" s="19">
        <v>31397.817207593369</v>
      </c>
      <c r="O30" s="20">
        <v>3.4417155121175713</v>
      </c>
      <c r="P30" s="22">
        <v>42</v>
      </c>
      <c r="Q30" s="21">
        <v>0.50629516352831194</v>
      </c>
      <c r="R30" s="22">
        <v>45</v>
      </c>
    </row>
    <row r="31" spans="9:23" ht="15" customHeight="1" x14ac:dyDescent="0.25">
      <c r="M31" t="s">
        <v>76</v>
      </c>
      <c r="N31" s="19">
        <v>4392.4673913043471</v>
      </c>
      <c r="O31" s="20">
        <v>4.4756414019059303</v>
      </c>
      <c r="P31" s="22">
        <v>3</v>
      </c>
      <c r="Q31" s="21">
        <v>0.83480991420589112</v>
      </c>
      <c r="R31" s="22">
        <v>13</v>
      </c>
      <c r="U31" s="19"/>
    </row>
    <row r="32" spans="9:23" ht="15" customHeight="1" x14ac:dyDescent="0.25">
      <c r="M32" t="s">
        <v>69</v>
      </c>
      <c r="N32" s="19">
        <v>9437.0101041028774</v>
      </c>
      <c r="O32" s="20">
        <v>3.9536238400260872</v>
      </c>
      <c r="P32" s="22">
        <v>12</v>
      </c>
      <c r="Q32" s="21">
        <v>0.73956294588721605</v>
      </c>
      <c r="R32" s="22">
        <v>18</v>
      </c>
    </row>
    <row r="33" spans="13:23" ht="15" customHeight="1" x14ac:dyDescent="0.25">
      <c r="M33" t="s">
        <v>71</v>
      </c>
      <c r="N33" s="19">
        <v>5478.8913043478278</v>
      </c>
      <c r="O33" s="20">
        <v>3.6689014954628241</v>
      </c>
      <c r="P33" s="22">
        <v>26</v>
      </c>
      <c r="Q33" s="21">
        <v>0.69069482083411027</v>
      </c>
      <c r="R33" s="22">
        <v>25</v>
      </c>
      <c r="T33" s="15" t="s">
        <v>169</v>
      </c>
      <c r="U33" s="16" t="s">
        <v>171</v>
      </c>
    </row>
    <row r="34" spans="13:23" ht="15" customHeight="1" x14ac:dyDescent="0.25">
      <c r="M34" t="s">
        <v>72</v>
      </c>
      <c r="N34" s="19">
        <v>37141.731475811372</v>
      </c>
      <c r="O34" s="20">
        <v>3.6107114278034693</v>
      </c>
      <c r="P34" s="22">
        <v>32</v>
      </c>
      <c r="Q34" s="21">
        <v>0.6783616567987637</v>
      </c>
      <c r="R34" s="22">
        <v>27</v>
      </c>
      <c r="T34" s="23" t="s">
        <v>202</v>
      </c>
      <c r="U34" s="20">
        <v>3.7466213862576487</v>
      </c>
    </row>
    <row r="35" spans="13:23" ht="15" customHeight="1" x14ac:dyDescent="0.25">
      <c r="M35" t="s">
        <v>73</v>
      </c>
      <c r="N35" s="19">
        <v>4791.5774647887329</v>
      </c>
      <c r="O35" s="20">
        <v>3.478749758455526</v>
      </c>
      <c r="P35" s="22">
        <v>41</v>
      </c>
      <c r="Q35" s="21">
        <v>0.63604079500848976</v>
      </c>
      <c r="R35" s="22">
        <v>31</v>
      </c>
      <c r="T35" s="19" t="s">
        <v>203</v>
      </c>
      <c r="U35" s="28">
        <f>SUM(Nurse[Total RN Hours (w/ Admin, DON)])/SUM(Nurse[MDS Census])</f>
        <v>1.4454388074216427</v>
      </c>
    </row>
    <row r="36" spans="13:23" ht="15" customHeight="1" x14ac:dyDescent="0.25">
      <c r="M36" t="s">
        <v>70</v>
      </c>
      <c r="N36" s="19">
        <v>5145.2409675443978</v>
      </c>
      <c r="O36" s="20">
        <v>3.8413014005831938</v>
      </c>
      <c r="P36" s="22">
        <v>19</v>
      </c>
      <c r="Q36" s="21">
        <v>0.71644517490315163</v>
      </c>
      <c r="R36" s="22">
        <v>20</v>
      </c>
      <c r="T36" s="19" t="s">
        <v>204</v>
      </c>
      <c r="U36" s="28">
        <f>SUM(Nurse[RN Hours (excl. Admin, DON)])/SUM(Nurse[MDS Census])</f>
        <v>1.1262204378249299</v>
      </c>
    </row>
    <row r="37" spans="13:23" ht="15" customHeight="1" x14ac:dyDescent="0.25">
      <c r="M37" t="s">
        <v>74</v>
      </c>
      <c r="N37" s="19">
        <v>91093.670391916734</v>
      </c>
      <c r="O37" s="20">
        <v>3.3920817889897901</v>
      </c>
      <c r="P37" s="22">
        <v>46</v>
      </c>
      <c r="Q37" s="21">
        <v>0.62838777517583722</v>
      </c>
      <c r="R37" s="22">
        <v>34</v>
      </c>
      <c r="T37" s="19" t="s">
        <v>205</v>
      </c>
      <c r="U37" s="28">
        <f>SUM(Nurse[Total CNA, NA TR, Med Aide/Tech Hours])/SUM(Nurse[MDS Census])</f>
        <v>2.6266192295267055</v>
      </c>
      <c r="W37" s="20"/>
    </row>
    <row r="38" spans="13:23" ht="15" customHeight="1" x14ac:dyDescent="0.25">
      <c r="M38" t="s">
        <v>77</v>
      </c>
      <c r="N38" s="19">
        <v>62098.361298224219</v>
      </c>
      <c r="O38" s="20">
        <v>3.4827578464943199</v>
      </c>
      <c r="P38" s="22">
        <v>40</v>
      </c>
      <c r="Q38" s="21">
        <v>0.57093758118305848</v>
      </c>
      <c r="R38" s="22">
        <v>38</v>
      </c>
    </row>
    <row r="39" spans="13:23" ht="15" customHeight="1" x14ac:dyDescent="0.25">
      <c r="M39" t="s">
        <v>78</v>
      </c>
      <c r="N39" s="19">
        <v>15314.761022657687</v>
      </c>
      <c r="O39" s="20">
        <v>3.7048972593561507</v>
      </c>
      <c r="P39" s="22">
        <v>23</v>
      </c>
      <c r="Q39" s="21">
        <v>0.34739869296478082</v>
      </c>
      <c r="R39" s="22">
        <v>50</v>
      </c>
    </row>
    <row r="40" spans="13:23" ht="15" customHeight="1" x14ac:dyDescent="0.25">
      <c r="M40" t="s">
        <v>79</v>
      </c>
      <c r="N40" s="19">
        <v>6050.0549601959565</v>
      </c>
      <c r="O40" s="20">
        <v>4.6872022066674388</v>
      </c>
      <c r="P40" s="22">
        <v>2</v>
      </c>
      <c r="Q40" s="21">
        <v>0.69411304457690826</v>
      </c>
      <c r="R40" s="22">
        <v>24</v>
      </c>
    </row>
    <row r="41" spans="13:23" ht="15" customHeight="1" x14ac:dyDescent="0.25">
      <c r="M41" t="s">
        <v>80</v>
      </c>
      <c r="N41" s="19">
        <v>63705.130128597702</v>
      </c>
      <c r="O41" s="20">
        <v>3.5464409930734</v>
      </c>
      <c r="P41" s="22">
        <v>36</v>
      </c>
      <c r="Q41" s="21">
        <v>0.69528611620089797</v>
      </c>
      <c r="R41" s="22">
        <v>23</v>
      </c>
    </row>
    <row r="42" spans="13:23" ht="15" customHeight="1" x14ac:dyDescent="0.25">
      <c r="M42" t="s">
        <v>81</v>
      </c>
      <c r="N42" s="19">
        <v>6548.130434782609</v>
      </c>
      <c r="O42" s="20">
        <v>3.5264193563380197</v>
      </c>
      <c r="P42" s="22">
        <v>38</v>
      </c>
      <c r="Q42" s="21">
        <v>0.74178549137822269</v>
      </c>
      <c r="R42" s="22">
        <v>17</v>
      </c>
    </row>
    <row r="43" spans="13:23" ht="15" customHeight="1" x14ac:dyDescent="0.25">
      <c r="M43" t="s">
        <v>82</v>
      </c>
      <c r="N43" s="19">
        <v>15013.476117575008</v>
      </c>
      <c r="O43" s="20">
        <v>3.6477515116904691</v>
      </c>
      <c r="P43" s="22">
        <v>28</v>
      </c>
      <c r="Q43" s="21">
        <v>0.53383004079229701</v>
      </c>
      <c r="R43" s="22">
        <v>42</v>
      </c>
    </row>
    <row r="44" spans="13:23" ht="15" customHeight="1" x14ac:dyDescent="0.25">
      <c r="M44" t="s">
        <v>83</v>
      </c>
      <c r="N44" s="19">
        <v>4556.4399877526012</v>
      </c>
      <c r="O44" s="20">
        <v>3.5445452329438498</v>
      </c>
      <c r="P44" s="22">
        <v>37</v>
      </c>
      <c r="Q44" s="21">
        <v>0.83146373211324598</v>
      </c>
      <c r="R44" s="22">
        <v>14</v>
      </c>
    </row>
    <row r="45" spans="13:23" ht="15" customHeight="1" x14ac:dyDescent="0.25">
      <c r="M45" t="s">
        <v>84</v>
      </c>
      <c r="N45" s="19">
        <v>23588.007195346021</v>
      </c>
      <c r="O45" s="20">
        <v>3.6602554979328654</v>
      </c>
      <c r="P45" s="22">
        <v>27</v>
      </c>
      <c r="Q45" s="21">
        <v>0.52665362034272378</v>
      </c>
      <c r="R45" s="22">
        <v>43</v>
      </c>
    </row>
    <row r="46" spans="13:23" ht="15" customHeight="1" x14ac:dyDescent="0.25">
      <c r="M46" t="s">
        <v>85</v>
      </c>
      <c r="N46" s="19">
        <v>77152.250459277362</v>
      </c>
      <c r="O46" s="20">
        <v>3.3099355679287084</v>
      </c>
      <c r="P46" s="22">
        <v>49</v>
      </c>
      <c r="Q46" s="21">
        <v>0.35875549800231565</v>
      </c>
      <c r="R46" s="22">
        <v>49</v>
      </c>
    </row>
    <row r="47" spans="13:23" ht="15" customHeight="1" x14ac:dyDescent="0.25">
      <c r="M47" t="s">
        <v>86</v>
      </c>
      <c r="N47" s="19">
        <v>5291.7033067973089</v>
      </c>
      <c r="O47" s="20">
        <v>3.9247848395010867</v>
      </c>
      <c r="P47" s="22">
        <v>13</v>
      </c>
      <c r="Q47" s="21">
        <v>1.0879953653661694</v>
      </c>
      <c r="R47" s="22">
        <v>4</v>
      </c>
    </row>
    <row r="48" spans="13:23" ht="15" customHeight="1" x14ac:dyDescent="0.25">
      <c r="M48" t="s">
        <v>88</v>
      </c>
      <c r="N48" s="19">
        <v>25489.041028781343</v>
      </c>
      <c r="O48" s="20">
        <v>3.4141958363336409</v>
      </c>
      <c r="P48" s="22">
        <v>45</v>
      </c>
      <c r="Q48" s="21">
        <v>0.51625486340635118</v>
      </c>
      <c r="R48" s="22">
        <v>44</v>
      </c>
    </row>
    <row r="49" spans="13:18" ht="15" customHeight="1" x14ac:dyDescent="0.25">
      <c r="M49" t="s">
        <v>87</v>
      </c>
      <c r="N49" s="19">
        <v>2232.1630434782601</v>
      </c>
      <c r="O49" s="20">
        <v>3.9136525791418939</v>
      </c>
      <c r="P49" s="22">
        <v>16</v>
      </c>
      <c r="Q49" s="21">
        <v>0.69748489231053945</v>
      </c>
      <c r="R49" s="22">
        <v>22</v>
      </c>
    </row>
    <row r="50" spans="13:18" ht="15" customHeight="1" x14ac:dyDescent="0.25">
      <c r="M50" t="s">
        <v>89</v>
      </c>
      <c r="N50" s="19">
        <v>12080.927740355173</v>
      </c>
      <c r="O50" s="20">
        <v>4.0868216477922026</v>
      </c>
      <c r="P50" s="22">
        <v>9</v>
      </c>
      <c r="Q50" s="21">
        <v>0.87200140966045714</v>
      </c>
      <c r="R50" s="22">
        <v>10</v>
      </c>
    </row>
    <row r="51" spans="13:18" ht="15" customHeight="1" x14ac:dyDescent="0.25">
      <c r="M51" t="s">
        <v>91</v>
      </c>
      <c r="N51" s="19">
        <v>17388.476729944887</v>
      </c>
      <c r="O51" s="20">
        <v>3.7945207317598215</v>
      </c>
      <c r="P51" s="22">
        <v>22</v>
      </c>
      <c r="Q51" s="21">
        <v>0.96009537140413648</v>
      </c>
      <c r="R51" s="22">
        <v>7</v>
      </c>
    </row>
    <row r="52" spans="13:18" ht="15" customHeight="1" x14ac:dyDescent="0.25">
      <c r="M52" t="s">
        <v>90</v>
      </c>
      <c r="N52" s="19">
        <v>8732.7163196570727</v>
      </c>
      <c r="O52" s="20">
        <v>3.6365012061354052</v>
      </c>
      <c r="P52" s="22">
        <v>29</v>
      </c>
      <c r="Q52" s="21">
        <v>0.61384155542091412</v>
      </c>
      <c r="R52" s="22">
        <v>36</v>
      </c>
    </row>
    <row r="53" spans="13:18" ht="15" customHeight="1" x14ac:dyDescent="0.25">
      <c r="M53" t="s">
        <v>92</v>
      </c>
      <c r="N53" s="19">
        <v>1919.0978260869563</v>
      </c>
      <c r="O53" s="20">
        <v>3.554572461018255</v>
      </c>
      <c r="P53" s="22">
        <v>35</v>
      </c>
      <c r="Q53" s="21">
        <v>0.84223893700051566</v>
      </c>
      <c r="R53" s="22">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5" customWidth="1"/>
    <col min="2" max="2" width="4.140625" style="15" customWidth="1"/>
    <col min="3" max="3" width="21.5703125" style="15" customWidth="1"/>
    <col min="4" max="4" width="66.85546875" style="15" customWidth="1"/>
    <col min="5" max="16384" width="8.85546875" style="15"/>
  </cols>
  <sheetData>
    <row r="2" spans="2:4" ht="23.25" x14ac:dyDescent="0.35">
      <c r="C2" s="39" t="s">
        <v>237</v>
      </c>
      <c r="D2" s="40"/>
    </row>
    <row r="3" spans="2:4" x14ac:dyDescent="0.25">
      <c r="C3" s="41" t="s">
        <v>188</v>
      </c>
      <c r="D3" s="42" t="s">
        <v>238</v>
      </c>
    </row>
    <row r="4" spans="2:4" x14ac:dyDescent="0.25">
      <c r="C4" s="43" t="s">
        <v>171</v>
      </c>
      <c r="D4" s="44" t="s">
        <v>239</v>
      </c>
    </row>
    <row r="5" spans="2:4" x14ac:dyDescent="0.25">
      <c r="C5" s="43" t="s">
        <v>240</v>
      </c>
      <c r="D5" s="44" t="s">
        <v>241</v>
      </c>
    </row>
    <row r="6" spans="2:4" ht="15.6" customHeight="1" x14ac:dyDescent="0.25">
      <c r="C6" s="43" t="s">
        <v>190</v>
      </c>
      <c r="D6" s="44" t="s">
        <v>242</v>
      </c>
    </row>
    <row r="7" spans="2:4" ht="15.6" customHeight="1" x14ac:dyDescent="0.25">
      <c r="C7" s="43" t="s">
        <v>189</v>
      </c>
      <c r="D7" s="44" t="s">
        <v>243</v>
      </c>
    </row>
    <row r="8" spans="2:4" x14ac:dyDescent="0.25">
      <c r="C8" s="43" t="s">
        <v>244</v>
      </c>
      <c r="D8" s="44" t="s">
        <v>245</v>
      </c>
    </row>
    <row r="9" spans="2:4" x14ac:dyDescent="0.25">
      <c r="C9" s="45" t="s">
        <v>246</v>
      </c>
      <c r="D9" s="43" t="s">
        <v>247</v>
      </c>
    </row>
    <row r="10" spans="2:4" x14ac:dyDescent="0.25">
      <c r="B10" s="46"/>
      <c r="C10" s="43" t="s">
        <v>248</v>
      </c>
      <c r="D10" s="44" t="s">
        <v>249</v>
      </c>
    </row>
    <row r="11" spans="2:4" x14ac:dyDescent="0.25">
      <c r="C11" s="43" t="s">
        <v>80</v>
      </c>
      <c r="D11" s="44" t="s">
        <v>250</v>
      </c>
    </row>
    <row r="12" spans="2:4" x14ac:dyDescent="0.25">
      <c r="C12" s="43" t="s">
        <v>251</v>
      </c>
      <c r="D12" s="44" t="s">
        <v>252</v>
      </c>
    </row>
    <row r="13" spans="2:4" x14ac:dyDescent="0.25">
      <c r="C13" s="43" t="s">
        <v>248</v>
      </c>
      <c r="D13" s="44" t="s">
        <v>249</v>
      </c>
    </row>
    <row r="14" spans="2:4" x14ac:dyDescent="0.25">
      <c r="C14" s="43" t="s">
        <v>80</v>
      </c>
      <c r="D14" s="44" t="s">
        <v>253</v>
      </c>
    </row>
    <row r="15" spans="2:4" x14ac:dyDescent="0.25">
      <c r="C15" s="47" t="s">
        <v>251</v>
      </c>
      <c r="D15" s="48" t="s">
        <v>252</v>
      </c>
    </row>
    <row r="17" spans="3:4" ht="23.25" x14ac:dyDescent="0.35">
      <c r="C17" s="39" t="s">
        <v>254</v>
      </c>
      <c r="D17" s="40"/>
    </row>
    <row r="18" spans="3:4" x14ac:dyDescent="0.25">
      <c r="C18" s="43" t="s">
        <v>171</v>
      </c>
      <c r="D18" s="44" t="s">
        <v>255</v>
      </c>
    </row>
    <row r="19" spans="3:4" x14ac:dyDescent="0.25">
      <c r="C19" s="43" t="s">
        <v>202</v>
      </c>
      <c r="D19" s="44" t="s">
        <v>256</v>
      </c>
    </row>
    <row r="20" spans="3:4" x14ac:dyDescent="0.25">
      <c r="C20" s="45" t="s">
        <v>257</v>
      </c>
      <c r="D20" s="43" t="s">
        <v>258</v>
      </c>
    </row>
    <row r="21" spans="3:4" x14ac:dyDescent="0.25">
      <c r="C21" s="43" t="s">
        <v>259</v>
      </c>
      <c r="D21" s="44" t="s">
        <v>260</v>
      </c>
    </row>
    <row r="22" spans="3:4" x14ac:dyDescent="0.25">
      <c r="C22" s="43" t="s">
        <v>261</v>
      </c>
      <c r="D22" s="44" t="s">
        <v>262</v>
      </c>
    </row>
    <row r="23" spans="3:4" x14ac:dyDescent="0.25">
      <c r="C23" s="43" t="s">
        <v>263</v>
      </c>
      <c r="D23" s="44" t="s">
        <v>264</v>
      </c>
    </row>
    <row r="24" spans="3:4" x14ac:dyDescent="0.25">
      <c r="C24" s="43" t="s">
        <v>265</v>
      </c>
      <c r="D24" s="44" t="s">
        <v>266</v>
      </c>
    </row>
    <row r="25" spans="3:4" x14ac:dyDescent="0.25">
      <c r="C25" s="43" t="s">
        <v>177</v>
      </c>
      <c r="D25" s="44" t="s">
        <v>267</v>
      </c>
    </row>
    <row r="26" spans="3:4" x14ac:dyDescent="0.25">
      <c r="C26" s="43" t="s">
        <v>261</v>
      </c>
      <c r="D26" s="44" t="s">
        <v>262</v>
      </c>
    </row>
    <row r="27" spans="3:4" x14ac:dyDescent="0.25">
      <c r="C27" s="43" t="s">
        <v>263</v>
      </c>
      <c r="D27" s="44" t="s">
        <v>264</v>
      </c>
    </row>
    <row r="28" spans="3:4" x14ac:dyDescent="0.25">
      <c r="C28" s="47" t="s">
        <v>265</v>
      </c>
      <c r="D28" s="48" t="s">
        <v>266</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2022-06-08T20:08:18Z</dcterms:modified>
</cp:coreProperties>
</file>