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2F259E7E-572C-40CB-A90A-2E085B1A54DE}"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 i="4" l="1"/>
  <c r="J2" i="4"/>
  <c r="F2" i="4" s="1"/>
  <c r="K2" i="4"/>
  <c r="G2" i="4" s="1"/>
  <c r="L2" i="4"/>
  <c r="H2" i="4" s="1"/>
  <c r="P2" i="4"/>
  <c r="S2" i="4"/>
  <c r="W2" i="4"/>
  <c r="I3" i="4"/>
  <c r="J3" i="4"/>
  <c r="F3" i="4" s="1"/>
  <c r="K3" i="4"/>
  <c r="G3" i="4" s="1"/>
  <c r="L3" i="4"/>
  <c r="H3" i="4" s="1"/>
  <c r="P3" i="4"/>
  <c r="S3" i="4"/>
  <c r="W3" i="4"/>
  <c r="I4" i="4"/>
  <c r="J4" i="4"/>
  <c r="F4" i="4" s="1"/>
  <c r="K4" i="4"/>
  <c r="G4" i="4" s="1"/>
  <c r="L4" i="4"/>
  <c r="H4" i="4" s="1"/>
  <c r="P4" i="4"/>
  <c r="S4" i="4"/>
  <c r="W4" i="4"/>
  <c r="I5" i="4"/>
  <c r="J5" i="4"/>
  <c r="F5" i="4" s="1"/>
  <c r="K5" i="4"/>
  <c r="G5" i="4" s="1"/>
  <c r="L5" i="4"/>
  <c r="H5" i="4" s="1"/>
  <c r="P5" i="4"/>
  <c r="S5" i="4"/>
  <c r="W5" i="4"/>
  <c r="I6" i="4"/>
  <c r="J6" i="4"/>
  <c r="F6" i="4" s="1"/>
  <c r="K6" i="4"/>
  <c r="G6" i="4" s="1"/>
  <c r="L6" i="4"/>
  <c r="H6" i="4" s="1"/>
  <c r="P6" i="4"/>
  <c r="S6" i="4"/>
  <c r="W6" i="4"/>
  <c r="I7" i="4"/>
  <c r="J7" i="4"/>
  <c r="F7" i="4" s="1"/>
  <c r="K7" i="4"/>
  <c r="G7" i="4" s="1"/>
  <c r="L7" i="4"/>
  <c r="H7" i="4" s="1"/>
  <c r="P7" i="4"/>
  <c r="S7" i="4"/>
  <c r="W7" i="4"/>
  <c r="I8" i="4"/>
  <c r="J8" i="4"/>
  <c r="F8" i="4" s="1"/>
  <c r="K8" i="4"/>
  <c r="G8" i="4" s="1"/>
  <c r="L8" i="4"/>
  <c r="H8" i="4" s="1"/>
  <c r="P8" i="4"/>
  <c r="S8" i="4"/>
  <c r="W8" i="4"/>
  <c r="I9" i="4"/>
  <c r="J9" i="4"/>
  <c r="F9" i="4" s="1"/>
  <c r="K9" i="4"/>
  <c r="G9" i="4" s="1"/>
  <c r="L9" i="4"/>
  <c r="H9" i="4" s="1"/>
  <c r="P9" i="4"/>
  <c r="S9" i="4"/>
  <c r="W9" i="4"/>
  <c r="I10" i="4"/>
  <c r="J10" i="4"/>
  <c r="F10" i="4" s="1"/>
  <c r="K10" i="4"/>
  <c r="G10" i="4" s="1"/>
  <c r="L10" i="4"/>
  <c r="H10" i="4" s="1"/>
  <c r="P10" i="4"/>
  <c r="S10" i="4"/>
  <c r="W10" i="4"/>
  <c r="I11" i="4"/>
  <c r="J11" i="4"/>
  <c r="F11" i="4" s="1"/>
  <c r="K11" i="4"/>
  <c r="G11" i="4" s="1"/>
  <c r="L11" i="4"/>
  <c r="H11" i="4" s="1"/>
  <c r="P11" i="4"/>
  <c r="S11" i="4"/>
  <c r="W11" i="4"/>
  <c r="I12" i="4"/>
  <c r="J12" i="4"/>
  <c r="F12" i="4" s="1"/>
  <c r="K12" i="4"/>
  <c r="G12" i="4" s="1"/>
  <c r="L12" i="4"/>
  <c r="H12" i="4" s="1"/>
  <c r="P12" i="4"/>
  <c r="S12" i="4"/>
  <c r="W12" i="4"/>
  <c r="I13" i="4"/>
  <c r="J13" i="4"/>
  <c r="F13" i="4" s="1"/>
  <c r="K13" i="4"/>
  <c r="G13" i="4" s="1"/>
  <c r="L13" i="4"/>
  <c r="H13" i="4" s="1"/>
  <c r="P13" i="4"/>
  <c r="S13" i="4"/>
  <c r="W13" i="4"/>
  <c r="I14" i="4"/>
  <c r="J14" i="4"/>
  <c r="F14" i="4" s="1"/>
  <c r="K14" i="4"/>
  <c r="G14" i="4" s="1"/>
  <c r="L14" i="4"/>
  <c r="H14" i="4" s="1"/>
  <c r="P14" i="4"/>
  <c r="S14" i="4"/>
  <c r="W14" i="4"/>
  <c r="I15" i="4"/>
  <c r="J15" i="4"/>
  <c r="F15" i="4" s="1"/>
  <c r="K15" i="4"/>
  <c r="G15" i="4" s="1"/>
  <c r="L15" i="4"/>
  <c r="H15" i="4" s="1"/>
  <c r="P15" i="4"/>
  <c r="S15" i="4"/>
  <c r="W15" i="4"/>
  <c r="I16" i="4"/>
  <c r="J16" i="4"/>
  <c r="F16" i="4" s="1"/>
  <c r="K16" i="4"/>
  <c r="G16" i="4" s="1"/>
  <c r="L16" i="4"/>
  <c r="H16" i="4" s="1"/>
  <c r="P16" i="4"/>
  <c r="S16" i="4"/>
  <c r="W16" i="4"/>
  <c r="I17" i="4"/>
  <c r="J17" i="4"/>
  <c r="F17" i="4" s="1"/>
  <c r="K17" i="4"/>
  <c r="G17" i="4" s="1"/>
  <c r="L17" i="4"/>
  <c r="H17" i="4" s="1"/>
  <c r="P17" i="4"/>
  <c r="S17" i="4"/>
  <c r="W17" i="4"/>
  <c r="I18" i="4"/>
  <c r="J18" i="4"/>
  <c r="F18" i="4" s="1"/>
  <c r="K18" i="4"/>
  <c r="G18" i="4" s="1"/>
  <c r="L18" i="4"/>
  <c r="H18" i="4" s="1"/>
  <c r="P18" i="4"/>
  <c r="S18" i="4"/>
  <c r="W18" i="4"/>
  <c r="C9" i="6"/>
  <c r="C8" i="6"/>
  <c r="C7" i="6"/>
  <c r="C3" i="6"/>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C6" i="6" l="1"/>
  <c r="C4" i="6"/>
  <c r="C5" i="6"/>
  <c r="U9" i="6"/>
  <c r="W9" i="6" s="1"/>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<sst xmlns="http://schemas.openxmlformats.org/spreadsheetml/2006/main" count="522" uniqueCount="223">
  <si>
    <t>JEANNE JUGAN RESIDENCE</t>
  </si>
  <si>
    <t>WASHINGTON CTR FOR AGING SVCS</t>
  </si>
  <si>
    <t>SERENITY REHABILITATION AND HEALTH CENTER LLC</t>
  </si>
  <si>
    <t>DEANWOOD REHABILITATION AND WELLNESS CENTER</t>
  </si>
  <si>
    <t>STODDARD BAPTIST NURSING HOME</t>
  </si>
  <si>
    <t>CAPITOL CITY REHAB AND HEALTHCARE CENTER</t>
  </si>
  <si>
    <t>BRIDGEPOINT SUBACUTE AND REHAB NATIONAL HARBOR</t>
  </si>
  <si>
    <t>LISNER LOUISE DICKSON HURTHOME</t>
  </si>
  <si>
    <t>KNOLLWOOD HSC</t>
  </si>
  <si>
    <t>BRIDGEPOINT SUB-ACUTE AND REHAB CAPITOL HILL</t>
  </si>
  <si>
    <t>INGLESIDE AT ROCK CREEK</t>
  </si>
  <si>
    <t>SIBLEY MEM HOSP RENAISSANCE</t>
  </si>
  <si>
    <t>INSPIRE REHABILITATION AND HEALTH CENTER LLC</t>
  </si>
  <si>
    <t>ASCENSION LIVING CARROLL MANOR</t>
  </si>
  <si>
    <t>UNIQUE REHABILITATION AND HEALTH CENTER LLC</t>
  </si>
  <si>
    <t>FOREST HILLS OF DC</t>
  </si>
  <si>
    <t>THE HSC PEDIATRIC SKILLED NURSING FACILITY</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</si>
  <si>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</si>
  <si>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</si>
  <si>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</si>
  <si>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</si>
  <si>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</si>
  <si>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</si>
  <si>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</si>
  <si>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</si>
  <si>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</si>
  <si>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</si>
  <si>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</si>
  <si>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</si>
  <si>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</si>
  <si>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</si>
  <si>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</si>
  <si>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</si>
  <si>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</si>
  <si>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</si>
  <si>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</si>
  <si>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</si>
  <si>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</si>
  <si>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</si>
  <si>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</si>
  <si>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</si>
  <si>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</si>
  <si>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</si>
  <si>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</si>
  <si>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</si>
  <si>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</si>
  <si>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</si>
  <si>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</si>
  <si>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</si>
  <si>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</si>
  <si>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</si>
  <si>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</si>
  <si>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</si>
  <si>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</si>
  <si>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</si>
  <si>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</si>
  <si>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</si>
  <si>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</si>
  <si>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</si>
  <si>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</si>
  <si>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</si>
  <si>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</si>
  <si>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</si>
  <si>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</si>
  <si>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</si>
  <si>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</si>
  <si>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</si>
  <si>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</si>
  <si>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The District</t>
  </si>
  <si>
    <t>WASHINGTON</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</si>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</sst>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11"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18" totalsRowShown="0" headerRowDxfId="131">
  <autoFilter ref="A1:AG18" xr:uid="{F6C3CB19-CE12-4B14-8BE9-BE2DA56924F3}"/>
  <sortState xmlns:xlrd2="http://schemas.microsoft.com/office/spreadsheetml/2017/richdata2" ref="A2:AG18">
    <sortCondition ref="A1:A18"/>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18" totalsRowShown="0" headerRowDxfId="102">
  <autoFilter ref="A1:AN18" xr:uid="{F6C3CB19-CE12-4B14-8BE9-BE2DA56924F3}"/>
  <sortState xmlns:xlrd2="http://schemas.microsoft.com/office/spreadsheetml/2017/richdata2" ref="A2:AN18">
    <sortCondition ref="A1:A18"/>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18" totalsRowShown="0" headerRowDxfId="67">
  <autoFilter ref="A1:AI18" xr:uid="{0BC5ADF1-15D4-4F74-902E-CBC634AC45F1}"/>
  <sortState xmlns:xlrd2="http://schemas.microsoft.com/office/spreadsheetml/2017/richdata2" ref="A2:AI1">
    <sortCondition ref="A1"/>
  </sortState>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209"/>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70</v>
      </c>
      <c r="B1" s="2" t="s">
        <v>72</v>
      </c>
      <c r="C1" s="2" t="s">
        <v>73</v>
      </c>
      <c r="D1" s="2" t="s">
        <v>74</v>
      </c>
      <c r="E1" s="2" t="s">
        <v>75</v>
      </c>
      <c r="F1" s="2" t="s">
        <v>76</v>
      </c>
      <c r="G1" s="2" t="s">
        <v>77</v>
      </c>
      <c r="H1" s="2" t="s">
        <v>78</v>
      </c>
      <c r="I1" s="2" t="s">
        <v>79</v>
      </c>
      <c r="J1" s="2" t="s">
        <v>80</v>
      </c>
      <c r="K1" s="2" t="s">
        <v>81</v>
      </c>
      <c r="L1" s="2" t="s">
        <v>82</v>
      </c>
      <c r="M1" s="2" t="s">
        <v>83</v>
      </c>
      <c r="N1" s="2" t="s">
        <v>84</v>
      </c>
      <c r="O1" s="2" t="s">
        <v>85</v>
      </c>
      <c r="P1" s="2" t="s">
        <v>86</v>
      </c>
      <c r="Q1" s="2" t="s">
        <v>87</v>
      </c>
      <c r="R1" s="2" t="s">
        <v>88</v>
      </c>
      <c r="S1" s="2" t="s">
        <v>89</v>
      </c>
      <c r="T1" s="2" t="s">
        <v>90</v>
      </c>
      <c r="U1" s="2" t="s">
        <v>91</v>
      </c>
      <c r="V1" s="2" t="s">
        <v>92</v>
      </c>
      <c r="W1" s="2" t="s">
        <v>93</v>
      </c>
      <c r="X1" s="2" t="s">
        <v>94</v>
      </c>
      <c r="Y1" s="2" t="s">
        <v>95</v>
      </c>
      <c r="Z1" s="2" t="s">
        <v>96</v>
      </c>
      <c r="AA1" s="2" t="s">
        <v>97</v>
      </c>
      <c r="AB1" s="2" t="s">
        <v>98</v>
      </c>
      <c r="AC1" s="2" t="s">
        <v>99</v>
      </c>
      <c r="AD1" s="2" t="s">
        <v>100</v>
      </c>
      <c r="AE1" s="2" t="s">
        <v>101</v>
      </c>
      <c r="AF1" s="2" t="s">
        <v>102</v>
      </c>
      <c r="AG1" s="3" t="s">
        <v>103</v>
      </c>
    </row>
    <row r="2" spans="1:34" x14ac:dyDescent="0.25">
      <c r="A2" t="s">
        <v>25</v>
      </c>
      <c r="B2" t="s">
        <v>13</v>
      </c>
      <c r="C2" t="s">
        <v>69</v>
      </c>
      <c r="D2" t="s">
        <v>68</v>
      </c>
      <c r="E2" s="4">
        <v>171.09859154929578</v>
      </c>
      <c r="F2" s="4">
        <f>Nurse[[#This Row],[Total Nurse Staff Hours]]/Nurse[[#This Row],[MDS Census]]</f>
        <v>3.6381042146855456</v>
      </c>
      <c r="G2" s="4">
        <f>Nurse[[#This Row],[Total Direct Care Staff Hours]]/Nurse[[#This Row],[MDS Census]]</f>
        <v>3.408573427724729</v>
      </c>
      <c r="H2" s="4">
        <f>Nurse[[#This Row],[Total RN Hours (w/ Admin, DON)]]/Nurse[[#This Row],[MDS Census]]</f>
        <v>0.65043710898913409</v>
      </c>
      <c r="I2" s="4">
        <f>Nurse[[#This Row],[RN Hours (excl. Admin, DON)]]/Nurse[[#This Row],[MDS Census]]</f>
        <v>0.42090632202831751</v>
      </c>
      <c r="J2" s="4">
        <f>SUM(Nurse[[#This Row],[RN Hours (excl. Admin, DON)]],Nurse[[#This Row],[RN Admin Hours]],Nurse[[#This Row],[RN DON Hours]],Nurse[[#This Row],[LPN Hours (excl. Admin)]],Nurse[[#This Row],[LPN Admin Hours]],Nurse[[#This Row],[CNA Hours]],Nurse[[#This Row],[NA TR Hours]],Nurse[[#This Row],[Med Aide/Tech Hours]])</f>
        <v>622.47450704225366</v>
      </c>
      <c r="K2" s="4">
        <f>SUM(Nurse[[#This Row],[RN Hours (excl. Admin, DON)]],Nurse[[#This Row],[LPN Hours (excl. Admin)]],Nurse[[#This Row],[CNA Hours]],Nurse[[#This Row],[NA TR Hours]],Nurse[[#This Row],[Med Aide/Tech Hours]])</f>
        <v>583.20211267605646</v>
      </c>
      <c r="L2" s="4">
        <f>SUM(Nurse[[#This Row],[RN Hours (excl. Admin, DON)]],Nurse[[#This Row],[RN Admin Hours]],Nurse[[#This Row],[RN DON Hours]])</f>
        <v>111.28887323943663</v>
      </c>
      <c r="M2" s="4">
        <v>72.01647887323945</v>
      </c>
      <c r="N2" s="4">
        <v>34.765352112676055</v>
      </c>
      <c r="O2" s="4">
        <v>4.507042253521127</v>
      </c>
      <c r="P2" s="4">
        <f>SUM(Nurse[[#This Row],[LPN Hours (excl. Admin)]],Nurse[[#This Row],[LPN Admin Hours]])</f>
        <v>201.9078873239437</v>
      </c>
      <c r="Q2" s="4">
        <v>201.9078873239437</v>
      </c>
      <c r="R2" s="4">
        <v>0</v>
      </c>
      <c r="S2" s="4">
        <f>SUM(Nurse[[#This Row],[CNA Hours]],Nurse[[#This Row],[NA TR Hours]],Nurse[[#This Row],[Med Aide/Tech Hours]])</f>
        <v>309.27774647887327</v>
      </c>
      <c r="T2" s="4">
        <v>309.27774647887327</v>
      </c>
      <c r="U2" s="4">
        <v>0</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 s="4">
        <v>0</v>
      </c>
      <c r="Y2" s="4">
        <v>0</v>
      </c>
      <c r="Z2" s="4">
        <v>0</v>
      </c>
      <c r="AA2" s="4">
        <v>0</v>
      </c>
      <c r="AB2" s="4">
        <v>0</v>
      </c>
      <c r="AC2" s="4">
        <v>0</v>
      </c>
      <c r="AD2" s="4">
        <v>0</v>
      </c>
      <c r="AE2" s="4">
        <v>0</v>
      </c>
      <c r="AF2" s="1">
        <v>95034</v>
      </c>
      <c r="AG2" s="1">
        <v>3</v>
      </c>
      <c r="AH2"/>
    </row>
    <row r="3" spans="1:34" x14ac:dyDescent="0.25">
      <c r="A3" t="s">
        <v>25</v>
      </c>
      <c r="B3" t="s">
        <v>9</v>
      </c>
      <c r="C3" t="s">
        <v>69</v>
      </c>
      <c r="D3" t="s">
        <v>68</v>
      </c>
      <c r="E3" s="4">
        <v>110.71739130434783</v>
      </c>
      <c r="F3" s="4">
        <f>Nurse[[#This Row],[Total Nurse Staff Hours]]/Nurse[[#This Row],[MDS Census]]</f>
        <v>4.786397997251127</v>
      </c>
      <c r="G3" s="4">
        <f>Nurse[[#This Row],[Total Direct Care Staff Hours]]/Nurse[[#This Row],[MDS Census]]</f>
        <v>4.269133123895541</v>
      </c>
      <c r="H3" s="4">
        <f>Nurse[[#This Row],[Total RN Hours (w/ Admin, DON)]]/Nurse[[#This Row],[MDS Census]]</f>
        <v>1.5923650107991354</v>
      </c>
      <c r="I3" s="4">
        <f>Nurse[[#This Row],[RN Hours (excl. Admin, DON)]]/Nurse[[#This Row],[MDS Census]]</f>
        <v>1.0751001374435494</v>
      </c>
      <c r="J3" s="4">
        <f>SUM(Nurse[[#This Row],[RN Hours (excl. Admin, DON)]],Nurse[[#This Row],[RN Admin Hours]],Nurse[[#This Row],[RN DON Hours]],Nurse[[#This Row],[LPN Hours (excl. Admin)]],Nurse[[#This Row],[LPN Admin Hours]],Nurse[[#This Row],[CNA Hours]],Nurse[[#This Row],[NA TR Hours]],Nurse[[#This Row],[Med Aide/Tech Hours]])</f>
        <v>529.93749999999977</v>
      </c>
      <c r="K3" s="4">
        <f>SUM(Nurse[[#This Row],[RN Hours (excl. Admin, DON)]],Nurse[[#This Row],[LPN Hours (excl. Admin)]],Nurse[[#This Row],[CNA Hours]],Nurse[[#This Row],[NA TR Hours]],Nurse[[#This Row],[Med Aide/Tech Hours]])</f>
        <v>472.66728260869547</v>
      </c>
      <c r="L3" s="4">
        <f>SUM(Nurse[[#This Row],[RN Hours (excl. Admin, DON)]],Nurse[[#This Row],[RN Admin Hours]],Nurse[[#This Row],[RN DON Hours]])</f>
        <v>176.30249999999992</v>
      </c>
      <c r="M3" s="4">
        <v>119.03228260869558</v>
      </c>
      <c r="N3" s="4">
        <v>46.835434782608701</v>
      </c>
      <c r="O3" s="4">
        <v>10.434782608695652</v>
      </c>
      <c r="P3" s="4">
        <f>SUM(Nurse[[#This Row],[LPN Hours (excl. Admin)]],Nurse[[#This Row],[LPN Admin Hours]])</f>
        <v>69.6241304347826</v>
      </c>
      <c r="Q3" s="4">
        <v>69.6241304347826</v>
      </c>
      <c r="R3" s="4">
        <v>0</v>
      </c>
      <c r="S3" s="4">
        <f>SUM(Nurse[[#This Row],[CNA Hours]],Nurse[[#This Row],[NA TR Hours]],Nurse[[#This Row],[Med Aide/Tech Hours]])</f>
        <v>284.01086956521732</v>
      </c>
      <c r="T3" s="4">
        <v>284.01086956521732</v>
      </c>
      <c r="U3" s="4">
        <v>0</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35.916413043478258</v>
      </c>
      <c r="X3" s="4">
        <v>15.09739130434782</v>
      </c>
      <c r="Y3" s="4">
        <v>0</v>
      </c>
      <c r="Z3" s="4">
        <v>0</v>
      </c>
      <c r="AA3" s="4">
        <v>7.9940217391304378</v>
      </c>
      <c r="AB3" s="4">
        <v>0</v>
      </c>
      <c r="AC3" s="4">
        <v>12.825000000000001</v>
      </c>
      <c r="AD3" s="4">
        <v>0</v>
      </c>
      <c r="AE3" s="4">
        <v>0</v>
      </c>
      <c r="AF3" s="1">
        <v>95027</v>
      </c>
      <c r="AG3" s="1">
        <v>3</v>
      </c>
      <c r="AH3"/>
    </row>
    <row r="4" spans="1:34" x14ac:dyDescent="0.25">
      <c r="A4" t="s">
        <v>25</v>
      </c>
      <c r="B4" t="s">
        <v>6</v>
      </c>
      <c r="C4" t="s">
        <v>69</v>
      </c>
      <c r="D4" t="s">
        <v>68</v>
      </c>
      <c r="E4" s="4">
        <v>108.56521739130434</v>
      </c>
      <c r="F4" s="4">
        <f>Nurse[[#This Row],[Total Nurse Staff Hours]]/Nurse[[#This Row],[MDS Census]]</f>
        <v>5.1903774529435314</v>
      </c>
      <c r="G4" s="4">
        <f>Nurse[[#This Row],[Total Direct Care Staff Hours]]/Nurse[[#This Row],[MDS Census]]</f>
        <v>4.846915298358029</v>
      </c>
      <c r="H4" s="4">
        <f>Nurse[[#This Row],[Total RN Hours (w/ Admin, DON)]]/Nurse[[#This Row],[MDS Census]]</f>
        <v>2.2753984781738086</v>
      </c>
      <c r="I4" s="4">
        <f>Nurse[[#This Row],[RN Hours (excl. Admin, DON)]]/Nurse[[#This Row],[MDS Census]]</f>
        <v>1.931936323588306</v>
      </c>
      <c r="J4" s="4">
        <f>SUM(Nurse[[#This Row],[RN Hours (excl. Admin, DON)]],Nurse[[#This Row],[RN Admin Hours]],Nurse[[#This Row],[RN DON Hours]],Nurse[[#This Row],[LPN Hours (excl. Admin)]],Nurse[[#This Row],[LPN Admin Hours]],Nurse[[#This Row],[CNA Hours]],Nurse[[#This Row],[NA TR Hours]],Nurse[[#This Row],[Med Aide/Tech Hours]])</f>
        <v>563.49445652173904</v>
      </c>
      <c r="K4" s="4">
        <f>SUM(Nurse[[#This Row],[RN Hours (excl. Admin, DON)]],Nurse[[#This Row],[LPN Hours (excl. Admin)]],Nurse[[#This Row],[CNA Hours]],Nurse[[#This Row],[NA TR Hours]],Nurse[[#This Row],[Med Aide/Tech Hours]])</f>
        <v>526.20641304347816</v>
      </c>
      <c r="L4" s="4">
        <f>SUM(Nurse[[#This Row],[RN Hours (excl. Admin, DON)]],Nurse[[#This Row],[RN Admin Hours]],Nurse[[#This Row],[RN DON Hours]])</f>
        <v>247.02913043478262</v>
      </c>
      <c r="M4" s="4">
        <v>209.74108695652174</v>
      </c>
      <c r="N4" s="4">
        <v>37.288043478260867</v>
      </c>
      <c r="O4" s="4">
        <v>0</v>
      </c>
      <c r="P4" s="4">
        <f>SUM(Nurse[[#This Row],[LPN Hours (excl. Admin)]],Nurse[[#This Row],[LPN Admin Hours]])</f>
        <v>91.672065217391307</v>
      </c>
      <c r="Q4" s="4">
        <v>91.672065217391307</v>
      </c>
      <c r="R4" s="4">
        <v>0</v>
      </c>
      <c r="S4" s="4">
        <f>SUM(Nurse[[#This Row],[CNA Hours]],Nurse[[#This Row],[NA TR Hours]],Nurse[[#This Row],[Med Aide/Tech Hours]])</f>
        <v>224.79326086956513</v>
      </c>
      <c r="T4" s="4">
        <v>224.79326086956513</v>
      </c>
      <c r="U4" s="4">
        <v>0</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15.814130434782601</v>
      </c>
      <c r="X4" s="4">
        <v>1.2429347826086958</v>
      </c>
      <c r="Y4" s="4">
        <v>0</v>
      </c>
      <c r="Z4" s="4">
        <v>0</v>
      </c>
      <c r="AA4" s="4">
        <v>0</v>
      </c>
      <c r="AB4" s="4">
        <v>0</v>
      </c>
      <c r="AC4" s="4">
        <v>14.571195652173905</v>
      </c>
      <c r="AD4" s="4">
        <v>0</v>
      </c>
      <c r="AE4" s="4">
        <v>0</v>
      </c>
      <c r="AF4" s="1">
        <v>95024</v>
      </c>
      <c r="AG4" s="1">
        <v>3</v>
      </c>
      <c r="AH4"/>
    </row>
    <row r="5" spans="1:34" x14ac:dyDescent="0.25">
      <c r="A5" t="s">
        <v>25</v>
      </c>
      <c r="B5" t="s">
        <v>5</v>
      </c>
      <c r="C5" t="s">
        <v>69</v>
      </c>
      <c r="D5" t="s">
        <v>68</v>
      </c>
      <c r="E5" s="4">
        <v>313.97826086956519</v>
      </c>
      <c r="F5" s="4">
        <f>Nurse[[#This Row],[Total Nurse Staff Hours]]/Nurse[[#This Row],[MDS Census]]</f>
        <v>3.7413452883749918</v>
      </c>
      <c r="G5" s="4">
        <f>Nurse[[#This Row],[Total Direct Care Staff Hours]]/Nurse[[#This Row],[MDS Census]]</f>
        <v>3.5754379284082258</v>
      </c>
      <c r="H5" s="4">
        <f>Nurse[[#This Row],[Total RN Hours (w/ Admin, DON)]]/Nurse[[#This Row],[MDS Census]]</f>
        <v>1.0051512843592054</v>
      </c>
      <c r="I5" s="4">
        <f>Nurse[[#This Row],[RN Hours (excl. Admin, DON)]]/Nurse[[#This Row],[MDS Census]]</f>
        <v>0.83924392439243944</v>
      </c>
      <c r="J5" s="4">
        <f>SUM(Nurse[[#This Row],[RN Hours (excl. Admin, DON)]],Nurse[[#This Row],[RN Admin Hours]],Nurse[[#This Row],[RN DON Hours]],Nurse[[#This Row],[LPN Hours (excl. Admin)]],Nurse[[#This Row],[LPN Admin Hours]],Nurse[[#This Row],[CNA Hours]],Nurse[[#This Row],[NA TR Hours]],Nurse[[#This Row],[Med Aide/Tech Hours]])</f>
        <v>1174.7010869565217</v>
      </c>
      <c r="K5" s="4">
        <f>SUM(Nurse[[#This Row],[RN Hours (excl. Admin, DON)]],Nurse[[#This Row],[LPN Hours (excl. Admin)]],Nurse[[#This Row],[CNA Hours]],Nurse[[#This Row],[NA TR Hours]],Nurse[[#This Row],[Med Aide/Tech Hours]])</f>
        <v>1122.6097826086957</v>
      </c>
      <c r="L5" s="4">
        <f>SUM(Nurse[[#This Row],[RN Hours (excl. Admin, DON)]],Nurse[[#This Row],[RN Admin Hours]],Nurse[[#This Row],[RN DON Hours]])</f>
        <v>315.59565217391309</v>
      </c>
      <c r="M5" s="4">
        <v>263.50434782608698</v>
      </c>
      <c r="N5" s="4">
        <v>46.786956521739178</v>
      </c>
      <c r="O5" s="4">
        <v>5.3043478260869561</v>
      </c>
      <c r="P5" s="4">
        <f>SUM(Nurse[[#This Row],[LPN Hours (excl. Admin)]],Nurse[[#This Row],[LPN Admin Hours]])</f>
        <v>160.69347826086954</v>
      </c>
      <c r="Q5" s="4">
        <v>160.69347826086954</v>
      </c>
      <c r="R5" s="4">
        <v>0</v>
      </c>
      <c r="S5" s="4">
        <f>SUM(Nurse[[#This Row],[CNA Hours]],Nurse[[#This Row],[NA TR Hours]],Nurse[[#This Row],[Med Aide/Tech Hours]])</f>
        <v>698.41195652173917</v>
      </c>
      <c r="T5" s="4">
        <v>582.93913043478267</v>
      </c>
      <c r="U5" s="4">
        <v>115.47282608695649</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97.516304347826107</v>
      </c>
      <c r="X5" s="4">
        <v>0</v>
      </c>
      <c r="Y5" s="4">
        <v>0</v>
      </c>
      <c r="Z5" s="4">
        <v>0</v>
      </c>
      <c r="AA5" s="4">
        <v>25.859782608695649</v>
      </c>
      <c r="AB5" s="4">
        <v>0</v>
      </c>
      <c r="AC5" s="4">
        <v>71.656521739130454</v>
      </c>
      <c r="AD5" s="4">
        <v>0</v>
      </c>
      <c r="AE5" s="4">
        <v>0</v>
      </c>
      <c r="AF5" s="1">
        <v>95022</v>
      </c>
      <c r="AG5" s="1">
        <v>3</v>
      </c>
      <c r="AH5"/>
    </row>
    <row r="6" spans="1:34" x14ac:dyDescent="0.25">
      <c r="A6" t="s">
        <v>25</v>
      </c>
      <c r="B6" t="s">
        <v>3</v>
      </c>
      <c r="C6" t="s">
        <v>69</v>
      </c>
      <c r="D6" t="s">
        <v>68</v>
      </c>
      <c r="E6" s="4">
        <v>247.60869565217391</v>
      </c>
      <c r="F6" s="4">
        <f>Nurse[[#This Row],[Total Nurse Staff Hours]]/Nurse[[#This Row],[MDS Census]]</f>
        <v>3.5630992098331866</v>
      </c>
      <c r="G6" s="4">
        <f>Nurse[[#This Row],[Total Direct Care Staff Hours]]/Nurse[[#This Row],[MDS Census]]</f>
        <v>3.0577480245829673</v>
      </c>
      <c r="H6" s="4">
        <f>Nurse[[#This Row],[Total RN Hours (w/ Admin, DON)]]/Nurse[[#This Row],[MDS Census]]</f>
        <v>0.70979806848112348</v>
      </c>
      <c r="I6" s="4">
        <f>Nurse[[#This Row],[RN Hours (excl. Admin, DON)]]/Nurse[[#This Row],[MDS Census]]</f>
        <v>0.20444688323090429</v>
      </c>
      <c r="J6" s="4">
        <f>SUM(Nurse[[#This Row],[RN Hours (excl. Admin, DON)]],Nurse[[#This Row],[RN Admin Hours]],Nurse[[#This Row],[RN DON Hours]],Nurse[[#This Row],[LPN Hours (excl. Admin)]],Nurse[[#This Row],[LPN Admin Hours]],Nurse[[#This Row],[CNA Hours]],Nurse[[#This Row],[NA TR Hours]],Nurse[[#This Row],[Med Aide/Tech Hours]])</f>
        <v>882.25434782608681</v>
      </c>
      <c r="K6" s="4">
        <f>SUM(Nurse[[#This Row],[RN Hours (excl. Admin, DON)]],Nurse[[#This Row],[LPN Hours (excl. Admin)]],Nurse[[#This Row],[CNA Hours]],Nurse[[#This Row],[NA TR Hours]],Nurse[[#This Row],[Med Aide/Tech Hours]])</f>
        <v>757.12499999999989</v>
      </c>
      <c r="L6" s="4">
        <f>SUM(Nurse[[#This Row],[RN Hours (excl. Admin, DON)]],Nurse[[#This Row],[RN Admin Hours]],Nurse[[#This Row],[RN DON Hours]])</f>
        <v>175.75217391304341</v>
      </c>
      <c r="M6" s="4">
        <v>50.622826086956515</v>
      </c>
      <c r="N6" s="4">
        <v>119.3902173913043</v>
      </c>
      <c r="O6" s="4">
        <v>5.7391304347826084</v>
      </c>
      <c r="P6" s="4">
        <f>SUM(Nurse[[#This Row],[LPN Hours (excl. Admin)]],Nurse[[#This Row],[LPN Admin Hours]])</f>
        <v>173.9260869565218</v>
      </c>
      <c r="Q6" s="4">
        <v>173.9260869565218</v>
      </c>
      <c r="R6" s="4">
        <v>0</v>
      </c>
      <c r="S6" s="4">
        <f>SUM(Nurse[[#This Row],[CNA Hours]],Nurse[[#This Row],[NA TR Hours]],Nurse[[#This Row],[Med Aide/Tech Hours]])</f>
        <v>532.57608695652164</v>
      </c>
      <c r="T6" s="4">
        <v>527.78695652173906</v>
      </c>
      <c r="U6" s="4">
        <v>0</v>
      </c>
      <c r="V6" s="4">
        <v>4.7891304347826091</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 s="4">
        <v>0</v>
      </c>
      <c r="Y6" s="4">
        <v>0</v>
      </c>
      <c r="Z6" s="4">
        <v>0</v>
      </c>
      <c r="AA6" s="4">
        <v>0</v>
      </c>
      <c r="AB6" s="4">
        <v>0</v>
      </c>
      <c r="AC6" s="4">
        <v>0</v>
      </c>
      <c r="AD6" s="4">
        <v>0</v>
      </c>
      <c r="AE6" s="4">
        <v>0</v>
      </c>
      <c r="AF6" s="1">
        <v>95019</v>
      </c>
      <c r="AG6" s="1">
        <v>3</v>
      </c>
      <c r="AH6"/>
    </row>
    <row r="7" spans="1:34" x14ac:dyDescent="0.25">
      <c r="A7" t="s">
        <v>25</v>
      </c>
      <c r="B7" t="s">
        <v>15</v>
      </c>
      <c r="C7" t="s">
        <v>69</v>
      </c>
      <c r="D7" t="s">
        <v>68</v>
      </c>
      <c r="E7" s="4">
        <v>48.586956521739133</v>
      </c>
      <c r="F7" s="4">
        <f>Nurse[[#This Row],[Total Nurse Staff Hours]]/Nurse[[#This Row],[MDS Census]]</f>
        <v>4.854418344519015</v>
      </c>
      <c r="G7" s="4">
        <f>Nurse[[#This Row],[Total Direct Care Staff Hours]]/Nurse[[#This Row],[MDS Census]]</f>
        <v>4.5339485458612971</v>
      </c>
      <c r="H7" s="4">
        <f>Nurse[[#This Row],[Total RN Hours (w/ Admin, DON)]]/Nurse[[#This Row],[MDS Census]]</f>
        <v>1.7203020134228186</v>
      </c>
      <c r="I7" s="4">
        <f>Nurse[[#This Row],[RN Hours (excl. Admin, DON)]]/Nurse[[#This Row],[MDS Census]]</f>
        <v>1.3998322147651006</v>
      </c>
      <c r="J7" s="4">
        <f>SUM(Nurse[[#This Row],[RN Hours (excl. Admin, DON)]],Nurse[[#This Row],[RN Admin Hours]],Nurse[[#This Row],[RN DON Hours]],Nurse[[#This Row],[LPN Hours (excl. Admin)]],Nurse[[#This Row],[LPN Admin Hours]],Nurse[[#This Row],[CNA Hours]],Nurse[[#This Row],[NA TR Hours]],Nurse[[#This Row],[Med Aide/Tech Hours]])</f>
        <v>235.86141304347825</v>
      </c>
      <c r="K7" s="4">
        <f>SUM(Nurse[[#This Row],[RN Hours (excl. Admin, DON)]],Nurse[[#This Row],[LPN Hours (excl. Admin)]],Nurse[[#This Row],[CNA Hours]],Nurse[[#This Row],[NA TR Hours]],Nurse[[#This Row],[Med Aide/Tech Hours]])</f>
        <v>220.29076086956519</v>
      </c>
      <c r="L7" s="4">
        <f>SUM(Nurse[[#This Row],[RN Hours (excl. Admin, DON)]],Nurse[[#This Row],[RN Admin Hours]],Nurse[[#This Row],[RN DON Hours]])</f>
        <v>83.584239130434781</v>
      </c>
      <c r="M7" s="4">
        <v>68.013586956521735</v>
      </c>
      <c r="N7" s="4">
        <v>10.5</v>
      </c>
      <c r="O7" s="4">
        <v>5.0706521739130439</v>
      </c>
      <c r="P7" s="4">
        <f>SUM(Nurse[[#This Row],[LPN Hours (excl. Admin)]],Nurse[[#This Row],[LPN Admin Hours]])</f>
        <v>5.7282608695652177</v>
      </c>
      <c r="Q7" s="4">
        <v>5.7282608695652177</v>
      </c>
      <c r="R7" s="4">
        <v>0</v>
      </c>
      <c r="S7" s="4">
        <f>SUM(Nurse[[#This Row],[CNA Hours]],Nurse[[#This Row],[NA TR Hours]],Nurse[[#This Row],[Med Aide/Tech Hours]])</f>
        <v>146.54891304347825</v>
      </c>
      <c r="T7" s="4">
        <v>146.54891304347825</v>
      </c>
      <c r="U7" s="4">
        <v>0</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1.3043478260869565</v>
      </c>
      <c r="X7" s="4">
        <v>1.3043478260869565</v>
      </c>
      <c r="Y7" s="4">
        <v>0</v>
      </c>
      <c r="Z7" s="4">
        <v>0</v>
      </c>
      <c r="AA7" s="4">
        <v>0</v>
      </c>
      <c r="AB7" s="4">
        <v>0</v>
      </c>
      <c r="AC7" s="4">
        <v>0</v>
      </c>
      <c r="AD7" s="4">
        <v>0</v>
      </c>
      <c r="AE7" s="4">
        <v>0</v>
      </c>
      <c r="AF7" s="1">
        <v>95038</v>
      </c>
      <c r="AG7" s="1">
        <v>3</v>
      </c>
      <c r="AH7"/>
    </row>
    <row r="8" spans="1:34" x14ac:dyDescent="0.25">
      <c r="A8" t="s">
        <v>25</v>
      </c>
      <c r="B8" t="s">
        <v>10</v>
      </c>
      <c r="C8" t="s">
        <v>69</v>
      </c>
      <c r="D8" t="s">
        <v>68</v>
      </c>
      <c r="E8" s="4">
        <v>34.880434782608695</v>
      </c>
      <c r="F8" s="4">
        <f>Nurse[[#This Row],[Total Nurse Staff Hours]]/Nurse[[#This Row],[MDS Census]]</f>
        <v>4.9851978809598014</v>
      </c>
      <c r="G8" s="4">
        <f>Nurse[[#This Row],[Total Direct Care Staff Hours]]/Nurse[[#This Row],[MDS Census]]</f>
        <v>3.7509348706762231</v>
      </c>
      <c r="H8" s="4">
        <f>Nurse[[#This Row],[Total RN Hours (w/ Admin, DON)]]/Nurse[[#This Row],[MDS Census]]</f>
        <v>2.1360236833904644</v>
      </c>
      <c r="I8" s="4">
        <f>Nurse[[#This Row],[RN Hours (excl. Admin, DON)]]/Nurse[[#This Row],[MDS Census]]</f>
        <v>0.9017606731068869</v>
      </c>
      <c r="J8" s="4">
        <f>SUM(Nurse[[#This Row],[RN Hours (excl. Admin, DON)]],Nurse[[#This Row],[RN Admin Hours]],Nurse[[#This Row],[RN DON Hours]],Nurse[[#This Row],[LPN Hours (excl. Admin)]],Nurse[[#This Row],[LPN Admin Hours]],Nurse[[#This Row],[CNA Hours]],Nurse[[#This Row],[NA TR Hours]],Nurse[[#This Row],[Med Aide/Tech Hours]])</f>
        <v>173.8858695652174</v>
      </c>
      <c r="K8" s="4">
        <f>SUM(Nurse[[#This Row],[RN Hours (excl. Admin, DON)]],Nurse[[#This Row],[LPN Hours (excl. Admin)]],Nurse[[#This Row],[CNA Hours]],Nurse[[#This Row],[NA TR Hours]],Nurse[[#This Row],[Med Aide/Tech Hours]])</f>
        <v>130.83423913043478</v>
      </c>
      <c r="L8" s="4">
        <f>SUM(Nurse[[#This Row],[RN Hours (excl. Admin, DON)]],Nurse[[#This Row],[RN Admin Hours]],Nurse[[#This Row],[RN DON Hours]])</f>
        <v>74.505434782608702</v>
      </c>
      <c r="M8" s="4">
        <v>31.453804347826086</v>
      </c>
      <c r="N8" s="4">
        <v>38.877717391304351</v>
      </c>
      <c r="O8" s="4">
        <v>4.1739130434782608</v>
      </c>
      <c r="P8" s="4">
        <f>SUM(Nurse[[#This Row],[LPN Hours (excl. Admin)]],Nurse[[#This Row],[LPN Admin Hours]])</f>
        <v>17.350543478260871</v>
      </c>
      <c r="Q8" s="4">
        <v>17.350543478260871</v>
      </c>
      <c r="R8" s="4">
        <v>0</v>
      </c>
      <c r="S8" s="4">
        <f>SUM(Nurse[[#This Row],[CNA Hours]],Nurse[[#This Row],[NA TR Hours]],Nurse[[#This Row],[Med Aide/Tech Hours]])</f>
        <v>82.029891304347828</v>
      </c>
      <c r="T8" s="4">
        <v>82.029891304347828</v>
      </c>
      <c r="U8" s="4">
        <v>0</v>
      </c>
      <c r="V8" s="4">
        <v>0</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 s="4">
        <v>0</v>
      </c>
      <c r="Y8" s="4">
        <v>0</v>
      </c>
      <c r="Z8" s="4">
        <v>0</v>
      </c>
      <c r="AA8" s="4">
        <v>0</v>
      </c>
      <c r="AB8" s="4">
        <v>0</v>
      </c>
      <c r="AC8" s="4">
        <v>0</v>
      </c>
      <c r="AD8" s="4">
        <v>0</v>
      </c>
      <c r="AE8" s="4">
        <v>0</v>
      </c>
      <c r="AF8" s="1">
        <v>95028</v>
      </c>
      <c r="AG8" s="1">
        <v>3</v>
      </c>
      <c r="AH8"/>
    </row>
    <row r="9" spans="1:34" x14ac:dyDescent="0.25">
      <c r="A9" t="s">
        <v>25</v>
      </c>
      <c r="B9" t="s">
        <v>12</v>
      </c>
      <c r="C9" t="s">
        <v>69</v>
      </c>
      <c r="D9" t="s">
        <v>68</v>
      </c>
      <c r="E9" s="4">
        <v>165.10869565217391</v>
      </c>
      <c r="F9" s="4">
        <f>Nurse[[#This Row],[Total Nurse Staff Hours]]/Nurse[[#This Row],[MDS Census]]</f>
        <v>3.9470375246872944</v>
      </c>
      <c r="G9" s="4">
        <f>Nurse[[#This Row],[Total Direct Care Staff Hours]]/Nurse[[#This Row],[MDS Census]]</f>
        <v>3.2784200131665568</v>
      </c>
      <c r="H9" s="4">
        <f>Nurse[[#This Row],[Total RN Hours (w/ Admin, DON)]]/Nurse[[#This Row],[MDS Census]]</f>
        <v>0.94244897959183682</v>
      </c>
      <c r="I9" s="4">
        <f>Nurse[[#This Row],[RN Hours (excl. Admin, DON)]]/Nurse[[#This Row],[MDS Census]]</f>
        <v>0.27383146807109943</v>
      </c>
      <c r="J9" s="4">
        <f>SUM(Nurse[[#This Row],[RN Hours (excl. Admin, DON)]],Nurse[[#This Row],[RN Admin Hours]],Nurse[[#This Row],[RN DON Hours]],Nurse[[#This Row],[LPN Hours (excl. Admin)]],Nurse[[#This Row],[LPN Admin Hours]],Nurse[[#This Row],[CNA Hours]],Nurse[[#This Row],[NA TR Hours]],Nurse[[#This Row],[Med Aide/Tech Hours]])</f>
        <v>651.69021739130437</v>
      </c>
      <c r="K9" s="4">
        <f>SUM(Nurse[[#This Row],[RN Hours (excl. Admin, DON)]],Nurse[[#This Row],[LPN Hours (excl. Admin)]],Nurse[[#This Row],[CNA Hours]],Nurse[[#This Row],[NA TR Hours]],Nurse[[#This Row],[Med Aide/Tech Hours]])</f>
        <v>541.29565217391303</v>
      </c>
      <c r="L9" s="4">
        <f>SUM(Nurse[[#This Row],[RN Hours (excl. Admin, DON)]],Nurse[[#This Row],[RN Admin Hours]],Nurse[[#This Row],[RN DON Hours]])</f>
        <v>155.60652173913044</v>
      </c>
      <c r="M9" s="4">
        <v>45.211956521739133</v>
      </c>
      <c r="N9" s="4">
        <v>110.39456521739132</v>
      </c>
      <c r="O9" s="4">
        <v>0</v>
      </c>
      <c r="P9" s="4">
        <f>SUM(Nurse[[#This Row],[LPN Hours (excl. Admin)]],Nurse[[#This Row],[LPN Admin Hours]])</f>
        <v>140.5967391304348</v>
      </c>
      <c r="Q9" s="4">
        <v>140.5967391304348</v>
      </c>
      <c r="R9" s="4">
        <v>0</v>
      </c>
      <c r="S9" s="4">
        <f>SUM(Nurse[[#This Row],[CNA Hours]],Nurse[[#This Row],[NA TR Hours]],Nurse[[#This Row],[Med Aide/Tech Hours]])</f>
        <v>355.4869565217391</v>
      </c>
      <c r="T9" s="4">
        <v>355.4869565217391</v>
      </c>
      <c r="U9" s="4">
        <v>0</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 s="4">
        <v>0</v>
      </c>
      <c r="Y9" s="4">
        <v>0</v>
      </c>
      <c r="Z9" s="4">
        <v>0</v>
      </c>
      <c r="AA9" s="4">
        <v>0</v>
      </c>
      <c r="AB9" s="4">
        <v>0</v>
      </c>
      <c r="AC9" s="4">
        <v>0</v>
      </c>
      <c r="AD9" s="4">
        <v>0</v>
      </c>
      <c r="AE9" s="4">
        <v>0</v>
      </c>
      <c r="AF9" s="1">
        <v>95031</v>
      </c>
      <c r="AG9" s="1">
        <v>3</v>
      </c>
      <c r="AH9"/>
    </row>
    <row r="10" spans="1:34" x14ac:dyDescent="0.25">
      <c r="A10" t="s">
        <v>25</v>
      </c>
      <c r="B10" t="s">
        <v>0</v>
      </c>
      <c r="C10" t="s">
        <v>69</v>
      </c>
      <c r="D10" t="s">
        <v>68</v>
      </c>
      <c r="E10" s="4">
        <v>30.434782608695652</v>
      </c>
      <c r="F10" s="4">
        <f>Nurse[[#This Row],[Total Nurse Staff Hours]]/Nurse[[#This Row],[MDS Census]]</f>
        <v>6.9586785714285693</v>
      </c>
      <c r="G10" s="4">
        <f>Nurse[[#This Row],[Total Direct Care Staff Hours]]/Nurse[[#This Row],[MDS Census]]</f>
        <v>6.4759107142857122</v>
      </c>
      <c r="H10" s="4">
        <f>Nurse[[#This Row],[Total RN Hours (w/ Admin, DON)]]/Nurse[[#This Row],[MDS Census]]</f>
        <v>1.6288392857142855</v>
      </c>
      <c r="I10" s="4">
        <f>Nurse[[#This Row],[RN Hours (excl. Admin, DON)]]/Nurse[[#This Row],[MDS Census]]</f>
        <v>1.1460714285714284</v>
      </c>
      <c r="J10" s="4">
        <f>SUM(Nurse[[#This Row],[RN Hours (excl. Admin, DON)]],Nurse[[#This Row],[RN Admin Hours]],Nurse[[#This Row],[RN DON Hours]],Nurse[[#This Row],[LPN Hours (excl. Admin)]],Nurse[[#This Row],[LPN Admin Hours]],Nurse[[#This Row],[CNA Hours]],Nurse[[#This Row],[NA TR Hours]],Nurse[[#This Row],[Med Aide/Tech Hours]])</f>
        <v>211.78586956521733</v>
      </c>
      <c r="K10" s="4">
        <f>SUM(Nurse[[#This Row],[RN Hours (excl. Admin, DON)]],Nurse[[#This Row],[LPN Hours (excl. Admin)]],Nurse[[#This Row],[CNA Hours]],Nurse[[#This Row],[NA TR Hours]],Nurse[[#This Row],[Med Aide/Tech Hours]])</f>
        <v>197.09293478260864</v>
      </c>
      <c r="L10" s="4">
        <f>SUM(Nurse[[#This Row],[RN Hours (excl. Admin, DON)]],Nurse[[#This Row],[RN Admin Hours]],Nurse[[#This Row],[RN DON Hours]])</f>
        <v>49.573369565217384</v>
      </c>
      <c r="M10" s="4">
        <v>34.880434782608688</v>
      </c>
      <c r="N10" s="4">
        <v>10.692934782608695</v>
      </c>
      <c r="O10" s="4">
        <v>4</v>
      </c>
      <c r="P10" s="4">
        <f>SUM(Nurse[[#This Row],[LPN Hours (excl. Admin)]],Nurse[[#This Row],[LPN Admin Hours]])</f>
        <v>26.626630434782605</v>
      </c>
      <c r="Q10" s="4">
        <v>26.626630434782605</v>
      </c>
      <c r="R10" s="4">
        <v>0</v>
      </c>
      <c r="S10" s="4">
        <f>SUM(Nurse[[#This Row],[CNA Hours]],Nurse[[#This Row],[NA TR Hours]],Nurse[[#This Row],[Med Aide/Tech Hours]])</f>
        <v>135.58586956521734</v>
      </c>
      <c r="T10" s="4">
        <v>135.58586956521734</v>
      </c>
      <c r="U10" s="4">
        <v>0</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 s="4">
        <v>0</v>
      </c>
      <c r="Y10" s="4">
        <v>0</v>
      </c>
      <c r="Z10" s="4">
        <v>0</v>
      </c>
      <c r="AA10" s="4">
        <v>0</v>
      </c>
      <c r="AB10" s="4">
        <v>0</v>
      </c>
      <c r="AC10" s="4">
        <v>0</v>
      </c>
      <c r="AD10" s="4">
        <v>0</v>
      </c>
      <c r="AE10" s="4">
        <v>0</v>
      </c>
      <c r="AF10" s="7">
        <v>9E+20</v>
      </c>
      <c r="AG10" s="1">
        <v>3</v>
      </c>
      <c r="AH10"/>
    </row>
    <row r="11" spans="1:34" x14ac:dyDescent="0.25">
      <c r="A11" t="s">
        <v>25</v>
      </c>
      <c r="B11" t="s">
        <v>8</v>
      </c>
      <c r="C11" t="s">
        <v>69</v>
      </c>
      <c r="D11" t="s">
        <v>68</v>
      </c>
      <c r="E11" s="4">
        <v>43.271739130434781</v>
      </c>
      <c r="F11" s="4">
        <f>Nurse[[#This Row],[Total Nurse Staff Hours]]/Nurse[[#This Row],[MDS Census]]</f>
        <v>5.9832554634513953</v>
      </c>
      <c r="G11" s="4">
        <f>Nurse[[#This Row],[Total Direct Care Staff Hours]]/Nurse[[#This Row],[MDS Census]]</f>
        <v>5.6544436071338868</v>
      </c>
      <c r="H11" s="4">
        <f>Nurse[[#This Row],[Total RN Hours (w/ Admin, DON)]]/Nurse[[#This Row],[MDS Census]]</f>
        <v>1.2492464204973626</v>
      </c>
      <c r="I11" s="4">
        <f>Nurse[[#This Row],[RN Hours (excl. Admin, DON)]]/Nurse[[#This Row],[MDS Census]]</f>
        <v>0.92043456417985436</v>
      </c>
      <c r="J11" s="4">
        <f>SUM(Nurse[[#This Row],[RN Hours (excl. Admin, DON)]],Nurse[[#This Row],[RN Admin Hours]],Nurse[[#This Row],[RN DON Hours]],Nurse[[#This Row],[LPN Hours (excl. Admin)]],Nurse[[#This Row],[LPN Admin Hours]],Nurse[[#This Row],[CNA Hours]],Nurse[[#This Row],[NA TR Hours]],Nurse[[#This Row],[Med Aide/Tech Hours]])</f>
        <v>258.90586956521742</v>
      </c>
      <c r="K11" s="4">
        <f>SUM(Nurse[[#This Row],[RN Hours (excl. Admin, DON)]],Nurse[[#This Row],[LPN Hours (excl. Admin)]],Nurse[[#This Row],[CNA Hours]],Nurse[[#This Row],[NA TR Hours]],Nurse[[#This Row],[Med Aide/Tech Hours]])</f>
        <v>244.6776086956522</v>
      </c>
      <c r="L11" s="4">
        <f>SUM(Nurse[[#This Row],[RN Hours (excl. Admin, DON)]],Nurse[[#This Row],[RN Admin Hours]],Nurse[[#This Row],[RN DON Hours]])</f>
        <v>54.057065217391305</v>
      </c>
      <c r="M11" s="4">
        <v>39.828804347826086</v>
      </c>
      <c r="N11" s="4">
        <v>10.141304347826088</v>
      </c>
      <c r="O11" s="4">
        <v>4.0869565217391308</v>
      </c>
      <c r="P11" s="4">
        <f>SUM(Nurse[[#This Row],[LPN Hours (excl. Admin)]],Nurse[[#This Row],[LPN Admin Hours]])</f>
        <v>46.019239130434791</v>
      </c>
      <c r="Q11" s="4">
        <v>46.019239130434791</v>
      </c>
      <c r="R11" s="4">
        <v>0</v>
      </c>
      <c r="S11" s="4">
        <f>SUM(Nurse[[#This Row],[CNA Hours]],Nurse[[#This Row],[NA TR Hours]],Nurse[[#This Row],[Med Aide/Tech Hours]])</f>
        <v>158.82956521739132</v>
      </c>
      <c r="T11" s="4">
        <v>158.82956521739132</v>
      </c>
      <c r="U11" s="4">
        <v>0</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 s="4">
        <v>0</v>
      </c>
      <c r="Y11" s="4">
        <v>0</v>
      </c>
      <c r="Z11" s="4">
        <v>0</v>
      </c>
      <c r="AA11" s="4">
        <v>0</v>
      </c>
      <c r="AB11" s="4">
        <v>0</v>
      </c>
      <c r="AC11" s="4">
        <v>0</v>
      </c>
      <c r="AD11" s="4">
        <v>0</v>
      </c>
      <c r="AE11" s="4">
        <v>0</v>
      </c>
      <c r="AF11" s="1">
        <v>95026</v>
      </c>
      <c r="AG11" s="1">
        <v>3</v>
      </c>
      <c r="AH11"/>
    </row>
    <row r="12" spans="1:34" x14ac:dyDescent="0.25">
      <c r="A12" t="s">
        <v>25</v>
      </c>
      <c r="B12" t="s">
        <v>7</v>
      </c>
      <c r="C12" t="s">
        <v>69</v>
      </c>
      <c r="D12" t="s">
        <v>68</v>
      </c>
      <c r="E12" s="4">
        <v>56.880434782608695</v>
      </c>
      <c r="F12" s="4">
        <f>Nurse[[#This Row],[Total Nurse Staff Hours]]/Nurse[[#This Row],[MDS Census]]</f>
        <v>4.4625683164532761</v>
      </c>
      <c r="G12" s="4">
        <f>Nurse[[#This Row],[Total Direct Care Staff Hours]]/Nurse[[#This Row],[MDS Census]]</f>
        <v>3.9851289891075861</v>
      </c>
      <c r="H12" s="4">
        <f>Nurse[[#This Row],[Total RN Hours (w/ Admin, DON)]]/Nurse[[#This Row],[MDS Census]]</f>
        <v>1.0121593732084846</v>
      </c>
      <c r="I12" s="4">
        <f>Nurse[[#This Row],[RN Hours (excl. Admin, DON)]]/Nurse[[#This Row],[MDS Census]]</f>
        <v>0.663602140263711</v>
      </c>
      <c r="J12" s="4">
        <f>SUM(Nurse[[#This Row],[RN Hours (excl. Admin, DON)]],Nurse[[#This Row],[RN Admin Hours]],Nurse[[#This Row],[RN DON Hours]],Nurse[[#This Row],[LPN Hours (excl. Admin)]],Nurse[[#This Row],[LPN Admin Hours]],Nurse[[#This Row],[CNA Hours]],Nurse[[#This Row],[NA TR Hours]],Nurse[[#This Row],[Med Aide/Tech Hours]])</f>
        <v>253.83282608695646</v>
      </c>
      <c r="K12" s="4">
        <f>SUM(Nurse[[#This Row],[RN Hours (excl. Admin, DON)]],Nurse[[#This Row],[LPN Hours (excl. Admin)]],Nurse[[#This Row],[CNA Hours]],Nurse[[#This Row],[NA TR Hours]],Nurse[[#This Row],[Med Aide/Tech Hours]])</f>
        <v>226.67586956521737</v>
      </c>
      <c r="L12" s="4">
        <f>SUM(Nurse[[#This Row],[RN Hours (excl. Admin, DON)]],Nurse[[#This Row],[RN Admin Hours]],Nurse[[#This Row],[RN DON Hours]])</f>
        <v>57.572065217391298</v>
      </c>
      <c r="M12" s="4">
        <v>37.745978260869563</v>
      </c>
      <c r="N12" s="4">
        <v>15.043478260869565</v>
      </c>
      <c r="O12" s="4">
        <v>4.7826086956521738</v>
      </c>
      <c r="P12" s="4">
        <f>SUM(Nurse[[#This Row],[LPN Hours (excl. Admin)]],Nurse[[#This Row],[LPN Admin Hours]])</f>
        <v>41.815869565217383</v>
      </c>
      <c r="Q12" s="4">
        <v>34.484999999999992</v>
      </c>
      <c r="R12" s="4">
        <v>7.3308695652173892</v>
      </c>
      <c r="S12" s="4">
        <f>SUM(Nurse[[#This Row],[CNA Hours]],Nurse[[#This Row],[NA TR Hours]],Nurse[[#This Row],[Med Aide/Tech Hours]])</f>
        <v>154.44489130434781</v>
      </c>
      <c r="T12" s="4">
        <v>154.44489130434781</v>
      </c>
      <c r="U12" s="4">
        <v>0</v>
      </c>
      <c r="V12" s="4">
        <v>0</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 s="4">
        <v>0</v>
      </c>
      <c r="Y12" s="4">
        <v>0</v>
      </c>
      <c r="Z12" s="4">
        <v>0</v>
      </c>
      <c r="AA12" s="4">
        <v>0</v>
      </c>
      <c r="AB12" s="4">
        <v>0</v>
      </c>
      <c r="AC12" s="4">
        <v>0</v>
      </c>
      <c r="AD12" s="4">
        <v>0</v>
      </c>
      <c r="AE12" s="4">
        <v>0</v>
      </c>
      <c r="AF12" s="1">
        <v>95025</v>
      </c>
      <c r="AG12" s="1">
        <v>3</v>
      </c>
      <c r="AH12"/>
    </row>
    <row r="13" spans="1:34" x14ac:dyDescent="0.25">
      <c r="A13" t="s">
        <v>25</v>
      </c>
      <c r="B13" t="s">
        <v>2</v>
      </c>
      <c r="C13" t="s">
        <v>69</v>
      </c>
      <c r="D13" t="s">
        <v>68</v>
      </c>
      <c r="E13" s="4">
        <v>150.65217391304347</v>
      </c>
      <c r="F13" s="4">
        <f>Nurse[[#This Row],[Total Nurse Staff Hours]]/Nurse[[#This Row],[MDS Census]]</f>
        <v>3.4072510822510824</v>
      </c>
      <c r="G13" s="4">
        <f>Nurse[[#This Row],[Total Direct Care Staff Hours]]/Nurse[[#This Row],[MDS Census]]</f>
        <v>2.6223448773448776</v>
      </c>
      <c r="H13" s="4">
        <f>Nurse[[#This Row],[Total RN Hours (w/ Admin, DON)]]/Nurse[[#This Row],[MDS Census]]</f>
        <v>0.90152236652236628</v>
      </c>
      <c r="I13" s="4">
        <f>Nurse[[#This Row],[RN Hours (excl. Admin, DON)]]/Nurse[[#This Row],[MDS Census]]</f>
        <v>0.11661616161616158</v>
      </c>
      <c r="J13" s="4">
        <f>SUM(Nurse[[#This Row],[RN Hours (excl. Admin, DON)]],Nurse[[#This Row],[RN Admin Hours]],Nurse[[#This Row],[RN DON Hours]],Nurse[[#This Row],[LPN Hours (excl. Admin)]],Nurse[[#This Row],[LPN Admin Hours]],Nurse[[#This Row],[CNA Hours]],Nurse[[#This Row],[NA TR Hours]],Nurse[[#This Row],[Med Aide/Tech Hours]])</f>
        <v>513.30978260869563</v>
      </c>
      <c r="K13" s="4">
        <f>SUM(Nurse[[#This Row],[RN Hours (excl. Admin, DON)]],Nurse[[#This Row],[LPN Hours (excl. Admin)]],Nurse[[#This Row],[CNA Hours]],Nurse[[#This Row],[NA TR Hours]],Nurse[[#This Row],[Med Aide/Tech Hours]])</f>
        <v>395.06195652173915</v>
      </c>
      <c r="L13" s="4">
        <f>SUM(Nurse[[#This Row],[RN Hours (excl. Admin, DON)]],Nurse[[#This Row],[RN Admin Hours]],Nurse[[#This Row],[RN DON Hours]])</f>
        <v>135.81630434782605</v>
      </c>
      <c r="M13" s="4">
        <v>17.568478260869558</v>
      </c>
      <c r="N13" s="4">
        <v>118.24782608695649</v>
      </c>
      <c r="O13" s="4">
        <v>0</v>
      </c>
      <c r="P13" s="4">
        <f>SUM(Nurse[[#This Row],[LPN Hours (excl. Admin)]],Nurse[[#This Row],[LPN Admin Hours]])</f>
        <v>126.71956521739135</v>
      </c>
      <c r="Q13" s="4">
        <v>126.71956521739135</v>
      </c>
      <c r="R13" s="4">
        <v>0</v>
      </c>
      <c r="S13" s="4">
        <f>SUM(Nurse[[#This Row],[CNA Hours]],Nurse[[#This Row],[NA TR Hours]],Nurse[[#This Row],[Med Aide/Tech Hours]])</f>
        <v>250.77391304347822</v>
      </c>
      <c r="T13" s="4">
        <v>250.77391304347822</v>
      </c>
      <c r="U13" s="4">
        <v>0</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 s="4">
        <v>0</v>
      </c>
      <c r="Y13" s="4">
        <v>0</v>
      </c>
      <c r="Z13" s="4">
        <v>0</v>
      </c>
      <c r="AA13" s="4">
        <v>0</v>
      </c>
      <c r="AB13" s="4">
        <v>0</v>
      </c>
      <c r="AC13" s="4">
        <v>0</v>
      </c>
      <c r="AD13" s="4">
        <v>0</v>
      </c>
      <c r="AE13" s="4">
        <v>0</v>
      </c>
      <c r="AF13" s="1">
        <v>95015</v>
      </c>
      <c r="AG13" s="1">
        <v>3</v>
      </c>
      <c r="AH13"/>
    </row>
    <row r="14" spans="1:34" x14ac:dyDescent="0.25">
      <c r="A14" t="s">
        <v>25</v>
      </c>
      <c r="B14" t="s">
        <v>11</v>
      </c>
      <c r="C14" t="s">
        <v>69</v>
      </c>
      <c r="D14" t="s">
        <v>68</v>
      </c>
      <c r="E14" s="4">
        <v>19.956521739130434</v>
      </c>
      <c r="F14" s="4">
        <f>Nurse[[#This Row],[Total Nurse Staff Hours]]/Nurse[[#This Row],[MDS Census]]</f>
        <v>7.3853485838779971</v>
      </c>
      <c r="G14" s="4">
        <f>Nurse[[#This Row],[Total Direct Care Staff Hours]]/Nurse[[#This Row],[MDS Census]]</f>
        <v>6.8051470588235299</v>
      </c>
      <c r="H14" s="4">
        <f>Nurse[[#This Row],[Total RN Hours (w/ Admin, DON)]]/Nurse[[#This Row],[MDS Census]]</f>
        <v>4.8775871459694997</v>
      </c>
      <c r="I14" s="4">
        <f>Nurse[[#This Row],[RN Hours (excl. Admin, DON)]]/Nurse[[#This Row],[MDS Census]]</f>
        <v>4.2973856209150325</v>
      </c>
      <c r="J14" s="4">
        <f>SUM(Nurse[[#This Row],[RN Hours (excl. Admin, DON)]],Nurse[[#This Row],[RN Admin Hours]],Nurse[[#This Row],[RN DON Hours]],Nurse[[#This Row],[LPN Hours (excl. Admin)]],Nurse[[#This Row],[LPN Admin Hours]],Nurse[[#This Row],[CNA Hours]],Nurse[[#This Row],[NA TR Hours]],Nurse[[#This Row],[Med Aide/Tech Hours]])</f>
        <v>147.3858695652174</v>
      </c>
      <c r="K14" s="4">
        <f>SUM(Nurse[[#This Row],[RN Hours (excl. Admin, DON)]],Nurse[[#This Row],[LPN Hours (excl. Admin)]],Nurse[[#This Row],[CNA Hours]],Nurse[[#This Row],[NA TR Hours]],Nurse[[#This Row],[Med Aide/Tech Hours]])</f>
        <v>135.80706521739131</v>
      </c>
      <c r="L14" s="4">
        <f>SUM(Nurse[[#This Row],[RN Hours (excl. Admin, DON)]],Nurse[[#This Row],[RN Admin Hours]],Nurse[[#This Row],[RN DON Hours]])</f>
        <v>97.339673913043484</v>
      </c>
      <c r="M14" s="4">
        <v>85.760869565217391</v>
      </c>
      <c r="N14" s="4">
        <v>9.9266304347826093</v>
      </c>
      <c r="O14" s="4">
        <v>1.6521739130434783</v>
      </c>
      <c r="P14" s="4">
        <f>SUM(Nurse[[#This Row],[LPN Hours (excl. Admin)]],Nurse[[#This Row],[LPN Admin Hours]])</f>
        <v>0.25815217391304346</v>
      </c>
      <c r="Q14" s="4">
        <v>0.25815217391304346</v>
      </c>
      <c r="R14" s="4">
        <v>0</v>
      </c>
      <c r="S14" s="4">
        <f>SUM(Nurse[[#This Row],[CNA Hours]],Nurse[[#This Row],[NA TR Hours]],Nurse[[#This Row],[Med Aide/Tech Hours]])</f>
        <v>49.788043478260867</v>
      </c>
      <c r="T14" s="4">
        <v>49.788043478260867</v>
      </c>
      <c r="U14" s="4">
        <v>0</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 s="4">
        <v>0</v>
      </c>
      <c r="Y14" s="4">
        <v>0</v>
      </c>
      <c r="Z14" s="4">
        <v>0</v>
      </c>
      <c r="AA14" s="4">
        <v>0</v>
      </c>
      <c r="AB14" s="4">
        <v>0</v>
      </c>
      <c r="AC14" s="4">
        <v>0</v>
      </c>
      <c r="AD14" s="4">
        <v>0</v>
      </c>
      <c r="AE14" s="4">
        <v>0</v>
      </c>
      <c r="AF14" s="1">
        <v>95030</v>
      </c>
      <c r="AG14" s="1">
        <v>3</v>
      </c>
      <c r="AH14"/>
    </row>
    <row r="15" spans="1:34" x14ac:dyDescent="0.25">
      <c r="A15" t="s">
        <v>25</v>
      </c>
      <c r="B15" t="s">
        <v>4</v>
      </c>
      <c r="C15" t="s">
        <v>69</v>
      </c>
      <c r="D15" t="s">
        <v>68</v>
      </c>
      <c r="E15" s="4">
        <v>103.3695652173913</v>
      </c>
      <c r="F15" s="4">
        <f>Nurse[[#This Row],[Total Nurse Staff Hours]]/Nurse[[#This Row],[MDS Census]]</f>
        <v>3.3906330178759205</v>
      </c>
      <c r="G15" s="4">
        <f>Nurse[[#This Row],[Total Direct Care Staff Hours]]/Nurse[[#This Row],[MDS Census]]</f>
        <v>3.08616403785489</v>
      </c>
      <c r="H15" s="4">
        <f>Nurse[[#This Row],[Total RN Hours (w/ Admin, DON)]]/Nurse[[#This Row],[MDS Census]]</f>
        <v>1.0435594111461621</v>
      </c>
      <c r="I15" s="4">
        <f>Nurse[[#This Row],[RN Hours (excl. Admin, DON)]]/Nurse[[#This Row],[MDS Census]]</f>
        <v>0.82818086225026288</v>
      </c>
      <c r="J15" s="4">
        <f>SUM(Nurse[[#This Row],[RN Hours (excl. Admin, DON)]],Nurse[[#This Row],[RN Admin Hours]],Nurse[[#This Row],[RN DON Hours]],Nurse[[#This Row],[LPN Hours (excl. Admin)]],Nurse[[#This Row],[LPN Admin Hours]],Nurse[[#This Row],[CNA Hours]],Nurse[[#This Row],[NA TR Hours]],Nurse[[#This Row],[Med Aide/Tech Hours]])</f>
        <v>350.48826086956524</v>
      </c>
      <c r="K15" s="4">
        <f>SUM(Nurse[[#This Row],[RN Hours (excl. Admin, DON)]],Nurse[[#This Row],[LPN Hours (excl. Admin)]],Nurse[[#This Row],[CNA Hours]],Nurse[[#This Row],[NA TR Hours]],Nurse[[#This Row],[Med Aide/Tech Hours]])</f>
        <v>319.01543478260874</v>
      </c>
      <c r="L15" s="4">
        <f>SUM(Nurse[[#This Row],[RN Hours (excl. Admin, DON)]],Nurse[[#This Row],[RN Admin Hours]],Nurse[[#This Row],[RN DON Hours]])</f>
        <v>107.87228260869566</v>
      </c>
      <c r="M15" s="4">
        <v>85.608695652173907</v>
      </c>
      <c r="N15" s="4">
        <v>16.785326086956523</v>
      </c>
      <c r="O15" s="4">
        <v>5.4782608695652177</v>
      </c>
      <c r="P15" s="4">
        <f>SUM(Nurse[[#This Row],[LPN Hours (excl. Admin)]],Nurse[[#This Row],[LPN Admin Hours]])</f>
        <v>75.63652173913043</v>
      </c>
      <c r="Q15" s="4">
        <v>66.427282608695648</v>
      </c>
      <c r="R15" s="4">
        <v>9.2092391304347831</v>
      </c>
      <c r="S15" s="4">
        <f>SUM(Nurse[[#This Row],[CNA Hours]],Nurse[[#This Row],[NA TR Hours]],Nurse[[#This Row],[Med Aide/Tech Hours]])</f>
        <v>166.97945652173914</v>
      </c>
      <c r="T15" s="4">
        <v>166.97945652173914</v>
      </c>
      <c r="U15" s="4">
        <v>0</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 s="4">
        <v>0</v>
      </c>
      <c r="Y15" s="4">
        <v>0</v>
      </c>
      <c r="Z15" s="4">
        <v>0</v>
      </c>
      <c r="AA15" s="4">
        <v>0</v>
      </c>
      <c r="AB15" s="4">
        <v>0</v>
      </c>
      <c r="AC15" s="4">
        <v>0</v>
      </c>
      <c r="AD15" s="4">
        <v>0</v>
      </c>
      <c r="AE15" s="4">
        <v>0</v>
      </c>
      <c r="AF15" s="1">
        <v>95020</v>
      </c>
      <c r="AG15" s="1">
        <v>3</v>
      </c>
      <c r="AH15"/>
    </row>
    <row r="16" spans="1:34" x14ac:dyDescent="0.25">
      <c r="A16" t="s">
        <v>25</v>
      </c>
      <c r="B16" t="s">
        <v>16</v>
      </c>
      <c r="C16" t="s">
        <v>69</v>
      </c>
      <c r="D16" t="s">
        <v>68</v>
      </c>
      <c r="E16" s="4">
        <v>8.7934782608695645</v>
      </c>
      <c r="F16" s="4">
        <f>Nurse[[#This Row],[Total Nurse Staff Hours]]/Nurse[[#This Row],[MDS Census]]</f>
        <v>8.8596662546353553</v>
      </c>
      <c r="G16" s="4">
        <f>Nurse[[#This Row],[Total Direct Care Staff Hours]]/Nurse[[#This Row],[MDS Census]]</f>
        <v>7.9655995055624249</v>
      </c>
      <c r="H16" s="4">
        <f>Nurse[[#This Row],[Total RN Hours (w/ Admin, DON)]]/Nurse[[#This Row],[MDS Census]]</f>
        <v>5.6621384425216332</v>
      </c>
      <c r="I16" s="4">
        <f>Nurse[[#This Row],[RN Hours (excl. Admin, DON)]]/Nurse[[#This Row],[MDS Census]]</f>
        <v>4.7680716934487029</v>
      </c>
      <c r="J16" s="4">
        <f>SUM(Nurse[[#This Row],[RN Hours (excl. Admin, DON)]],Nurse[[#This Row],[RN Admin Hours]],Nurse[[#This Row],[RN DON Hours]],Nurse[[#This Row],[LPN Hours (excl. Admin)]],Nurse[[#This Row],[LPN Admin Hours]],Nurse[[#This Row],[CNA Hours]],Nurse[[#This Row],[NA TR Hours]],Nurse[[#This Row],[Med Aide/Tech Hours]])</f>
        <v>77.907282608695667</v>
      </c>
      <c r="K16" s="4">
        <f>SUM(Nurse[[#This Row],[RN Hours (excl. Admin, DON)]],Nurse[[#This Row],[LPN Hours (excl. Admin)]],Nurse[[#This Row],[CNA Hours]],Nurse[[#This Row],[NA TR Hours]],Nurse[[#This Row],[Med Aide/Tech Hours]])</f>
        <v>70.045326086956536</v>
      </c>
      <c r="L16" s="4">
        <f>SUM(Nurse[[#This Row],[RN Hours (excl. Admin, DON)]],Nurse[[#This Row],[RN Admin Hours]],Nurse[[#This Row],[RN DON Hours]])</f>
        <v>49.789891304347833</v>
      </c>
      <c r="M16" s="4">
        <v>41.927934782608702</v>
      </c>
      <c r="N16" s="4">
        <v>2.0358695652173915</v>
      </c>
      <c r="O16" s="4">
        <v>5.8260869565217392</v>
      </c>
      <c r="P16" s="4">
        <f>SUM(Nurse[[#This Row],[LPN Hours (excl. Admin)]],Nurse[[#This Row],[LPN Admin Hours]])</f>
        <v>5.4782608695652177</v>
      </c>
      <c r="Q16" s="4">
        <v>5.4782608695652177</v>
      </c>
      <c r="R16" s="4">
        <v>0</v>
      </c>
      <c r="S16" s="4">
        <f>SUM(Nurse[[#This Row],[CNA Hours]],Nurse[[#This Row],[NA TR Hours]],Nurse[[#This Row],[Med Aide/Tech Hours]])</f>
        <v>22.639130434782611</v>
      </c>
      <c r="T16" s="4">
        <v>22.639130434782611</v>
      </c>
      <c r="U16" s="4">
        <v>0</v>
      </c>
      <c r="V16" s="4">
        <v>0</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5.4782608695652177</v>
      </c>
      <c r="X16" s="4">
        <v>0</v>
      </c>
      <c r="Y16" s="4">
        <v>0</v>
      </c>
      <c r="Z16" s="4">
        <v>0</v>
      </c>
      <c r="AA16" s="4">
        <v>5.4782608695652177</v>
      </c>
      <c r="AB16" s="4">
        <v>0</v>
      </c>
      <c r="AC16" s="4">
        <v>0</v>
      </c>
      <c r="AD16" s="4">
        <v>0</v>
      </c>
      <c r="AE16" s="4">
        <v>0</v>
      </c>
      <c r="AF16" s="1">
        <v>95040</v>
      </c>
      <c r="AG16" s="1">
        <v>3</v>
      </c>
      <c r="AH16"/>
    </row>
    <row r="17" spans="1:34" x14ac:dyDescent="0.25">
      <c r="A17" t="s">
        <v>25</v>
      </c>
      <c r="B17" t="s">
        <v>14</v>
      </c>
      <c r="C17" t="s">
        <v>69</v>
      </c>
      <c r="D17" t="s">
        <v>68</v>
      </c>
      <c r="E17" s="4">
        <v>206.45652173913044</v>
      </c>
      <c r="F17" s="4">
        <f>Nurse[[#This Row],[Total Nurse Staff Hours]]/Nurse[[#This Row],[MDS Census]]</f>
        <v>3.9665578603769616</v>
      </c>
      <c r="G17" s="4">
        <f>Nurse[[#This Row],[Total Direct Care Staff Hours]]/Nurse[[#This Row],[MDS Census]]</f>
        <v>3.1973307360219017</v>
      </c>
      <c r="H17" s="4">
        <f>Nurse[[#This Row],[Total RN Hours (w/ Admin, DON)]]/Nurse[[#This Row],[MDS Census]]</f>
        <v>1.0550700221122462</v>
      </c>
      <c r="I17" s="4">
        <f>Nurse[[#This Row],[RN Hours (excl. Admin, DON)]]/Nurse[[#This Row],[MDS Census]]</f>
        <v>0.28584289775718646</v>
      </c>
      <c r="J17" s="4">
        <f>SUM(Nurse[[#This Row],[RN Hours (excl. Admin, DON)]],Nurse[[#This Row],[RN Admin Hours]],Nurse[[#This Row],[RN DON Hours]],Nurse[[#This Row],[LPN Hours (excl. Admin)]],Nurse[[#This Row],[LPN Admin Hours]],Nurse[[#This Row],[CNA Hours]],Nurse[[#This Row],[NA TR Hours]],Nurse[[#This Row],[Med Aide/Tech Hours]])</f>
        <v>818.92173913043484</v>
      </c>
      <c r="K17" s="4">
        <f>SUM(Nurse[[#This Row],[RN Hours (excl. Admin, DON)]],Nurse[[#This Row],[LPN Hours (excl. Admin)]],Nurse[[#This Row],[CNA Hours]],Nurse[[#This Row],[NA TR Hours]],Nurse[[#This Row],[Med Aide/Tech Hours]])</f>
        <v>660.1097826086957</v>
      </c>
      <c r="L17" s="4">
        <f>SUM(Nurse[[#This Row],[RN Hours (excl. Admin, DON)]],Nurse[[#This Row],[RN Admin Hours]],Nurse[[#This Row],[RN DON Hours]])</f>
        <v>217.82608695652178</v>
      </c>
      <c r="M17" s="4">
        <v>59.014130434782608</v>
      </c>
      <c r="N17" s="4">
        <v>158.81195652173918</v>
      </c>
      <c r="O17" s="4">
        <v>0</v>
      </c>
      <c r="P17" s="4">
        <f>SUM(Nurse[[#This Row],[LPN Hours (excl. Admin)]],Nurse[[#This Row],[LPN Admin Hours]])</f>
        <v>70.791304347826085</v>
      </c>
      <c r="Q17" s="4">
        <v>70.791304347826085</v>
      </c>
      <c r="R17" s="4">
        <v>0</v>
      </c>
      <c r="S17" s="4">
        <f>SUM(Nurse[[#This Row],[CNA Hours]],Nurse[[#This Row],[NA TR Hours]],Nurse[[#This Row],[Med Aide/Tech Hours]])</f>
        <v>530.304347826087</v>
      </c>
      <c r="T17" s="4">
        <v>522.7489130434783</v>
      </c>
      <c r="U17" s="4">
        <v>1.816304347826087</v>
      </c>
      <c r="V17" s="4">
        <v>5.7391304347826084</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 s="4">
        <v>0</v>
      </c>
      <c r="Y17" s="4">
        <v>0</v>
      </c>
      <c r="Z17" s="4">
        <v>0</v>
      </c>
      <c r="AA17" s="4">
        <v>0</v>
      </c>
      <c r="AB17" s="4">
        <v>0</v>
      </c>
      <c r="AC17" s="4">
        <v>0</v>
      </c>
      <c r="AD17" s="4">
        <v>0</v>
      </c>
      <c r="AE17" s="4">
        <v>0</v>
      </c>
      <c r="AF17" s="1">
        <v>95036</v>
      </c>
      <c r="AG17" s="1">
        <v>3</v>
      </c>
      <c r="AH17"/>
    </row>
    <row r="18" spans="1:34" x14ac:dyDescent="0.25">
      <c r="A18" t="s">
        <v>25</v>
      </c>
      <c r="B18" t="s">
        <v>1</v>
      </c>
      <c r="C18" t="s">
        <v>69</v>
      </c>
      <c r="D18" t="s">
        <v>68</v>
      </c>
      <c r="E18" s="4">
        <v>180.67391304347825</v>
      </c>
      <c r="F18" s="4">
        <f>Nurse[[#This Row],[Total Nurse Staff Hours]]/Nurse[[#This Row],[MDS Census]]</f>
        <v>2.0336126819877274</v>
      </c>
      <c r="G18" s="4">
        <f>Nurse[[#This Row],[Total Direct Care Staff Hours]]/Nurse[[#This Row],[MDS Census]]</f>
        <v>1.8801052821561788</v>
      </c>
      <c r="H18" s="4">
        <f>Nurse[[#This Row],[Total RN Hours (w/ Admin, DON)]]/Nurse[[#This Row],[MDS Census]]</f>
        <v>0.40884791240524609</v>
      </c>
      <c r="I18" s="4">
        <f>Nurse[[#This Row],[RN Hours (excl. Admin, DON)]]/Nurse[[#This Row],[MDS Census]]</f>
        <v>0.31222897364938035</v>
      </c>
      <c r="J18" s="4">
        <f>SUM(Nurse[[#This Row],[RN Hours (excl. Admin, DON)]],Nurse[[#This Row],[RN Admin Hours]],Nurse[[#This Row],[RN DON Hours]],Nurse[[#This Row],[LPN Hours (excl. Admin)]],Nurse[[#This Row],[LPN Admin Hours]],Nurse[[#This Row],[CNA Hours]],Nurse[[#This Row],[NA TR Hours]],Nurse[[#This Row],[Med Aide/Tech Hours]])</f>
        <v>367.42076086956524</v>
      </c>
      <c r="K18" s="4">
        <f>SUM(Nurse[[#This Row],[RN Hours (excl. Admin, DON)]],Nurse[[#This Row],[LPN Hours (excl. Admin)]],Nurse[[#This Row],[CNA Hours]],Nurse[[#This Row],[NA TR Hours]],Nurse[[#This Row],[Med Aide/Tech Hours]])</f>
        <v>339.6859782608696</v>
      </c>
      <c r="L18" s="4">
        <f>SUM(Nurse[[#This Row],[RN Hours (excl. Admin, DON)]],Nurse[[#This Row],[RN Admin Hours]],Nurse[[#This Row],[RN DON Hours]])</f>
        <v>73.868152173913046</v>
      </c>
      <c r="M18" s="4">
        <v>56.411630434782609</v>
      </c>
      <c r="N18" s="4">
        <v>15.771739130434783</v>
      </c>
      <c r="O18" s="4">
        <v>1.6847826086956521</v>
      </c>
      <c r="P18" s="4">
        <f>SUM(Nurse[[#This Row],[LPN Hours (excl. Admin)]],Nurse[[#This Row],[LPN Admin Hours]])</f>
        <v>78.012826086956522</v>
      </c>
      <c r="Q18" s="4">
        <v>67.734565217391307</v>
      </c>
      <c r="R18" s="4">
        <v>10.278260869565218</v>
      </c>
      <c r="S18" s="4">
        <f>SUM(Nurse[[#This Row],[CNA Hours]],Nurse[[#This Row],[NA TR Hours]],Nurse[[#This Row],[Med Aide/Tech Hours]])</f>
        <v>215.53978260869567</v>
      </c>
      <c r="T18" s="4">
        <v>211.31967391304349</v>
      </c>
      <c r="U18" s="4">
        <v>0</v>
      </c>
      <c r="V18" s="4">
        <v>4.2201086956521738</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 s="4">
        <v>0</v>
      </c>
      <c r="Y18" s="4">
        <v>0</v>
      </c>
      <c r="Z18" s="4">
        <v>0</v>
      </c>
      <c r="AA18" s="4">
        <v>0</v>
      </c>
      <c r="AB18" s="4">
        <v>0</v>
      </c>
      <c r="AC18" s="4">
        <v>0</v>
      </c>
      <c r="AD18" s="4">
        <v>0</v>
      </c>
      <c r="AE18" s="4">
        <v>0</v>
      </c>
      <c r="AF18" s="1">
        <v>95014</v>
      </c>
      <c r="AG18" s="1">
        <v>3</v>
      </c>
      <c r="AH18"/>
    </row>
    <row r="19" spans="1:34" x14ac:dyDescent="0.25">
      <c r="AH19"/>
    </row>
    <row r="20" spans="1:34" x14ac:dyDescent="0.25">
      <c r="AH20"/>
    </row>
    <row r="21" spans="1:34" x14ac:dyDescent="0.25">
      <c r="AH21"/>
    </row>
    <row r="22" spans="1:34" x14ac:dyDescent="0.25">
      <c r="AH22"/>
    </row>
    <row r="23" spans="1:34" x14ac:dyDescent="0.25">
      <c r="AH23"/>
    </row>
    <row r="24" spans="1:34" x14ac:dyDescent="0.25">
      <c r="AH24"/>
    </row>
    <row r="25" spans="1:34" x14ac:dyDescent="0.25">
      <c r="AH25"/>
    </row>
    <row r="26" spans="1:34" x14ac:dyDescent="0.25">
      <c r="AH26"/>
    </row>
    <row r="27" spans="1:34" x14ac:dyDescent="0.25">
      <c r="AH27"/>
    </row>
    <row r="28" spans="1:34" x14ac:dyDescent="0.25">
      <c r="AH28"/>
    </row>
    <row r="29" spans="1:34" x14ac:dyDescent="0.25">
      <c r="AH29"/>
    </row>
    <row r="30" spans="1:34" x14ac:dyDescent="0.25">
      <c r="AH30"/>
    </row>
    <row r="31" spans="1:34" x14ac:dyDescent="0.25">
      <c r="AH31"/>
    </row>
    <row r="32" spans="1:34" x14ac:dyDescent="0.25">
      <c r="AH32"/>
    </row>
    <row r="33" spans="34:34" x14ac:dyDescent="0.25">
      <c r="AH33"/>
    </row>
    <row r="34" spans="34:34" x14ac:dyDescent="0.25">
      <c r="AH34"/>
    </row>
    <row r="35" spans="34:34" x14ac:dyDescent="0.25">
      <c r="AH35"/>
    </row>
    <row r="36" spans="34:34" x14ac:dyDescent="0.25">
      <c r="AH36"/>
    </row>
    <row r="37" spans="34:34" x14ac:dyDescent="0.25">
      <c r="AH37"/>
    </row>
    <row r="38" spans="34:34" x14ac:dyDescent="0.25">
      <c r="AH38"/>
    </row>
    <row r="39" spans="34:34" x14ac:dyDescent="0.25">
      <c r="AH39"/>
    </row>
    <row r="40" spans="34:34" x14ac:dyDescent="0.25">
      <c r="AH40"/>
    </row>
    <row r="41" spans="34:34" x14ac:dyDescent="0.25">
      <c r="AH41"/>
    </row>
    <row r="42" spans="34:34" x14ac:dyDescent="0.25">
      <c r="AH42"/>
    </row>
    <row r="43" spans="34:34" x14ac:dyDescent="0.25">
      <c r="AH43"/>
    </row>
    <row r="44" spans="34:34" x14ac:dyDescent="0.25">
      <c r="AH44"/>
    </row>
    <row r="45" spans="34:34" x14ac:dyDescent="0.25">
      <c r="AH45"/>
    </row>
    <row r="46" spans="34:34" x14ac:dyDescent="0.25">
      <c r="AH46"/>
    </row>
    <row r="47" spans="34:34" x14ac:dyDescent="0.25">
      <c r="AH47"/>
    </row>
    <row r="48" spans="34:34" x14ac:dyDescent="0.25">
      <c r="AH48"/>
    </row>
    <row r="49" spans="34:34" x14ac:dyDescent="0.25">
      <c r="AH49"/>
    </row>
    <row r="50" spans="34:34" x14ac:dyDescent="0.25">
      <c r="AH50"/>
    </row>
    <row r="51" spans="34:34" x14ac:dyDescent="0.25">
      <c r="AH51"/>
    </row>
    <row r="52" spans="34:34" x14ac:dyDescent="0.25">
      <c r="AH52"/>
    </row>
    <row r="53" spans="34:34" x14ac:dyDescent="0.25">
      <c r="AH53"/>
    </row>
    <row r="54" spans="34:34" x14ac:dyDescent="0.25">
      <c r="AH54"/>
    </row>
    <row r="55" spans="34:34" x14ac:dyDescent="0.25">
      <c r="AH55"/>
    </row>
    <row r="56" spans="34:34" x14ac:dyDescent="0.25">
      <c r="AH56"/>
    </row>
    <row r="57" spans="34:34" x14ac:dyDescent="0.25">
      <c r="AH57"/>
    </row>
    <row r="58" spans="34:34" x14ac:dyDescent="0.25">
      <c r="AH58"/>
    </row>
    <row r="59" spans="34:34" x14ac:dyDescent="0.25">
      <c r="AH59"/>
    </row>
    <row r="60" spans="34:34" x14ac:dyDescent="0.25">
      <c r="AH60"/>
    </row>
    <row r="61" spans="34:34" x14ac:dyDescent="0.25">
      <c r="AH61"/>
    </row>
    <row r="62" spans="34:34" x14ac:dyDescent="0.25">
      <c r="AH62"/>
    </row>
    <row r="63" spans="34:34" x14ac:dyDescent="0.25">
      <c r="AH63"/>
    </row>
    <row r="64" spans="34:34" x14ac:dyDescent="0.25">
      <c r="AH64"/>
    </row>
    <row r="65" spans="34:34" x14ac:dyDescent="0.25">
      <c r="AH65"/>
    </row>
    <row r="66" spans="34:34" x14ac:dyDescent="0.25">
      <c r="AH66"/>
    </row>
    <row r="67" spans="34:34" x14ac:dyDescent="0.25">
      <c r="AH67"/>
    </row>
    <row r="68" spans="34:34" x14ac:dyDescent="0.25">
      <c r="AH68"/>
    </row>
    <row r="69" spans="34:34" x14ac:dyDescent="0.25">
      <c r="AH69"/>
    </row>
    <row r="70" spans="34:34" x14ac:dyDescent="0.25">
      <c r="AH70"/>
    </row>
    <row r="71" spans="34:34" x14ac:dyDescent="0.25">
      <c r="AH71"/>
    </row>
    <row r="72" spans="34:34" x14ac:dyDescent="0.25">
      <c r="AH72"/>
    </row>
    <row r="73" spans="34:34" x14ac:dyDescent="0.25">
      <c r="AH73"/>
    </row>
    <row r="74" spans="34:34" x14ac:dyDescent="0.25">
      <c r="AH74"/>
    </row>
    <row r="75" spans="34:34" x14ac:dyDescent="0.25">
      <c r="AH75"/>
    </row>
    <row r="76" spans="34:34" x14ac:dyDescent="0.25">
      <c r="AH76"/>
    </row>
    <row r="77" spans="34:34" x14ac:dyDescent="0.25">
      <c r="AH77"/>
    </row>
    <row r="78" spans="34:34" x14ac:dyDescent="0.25">
      <c r="AH78"/>
    </row>
    <row r="79" spans="34:34" x14ac:dyDescent="0.25">
      <c r="AH79"/>
    </row>
    <row r="80" spans="34:34" x14ac:dyDescent="0.25">
      <c r="AH80"/>
    </row>
    <row r="81" spans="34:34" x14ac:dyDescent="0.25">
      <c r="AH81"/>
    </row>
    <row r="82" spans="34:34" x14ac:dyDescent="0.25">
      <c r="AH82"/>
    </row>
    <row r="83" spans="34:34" x14ac:dyDescent="0.25">
      <c r="AH83"/>
    </row>
    <row r="84" spans="34:34" x14ac:dyDescent="0.25">
      <c r="AH84"/>
    </row>
    <row r="85" spans="34:34" x14ac:dyDescent="0.25">
      <c r="AH85"/>
    </row>
    <row r="86" spans="34:34" x14ac:dyDescent="0.25">
      <c r="AH86"/>
    </row>
    <row r="87" spans="34:34" x14ac:dyDescent="0.25">
      <c r="AH87"/>
    </row>
    <row r="88" spans="34:34" x14ac:dyDescent="0.25">
      <c r="AH88"/>
    </row>
    <row r="89" spans="34:34" x14ac:dyDescent="0.25">
      <c r="AH89"/>
    </row>
    <row r="90" spans="34:34" x14ac:dyDescent="0.25">
      <c r="AH90"/>
    </row>
    <row r="91" spans="34:34" x14ac:dyDescent="0.25">
      <c r="AH91"/>
    </row>
    <row r="92" spans="34:34" x14ac:dyDescent="0.25">
      <c r="AH92"/>
    </row>
    <row r="93" spans="34:34" x14ac:dyDescent="0.25">
      <c r="AH93"/>
    </row>
    <row r="94" spans="34:34" x14ac:dyDescent="0.25">
      <c r="AH94"/>
    </row>
    <row r="95" spans="34:34" x14ac:dyDescent="0.25">
      <c r="AH95"/>
    </row>
    <row r="96" spans="34:34" x14ac:dyDescent="0.25">
      <c r="AH96"/>
    </row>
    <row r="97" spans="34:34" x14ac:dyDescent="0.25">
      <c r="AH97"/>
    </row>
    <row r="98" spans="34:34" x14ac:dyDescent="0.25">
      <c r="AH98"/>
    </row>
    <row r="99" spans="34:34" x14ac:dyDescent="0.25">
      <c r="AH99"/>
    </row>
    <row r="100" spans="34:34" x14ac:dyDescent="0.25">
      <c r="AH100"/>
    </row>
    <row r="101" spans="34:34" x14ac:dyDescent="0.25">
      <c r="AH101"/>
    </row>
    <row r="102" spans="34:34" x14ac:dyDescent="0.25">
      <c r="AH102"/>
    </row>
    <row r="103" spans="34:34" x14ac:dyDescent="0.25">
      <c r="AH103"/>
    </row>
    <row r="104" spans="34:34" x14ac:dyDescent="0.25">
      <c r="AH104"/>
    </row>
    <row r="105" spans="34:34" x14ac:dyDescent="0.25">
      <c r="AH105"/>
    </row>
    <row r="106" spans="34:34" x14ac:dyDescent="0.25">
      <c r="AH106"/>
    </row>
    <row r="107" spans="34:34" x14ac:dyDescent="0.25">
      <c r="AH107"/>
    </row>
    <row r="108" spans="34:34" x14ac:dyDescent="0.25">
      <c r="AH108"/>
    </row>
    <row r="109" spans="34:34" x14ac:dyDescent="0.25">
      <c r="AH109"/>
    </row>
    <row r="110" spans="34:34" x14ac:dyDescent="0.25">
      <c r="AH110"/>
    </row>
    <row r="111" spans="34:34" x14ac:dyDescent="0.25">
      <c r="AH111"/>
    </row>
    <row r="112" spans="34:34" x14ac:dyDescent="0.25">
      <c r="AH112"/>
    </row>
    <row r="113" spans="34:34" x14ac:dyDescent="0.25">
      <c r="AH113"/>
    </row>
    <row r="114" spans="34:34" x14ac:dyDescent="0.25">
      <c r="AH114"/>
    </row>
    <row r="115" spans="34:34" x14ac:dyDescent="0.25">
      <c r="AH115"/>
    </row>
    <row r="116" spans="34:34" x14ac:dyDescent="0.25">
      <c r="AH116"/>
    </row>
    <row r="117" spans="34:34" x14ac:dyDescent="0.25">
      <c r="AH117"/>
    </row>
    <row r="118" spans="34:34" x14ac:dyDescent="0.25">
      <c r="AH118"/>
    </row>
    <row r="119" spans="34:34" x14ac:dyDescent="0.25">
      <c r="AH119"/>
    </row>
    <row r="120" spans="34:34" x14ac:dyDescent="0.25">
      <c r="AH120"/>
    </row>
    <row r="121" spans="34:34" x14ac:dyDescent="0.25">
      <c r="AH121"/>
    </row>
    <row r="122" spans="34:34" x14ac:dyDescent="0.25">
      <c r="AH122"/>
    </row>
    <row r="123" spans="34:34" x14ac:dyDescent="0.25">
      <c r="AH123"/>
    </row>
    <row r="124" spans="34:34" x14ac:dyDescent="0.25">
      <c r="AH124"/>
    </row>
    <row r="125" spans="34:34" x14ac:dyDescent="0.25">
      <c r="AH125"/>
    </row>
    <row r="126" spans="34:34" x14ac:dyDescent="0.25">
      <c r="AH126"/>
    </row>
    <row r="127" spans="34:34" x14ac:dyDescent="0.25">
      <c r="AH127"/>
    </row>
    <row r="128" spans="34: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9" spans="34:34" x14ac:dyDescent="0.25">
      <c r="AH209"/>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209"/>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1" customWidth="1"/>
    <col min="9" max="10" width="15.7109375" customWidth="1"/>
    <col min="11" max="11" width="15.7109375" style="11" customWidth="1" collapsed="1"/>
    <col min="12" max="13" width="15.7109375" hidden="1" customWidth="1" outlineLevel="1"/>
    <col min="14" max="14" width="15.7109375" style="11" hidden="1" customWidth="1" outlineLevel="1"/>
    <col min="15" max="16" width="15.7109375" hidden="1" customWidth="1" outlineLevel="1"/>
    <col min="17" max="17" width="15.7109375" style="9" hidden="1" customWidth="1" outlineLevel="1"/>
    <col min="18" max="18" width="9.140625" hidden="1" customWidth="1" outlineLevel="1"/>
    <col min="19" max="19" width="15.7109375" hidden="1" customWidth="1" outlineLevel="1"/>
    <col min="20" max="20" width="15.7109375" style="11" hidden="1" customWidth="1" outlineLevel="1"/>
    <col min="21" max="21" width="9.140625" hidden="1" customWidth="1" outlineLevel="1"/>
    <col min="22" max="22" width="15.7109375" hidden="1" customWidth="1" outlineLevel="1"/>
    <col min="23" max="23" width="15.7109375" style="11" hidden="1" customWidth="1" outlineLevel="1"/>
    <col min="24" max="25" width="15.7109375" hidden="1" customWidth="1" outlineLevel="1"/>
    <col min="26" max="26" width="15.7109375" style="11" hidden="1" customWidth="1" outlineLevel="1"/>
    <col min="27" max="27" width="9.140625" hidden="1" customWidth="1" outlineLevel="1"/>
    <col min="28" max="28" width="15.7109375" hidden="1" customWidth="1" outlineLevel="1"/>
    <col min="29" max="29" width="15.7109375" style="11" hidden="1" customWidth="1" outlineLevel="1"/>
    <col min="30" max="31" width="15.7109375" hidden="1" customWidth="1" outlineLevel="1"/>
    <col min="32" max="32" width="15.7109375" style="11" hidden="1" customWidth="1" outlineLevel="1"/>
    <col min="33" max="33" width="9.140625" hidden="1" customWidth="1" outlineLevel="1"/>
    <col min="34" max="34" width="15.7109375" hidden="1" customWidth="1" outlineLevel="1"/>
    <col min="35" max="35" width="15.7109375" style="11" hidden="1" customWidth="1" outlineLevel="1"/>
    <col min="36" max="36" width="9.140625" hidden="1" customWidth="1" outlineLevel="1"/>
    <col min="37" max="37" width="15.7109375" hidden="1" customWidth="1" outlineLevel="1"/>
    <col min="38" max="38" width="15.7109375" style="11"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70</v>
      </c>
      <c r="B1" s="2" t="s">
        <v>72</v>
      </c>
      <c r="C1" s="2" t="s">
        <v>73</v>
      </c>
      <c r="D1" s="2" t="s">
        <v>74</v>
      </c>
      <c r="E1" s="2" t="s">
        <v>75</v>
      </c>
      <c r="F1" s="2" t="s">
        <v>80</v>
      </c>
      <c r="G1" s="2" t="s">
        <v>106</v>
      </c>
      <c r="H1" s="10" t="s">
        <v>107</v>
      </c>
      <c r="I1" s="2" t="s">
        <v>81</v>
      </c>
      <c r="J1" s="2" t="s">
        <v>104</v>
      </c>
      <c r="K1" s="10" t="s">
        <v>108</v>
      </c>
      <c r="L1" s="2" t="s">
        <v>82</v>
      </c>
      <c r="M1" s="2" t="s">
        <v>105</v>
      </c>
      <c r="N1" s="10" t="s">
        <v>116</v>
      </c>
      <c r="O1" s="2" t="s">
        <v>83</v>
      </c>
      <c r="P1" s="2" t="s">
        <v>94</v>
      </c>
      <c r="Q1" s="8" t="s">
        <v>110</v>
      </c>
      <c r="R1" s="2" t="s">
        <v>84</v>
      </c>
      <c r="S1" s="2" t="s">
        <v>95</v>
      </c>
      <c r="T1" s="10" t="s">
        <v>109</v>
      </c>
      <c r="U1" s="2" t="s">
        <v>85</v>
      </c>
      <c r="V1" s="2" t="s">
        <v>96</v>
      </c>
      <c r="W1" s="10" t="s">
        <v>111</v>
      </c>
      <c r="X1" s="2" t="s">
        <v>87</v>
      </c>
      <c r="Y1" s="2" t="s">
        <v>97</v>
      </c>
      <c r="Z1" s="10" t="s">
        <v>112</v>
      </c>
      <c r="AA1" s="2" t="s">
        <v>88</v>
      </c>
      <c r="AB1" s="2" t="s">
        <v>98</v>
      </c>
      <c r="AC1" s="10" t="s">
        <v>117</v>
      </c>
      <c r="AD1" s="2" t="s">
        <v>90</v>
      </c>
      <c r="AE1" s="2" t="s">
        <v>99</v>
      </c>
      <c r="AF1" s="10" t="s">
        <v>113</v>
      </c>
      <c r="AG1" s="2" t="s">
        <v>91</v>
      </c>
      <c r="AH1" s="2" t="s">
        <v>100</v>
      </c>
      <c r="AI1" s="10" t="s">
        <v>114</v>
      </c>
      <c r="AJ1" s="2" t="s">
        <v>92</v>
      </c>
      <c r="AK1" s="2" t="s">
        <v>101</v>
      </c>
      <c r="AL1" s="10" t="s">
        <v>115</v>
      </c>
      <c r="AM1" s="2" t="s">
        <v>102</v>
      </c>
      <c r="AN1" s="3" t="s">
        <v>103</v>
      </c>
    </row>
    <row r="2" spans="1:51" x14ac:dyDescent="0.25">
      <c r="A2" t="s">
        <v>25</v>
      </c>
      <c r="B2" t="s">
        <v>13</v>
      </c>
      <c r="C2" t="s">
        <v>69</v>
      </c>
      <c r="D2" t="s">
        <v>68</v>
      </c>
      <c r="E2" s="4">
        <v>171.09859154929578</v>
      </c>
      <c r="F2" s="4">
        <v>622.47450704225366</v>
      </c>
      <c r="G2" s="4">
        <v>0</v>
      </c>
      <c r="H2" s="11">
        <v>0</v>
      </c>
      <c r="I2" s="4">
        <v>583.20211267605646</v>
      </c>
      <c r="J2" s="4">
        <v>0</v>
      </c>
      <c r="K2" s="11">
        <v>0</v>
      </c>
      <c r="L2" s="4">
        <v>111.28887323943663</v>
      </c>
      <c r="M2" s="4">
        <v>0</v>
      </c>
      <c r="N2" s="11">
        <v>0</v>
      </c>
      <c r="O2" s="4">
        <v>72.01647887323945</v>
      </c>
      <c r="P2" s="4">
        <v>0</v>
      </c>
      <c r="Q2" s="9">
        <v>0</v>
      </c>
      <c r="R2" s="4">
        <v>34.765352112676055</v>
      </c>
      <c r="S2" s="4">
        <v>0</v>
      </c>
      <c r="T2" s="11">
        <v>0</v>
      </c>
      <c r="U2" s="4">
        <v>4.507042253521127</v>
      </c>
      <c r="V2" s="4">
        <v>0</v>
      </c>
      <c r="W2" s="11">
        <v>0</v>
      </c>
      <c r="X2" s="4">
        <v>201.9078873239437</v>
      </c>
      <c r="Y2" s="4">
        <v>0</v>
      </c>
      <c r="Z2" s="11">
        <v>0</v>
      </c>
      <c r="AA2" s="4">
        <v>0</v>
      </c>
      <c r="AB2" s="4">
        <v>0</v>
      </c>
      <c r="AC2" s="11" t="s">
        <v>118</v>
      </c>
      <c r="AD2" s="4">
        <v>309.27774647887327</v>
      </c>
      <c r="AE2" s="4">
        <v>0</v>
      </c>
      <c r="AF2" s="11">
        <v>0</v>
      </c>
      <c r="AG2" s="4">
        <v>0</v>
      </c>
      <c r="AH2" s="4">
        <v>0</v>
      </c>
      <c r="AI2" s="11" t="s">
        <v>118</v>
      </c>
      <c r="AJ2" s="4">
        <v>0</v>
      </c>
      <c r="AK2" s="4">
        <v>0</v>
      </c>
      <c r="AL2" s="11" t="s">
        <v>118</v>
      </c>
      <c r="AM2" s="1">
        <v>95034</v>
      </c>
      <c r="AN2" s="1">
        <v>3</v>
      </c>
      <c r="AX2"/>
      <c r="AY2"/>
    </row>
    <row r="3" spans="1:51" x14ac:dyDescent="0.25">
      <c r="A3" t="s">
        <v>25</v>
      </c>
      <c r="B3" t="s">
        <v>9</v>
      </c>
      <c r="C3" t="s">
        <v>69</v>
      </c>
      <c r="D3" t="s">
        <v>68</v>
      </c>
      <c r="E3" s="4">
        <v>110.71739130434783</v>
      </c>
      <c r="F3" s="4">
        <v>529.93749999999977</v>
      </c>
      <c r="G3" s="4">
        <v>35.916413043478258</v>
      </c>
      <c r="H3" s="11">
        <v>6.7774809375592923E-2</v>
      </c>
      <c r="I3" s="4">
        <v>472.66728260869547</v>
      </c>
      <c r="J3" s="4">
        <v>35.916413043478258</v>
      </c>
      <c r="K3" s="11">
        <v>7.5986670465643766E-2</v>
      </c>
      <c r="L3" s="4">
        <v>176.30249999999992</v>
      </c>
      <c r="M3" s="4">
        <v>15.09739130434782</v>
      </c>
      <c r="N3" s="11">
        <v>8.5633449919018875E-2</v>
      </c>
      <c r="O3" s="4">
        <v>119.03228260869558</v>
      </c>
      <c r="P3" s="4">
        <v>15.09739130434782</v>
      </c>
      <c r="Q3" s="9">
        <v>0.1268344265393842</v>
      </c>
      <c r="R3" s="4">
        <v>46.835434782608701</v>
      </c>
      <c r="S3" s="4">
        <v>0</v>
      </c>
      <c r="T3" s="11">
        <v>0</v>
      </c>
      <c r="U3" s="4">
        <v>10.434782608695652</v>
      </c>
      <c r="V3" s="4">
        <v>0</v>
      </c>
      <c r="W3" s="11">
        <v>0</v>
      </c>
      <c r="X3" s="4">
        <v>69.6241304347826</v>
      </c>
      <c r="Y3" s="4">
        <v>7.9940217391304378</v>
      </c>
      <c r="Z3" s="11">
        <v>0.11481682699963475</v>
      </c>
      <c r="AA3" s="4">
        <v>0</v>
      </c>
      <c r="AB3" s="4">
        <v>0</v>
      </c>
      <c r="AC3" s="11" t="s">
        <v>118</v>
      </c>
      <c r="AD3" s="4">
        <v>284.01086956521732</v>
      </c>
      <c r="AE3" s="4">
        <v>12.825000000000001</v>
      </c>
      <c r="AF3" s="11">
        <v>4.5156722415706702E-2</v>
      </c>
      <c r="AG3" s="4">
        <v>0</v>
      </c>
      <c r="AH3" s="4">
        <v>0</v>
      </c>
      <c r="AI3" s="11" t="s">
        <v>118</v>
      </c>
      <c r="AJ3" s="4">
        <v>0</v>
      </c>
      <c r="AK3" s="4">
        <v>0</v>
      </c>
      <c r="AL3" s="11" t="s">
        <v>118</v>
      </c>
      <c r="AM3" s="1">
        <v>95027</v>
      </c>
      <c r="AN3" s="1">
        <v>3</v>
      </c>
      <c r="AX3"/>
      <c r="AY3"/>
    </row>
    <row r="4" spans="1:51" x14ac:dyDescent="0.25">
      <c r="A4" t="s">
        <v>25</v>
      </c>
      <c r="B4" t="s">
        <v>6</v>
      </c>
      <c r="C4" t="s">
        <v>69</v>
      </c>
      <c r="D4" t="s">
        <v>68</v>
      </c>
      <c r="E4" s="4">
        <v>108.56521739130434</v>
      </c>
      <c r="F4" s="4">
        <v>563.49445652173904</v>
      </c>
      <c r="G4" s="4">
        <v>15.814130434782601</v>
      </c>
      <c r="H4" s="11">
        <v>2.8064393982503197E-2</v>
      </c>
      <c r="I4" s="4">
        <v>526.20641304347816</v>
      </c>
      <c r="J4" s="4">
        <v>15.814130434782601</v>
      </c>
      <c r="K4" s="11">
        <v>3.0053093316207737E-2</v>
      </c>
      <c r="L4" s="4">
        <v>247.02913043478262</v>
      </c>
      <c r="M4" s="4">
        <v>1.2429347826086958</v>
      </c>
      <c r="N4" s="11">
        <v>5.0315312223342791E-3</v>
      </c>
      <c r="O4" s="4">
        <v>209.74108695652174</v>
      </c>
      <c r="P4" s="4">
        <v>1.2429347826086958</v>
      </c>
      <c r="Q4" s="9">
        <v>5.9260433930446348E-3</v>
      </c>
      <c r="R4" s="4">
        <v>37.288043478260867</v>
      </c>
      <c r="S4" s="4">
        <v>0</v>
      </c>
      <c r="T4" s="11">
        <v>0</v>
      </c>
      <c r="U4" s="4">
        <v>0</v>
      </c>
      <c r="V4" s="4">
        <v>0</v>
      </c>
      <c r="W4" s="11" t="s">
        <v>118</v>
      </c>
      <c r="X4" s="4">
        <v>91.672065217391307</v>
      </c>
      <c r="Y4" s="4">
        <v>0</v>
      </c>
      <c r="Z4" s="11">
        <v>0</v>
      </c>
      <c r="AA4" s="4">
        <v>0</v>
      </c>
      <c r="AB4" s="4">
        <v>0</v>
      </c>
      <c r="AC4" s="11" t="s">
        <v>118</v>
      </c>
      <c r="AD4" s="4">
        <v>224.79326086956513</v>
      </c>
      <c r="AE4" s="4">
        <v>14.571195652173905</v>
      </c>
      <c r="AF4" s="11">
        <v>6.4820429205966049E-2</v>
      </c>
      <c r="AG4" s="4">
        <v>0</v>
      </c>
      <c r="AH4" s="4">
        <v>0</v>
      </c>
      <c r="AI4" s="11" t="s">
        <v>118</v>
      </c>
      <c r="AJ4" s="4">
        <v>0</v>
      </c>
      <c r="AK4" s="4">
        <v>0</v>
      </c>
      <c r="AL4" s="11" t="s">
        <v>118</v>
      </c>
      <c r="AM4" s="1">
        <v>95024</v>
      </c>
      <c r="AN4" s="1">
        <v>3</v>
      </c>
      <c r="AX4"/>
      <c r="AY4"/>
    </row>
    <row r="5" spans="1:51" x14ac:dyDescent="0.25">
      <c r="A5" t="s">
        <v>25</v>
      </c>
      <c r="B5" t="s">
        <v>5</v>
      </c>
      <c r="C5" t="s">
        <v>69</v>
      </c>
      <c r="D5" t="s">
        <v>68</v>
      </c>
      <c r="E5" s="4">
        <v>313.97826086956519</v>
      </c>
      <c r="F5" s="4">
        <v>1174.7010869565217</v>
      </c>
      <c r="G5" s="4">
        <v>97.516304347826107</v>
      </c>
      <c r="H5" s="11">
        <v>8.3013717643248761E-2</v>
      </c>
      <c r="I5" s="4">
        <v>1122.6097826086957</v>
      </c>
      <c r="J5" s="4">
        <v>97.516304347826107</v>
      </c>
      <c r="K5" s="11">
        <v>8.6865717597097616E-2</v>
      </c>
      <c r="L5" s="4">
        <v>315.59565217391309</v>
      </c>
      <c r="M5" s="4">
        <v>0</v>
      </c>
      <c r="N5" s="11">
        <v>0</v>
      </c>
      <c r="O5" s="4">
        <v>263.50434782608698</v>
      </c>
      <c r="P5" s="4">
        <v>0</v>
      </c>
      <c r="Q5" s="9">
        <v>0</v>
      </c>
      <c r="R5" s="4">
        <v>46.786956521739178</v>
      </c>
      <c r="S5" s="4">
        <v>0</v>
      </c>
      <c r="T5" s="11">
        <v>0</v>
      </c>
      <c r="U5" s="4">
        <v>5.3043478260869561</v>
      </c>
      <c r="V5" s="4">
        <v>0</v>
      </c>
      <c r="W5" s="11">
        <v>0</v>
      </c>
      <c r="X5" s="4">
        <v>160.69347826086954</v>
      </c>
      <c r="Y5" s="4">
        <v>25.859782608695649</v>
      </c>
      <c r="Z5" s="11">
        <v>0.1609261488927069</v>
      </c>
      <c r="AA5" s="4">
        <v>0</v>
      </c>
      <c r="AB5" s="4">
        <v>0</v>
      </c>
      <c r="AC5" s="11" t="s">
        <v>118</v>
      </c>
      <c r="AD5" s="4">
        <v>582.93913043478267</v>
      </c>
      <c r="AE5" s="4">
        <v>71.656521739130454</v>
      </c>
      <c r="AF5" s="11">
        <v>0.12292281989319492</v>
      </c>
      <c r="AG5" s="4">
        <v>115.47282608695649</v>
      </c>
      <c r="AH5" s="4">
        <v>0</v>
      </c>
      <c r="AI5" s="11">
        <v>0</v>
      </c>
      <c r="AJ5" s="4">
        <v>0</v>
      </c>
      <c r="AK5" s="4">
        <v>0</v>
      </c>
      <c r="AL5" s="11" t="s">
        <v>118</v>
      </c>
      <c r="AM5" s="1">
        <v>95022</v>
      </c>
      <c r="AN5" s="1">
        <v>3</v>
      </c>
      <c r="AX5"/>
      <c r="AY5"/>
    </row>
    <row r="6" spans="1:51" x14ac:dyDescent="0.25">
      <c r="A6" t="s">
        <v>25</v>
      </c>
      <c r="B6" t="s">
        <v>3</v>
      </c>
      <c r="C6" t="s">
        <v>69</v>
      </c>
      <c r="D6" t="s">
        <v>68</v>
      </c>
      <c r="E6" s="4">
        <v>247.60869565217391</v>
      </c>
      <c r="F6" s="4">
        <v>882.25434782608681</v>
      </c>
      <c r="G6" s="4">
        <v>0</v>
      </c>
      <c r="H6" s="11">
        <v>0</v>
      </c>
      <c r="I6" s="4">
        <v>757.12499999999989</v>
      </c>
      <c r="J6" s="4">
        <v>0</v>
      </c>
      <c r="K6" s="11">
        <v>0</v>
      </c>
      <c r="L6" s="4">
        <v>175.75217391304341</v>
      </c>
      <c r="M6" s="4">
        <v>0</v>
      </c>
      <c r="N6" s="11">
        <v>0</v>
      </c>
      <c r="O6" s="4">
        <v>50.622826086956515</v>
      </c>
      <c r="P6" s="4">
        <v>0</v>
      </c>
      <c r="Q6" s="9">
        <v>0</v>
      </c>
      <c r="R6" s="4">
        <v>119.3902173913043</v>
      </c>
      <c r="S6" s="4">
        <v>0</v>
      </c>
      <c r="T6" s="11">
        <v>0</v>
      </c>
      <c r="U6" s="4">
        <v>5.7391304347826084</v>
      </c>
      <c r="V6" s="4">
        <v>0</v>
      </c>
      <c r="W6" s="11">
        <v>0</v>
      </c>
      <c r="X6" s="4">
        <v>173.9260869565218</v>
      </c>
      <c r="Y6" s="4">
        <v>0</v>
      </c>
      <c r="Z6" s="11">
        <v>0</v>
      </c>
      <c r="AA6" s="4">
        <v>0</v>
      </c>
      <c r="AB6" s="4">
        <v>0</v>
      </c>
      <c r="AC6" s="11" t="s">
        <v>118</v>
      </c>
      <c r="AD6" s="4">
        <v>527.78695652173906</v>
      </c>
      <c r="AE6" s="4">
        <v>0</v>
      </c>
      <c r="AF6" s="11">
        <v>0</v>
      </c>
      <c r="AG6" s="4">
        <v>0</v>
      </c>
      <c r="AH6" s="4">
        <v>0</v>
      </c>
      <c r="AI6" s="11" t="s">
        <v>118</v>
      </c>
      <c r="AJ6" s="4">
        <v>4.7891304347826091</v>
      </c>
      <c r="AK6" s="4">
        <v>0</v>
      </c>
      <c r="AL6" s="11" t="s">
        <v>118</v>
      </c>
      <c r="AM6" s="1">
        <v>95019</v>
      </c>
      <c r="AN6" s="1">
        <v>3</v>
      </c>
      <c r="AX6"/>
      <c r="AY6"/>
    </row>
    <row r="7" spans="1:51" x14ac:dyDescent="0.25">
      <c r="A7" t="s">
        <v>25</v>
      </c>
      <c r="B7" t="s">
        <v>15</v>
      </c>
      <c r="C7" t="s">
        <v>69</v>
      </c>
      <c r="D7" t="s">
        <v>68</v>
      </c>
      <c r="E7" s="4">
        <v>48.586956521739133</v>
      </c>
      <c r="F7" s="4">
        <v>235.86141304347825</v>
      </c>
      <c r="G7" s="4">
        <v>1.3043478260869565</v>
      </c>
      <c r="H7" s="11">
        <v>5.5301450510962359E-3</v>
      </c>
      <c r="I7" s="4">
        <v>220.29076086956519</v>
      </c>
      <c r="J7" s="4">
        <v>1.3043478260869565</v>
      </c>
      <c r="K7" s="11">
        <v>5.9210282852455382E-3</v>
      </c>
      <c r="L7" s="4">
        <v>83.584239130434781</v>
      </c>
      <c r="M7" s="4">
        <v>1.3043478260869565</v>
      </c>
      <c r="N7" s="11">
        <v>1.5605188725251146E-2</v>
      </c>
      <c r="O7" s="4">
        <v>68.013586956521735</v>
      </c>
      <c r="P7" s="4">
        <v>1.3043478260869565</v>
      </c>
      <c r="Q7" s="9">
        <v>1.9177753805585521E-2</v>
      </c>
      <c r="R7" s="4">
        <v>10.5</v>
      </c>
      <c r="S7" s="4">
        <v>0</v>
      </c>
      <c r="T7" s="11">
        <v>0</v>
      </c>
      <c r="U7" s="4">
        <v>5.0706521739130439</v>
      </c>
      <c r="V7" s="4">
        <v>0</v>
      </c>
      <c r="W7" s="11">
        <v>0</v>
      </c>
      <c r="X7" s="4">
        <v>5.7282608695652177</v>
      </c>
      <c r="Y7" s="4">
        <v>0</v>
      </c>
      <c r="Z7" s="11">
        <v>0</v>
      </c>
      <c r="AA7" s="4">
        <v>0</v>
      </c>
      <c r="AB7" s="4">
        <v>0</v>
      </c>
      <c r="AC7" s="11" t="s">
        <v>118</v>
      </c>
      <c r="AD7" s="4">
        <v>146.54891304347825</v>
      </c>
      <c r="AE7" s="4">
        <v>0</v>
      </c>
      <c r="AF7" s="11">
        <v>0</v>
      </c>
      <c r="AG7" s="4">
        <v>0</v>
      </c>
      <c r="AH7" s="4">
        <v>0</v>
      </c>
      <c r="AI7" s="11" t="s">
        <v>118</v>
      </c>
      <c r="AJ7" s="4">
        <v>0</v>
      </c>
      <c r="AK7" s="4">
        <v>0</v>
      </c>
      <c r="AL7" s="11" t="s">
        <v>118</v>
      </c>
      <c r="AM7" s="1">
        <v>95038</v>
      </c>
      <c r="AN7" s="1">
        <v>3</v>
      </c>
      <c r="AX7"/>
      <c r="AY7"/>
    </row>
    <row r="8" spans="1:51" x14ac:dyDescent="0.25">
      <c r="A8" t="s">
        <v>25</v>
      </c>
      <c r="B8" t="s">
        <v>10</v>
      </c>
      <c r="C8" t="s">
        <v>69</v>
      </c>
      <c r="D8" t="s">
        <v>68</v>
      </c>
      <c r="E8" s="4">
        <v>34.880434782608695</v>
      </c>
      <c r="F8" s="4">
        <v>173.8858695652174</v>
      </c>
      <c r="G8" s="4">
        <v>0</v>
      </c>
      <c r="H8" s="11">
        <v>0</v>
      </c>
      <c r="I8" s="4">
        <v>130.83423913043478</v>
      </c>
      <c r="J8" s="4">
        <v>0</v>
      </c>
      <c r="K8" s="11">
        <v>0</v>
      </c>
      <c r="L8" s="4">
        <v>74.505434782608702</v>
      </c>
      <c r="M8" s="4">
        <v>0</v>
      </c>
      <c r="N8" s="11">
        <v>0</v>
      </c>
      <c r="O8" s="4">
        <v>31.453804347826086</v>
      </c>
      <c r="P8" s="4">
        <v>0</v>
      </c>
      <c r="Q8" s="9">
        <v>0</v>
      </c>
      <c r="R8" s="4">
        <v>38.877717391304351</v>
      </c>
      <c r="S8" s="4">
        <v>0</v>
      </c>
      <c r="T8" s="11">
        <v>0</v>
      </c>
      <c r="U8" s="4">
        <v>4.1739130434782608</v>
      </c>
      <c r="V8" s="4">
        <v>0</v>
      </c>
      <c r="W8" s="11">
        <v>0</v>
      </c>
      <c r="X8" s="4">
        <v>17.350543478260871</v>
      </c>
      <c r="Y8" s="4">
        <v>0</v>
      </c>
      <c r="Z8" s="11">
        <v>0</v>
      </c>
      <c r="AA8" s="4">
        <v>0</v>
      </c>
      <c r="AB8" s="4">
        <v>0</v>
      </c>
      <c r="AC8" s="11" t="s">
        <v>118</v>
      </c>
      <c r="AD8" s="4">
        <v>82.029891304347828</v>
      </c>
      <c r="AE8" s="4">
        <v>0</v>
      </c>
      <c r="AF8" s="11">
        <v>0</v>
      </c>
      <c r="AG8" s="4">
        <v>0</v>
      </c>
      <c r="AH8" s="4">
        <v>0</v>
      </c>
      <c r="AI8" s="11" t="s">
        <v>118</v>
      </c>
      <c r="AJ8" s="4">
        <v>0</v>
      </c>
      <c r="AK8" s="4">
        <v>0</v>
      </c>
      <c r="AL8" s="11" t="s">
        <v>118</v>
      </c>
      <c r="AM8" s="1">
        <v>95028</v>
      </c>
      <c r="AN8" s="1">
        <v>3</v>
      </c>
      <c r="AX8"/>
      <c r="AY8"/>
    </row>
    <row r="9" spans="1:51" x14ac:dyDescent="0.25">
      <c r="A9" t="s">
        <v>25</v>
      </c>
      <c r="B9" t="s">
        <v>12</v>
      </c>
      <c r="C9" t="s">
        <v>69</v>
      </c>
      <c r="D9" t="s">
        <v>68</v>
      </c>
      <c r="E9" s="4">
        <v>165.10869565217391</v>
      </c>
      <c r="F9" s="4">
        <v>651.69021739130437</v>
      </c>
      <c r="G9" s="4">
        <v>0</v>
      </c>
      <c r="H9" s="11">
        <v>0</v>
      </c>
      <c r="I9" s="4">
        <v>541.29565217391303</v>
      </c>
      <c r="J9" s="4">
        <v>0</v>
      </c>
      <c r="K9" s="11">
        <v>0</v>
      </c>
      <c r="L9" s="4">
        <v>155.60652173913044</v>
      </c>
      <c r="M9" s="4">
        <v>0</v>
      </c>
      <c r="N9" s="11">
        <v>0</v>
      </c>
      <c r="O9" s="4">
        <v>45.211956521739133</v>
      </c>
      <c r="P9" s="4">
        <v>0</v>
      </c>
      <c r="Q9" s="9">
        <v>0</v>
      </c>
      <c r="R9" s="4">
        <v>110.39456521739132</v>
      </c>
      <c r="S9" s="4">
        <v>0</v>
      </c>
      <c r="T9" s="11">
        <v>0</v>
      </c>
      <c r="U9" s="4">
        <v>0</v>
      </c>
      <c r="V9" s="4">
        <v>0</v>
      </c>
      <c r="W9" s="11" t="s">
        <v>118</v>
      </c>
      <c r="X9" s="4">
        <v>140.5967391304348</v>
      </c>
      <c r="Y9" s="4">
        <v>0</v>
      </c>
      <c r="Z9" s="11">
        <v>0</v>
      </c>
      <c r="AA9" s="4">
        <v>0</v>
      </c>
      <c r="AB9" s="4">
        <v>0</v>
      </c>
      <c r="AC9" s="11" t="s">
        <v>118</v>
      </c>
      <c r="AD9" s="4">
        <v>355.4869565217391</v>
      </c>
      <c r="AE9" s="4">
        <v>0</v>
      </c>
      <c r="AF9" s="11">
        <v>0</v>
      </c>
      <c r="AG9" s="4">
        <v>0</v>
      </c>
      <c r="AH9" s="4">
        <v>0</v>
      </c>
      <c r="AI9" s="11" t="s">
        <v>118</v>
      </c>
      <c r="AJ9" s="4">
        <v>0</v>
      </c>
      <c r="AK9" s="4">
        <v>0</v>
      </c>
      <c r="AL9" s="11" t="s">
        <v>118</v>
      </c>
      <c r="AM9" s="1">
        <v>95031</v>
      </c>
      <c r="AN9" s="1">
        <v>3</v>
      </c>
      <c r="AX9"/>
      <c r="AY9"/>
    </row>
    <row r="10" spans="1:51" x14ac:dyDescent="0.25">
      <c r="A10" t="s">
        <v>25</v>
      </c>
      <c r="B10" t="s">
        <v>0</v>
      </c>
      <c r="C10" t="s">
        <v>69</v>
      </c>
      <c r="D10" t="s">
        <v>68</v>
      </c>
      <c r="E10" s="4">
        <v>30.434782608695652</v>
      </c>
      <c r="F10" s="4">
        <v>211.78586956521733</v>
      </c>
      <c r="G10" s="4">
        <v>0</v>
      </c>
      <c r="H10" s="11">
        <v>0</v>
      </c>
      <c r="I10" s="4">
        <v>197.09293478260864</v>
      </c>
      <c r="J10" s="4">
        <v>0</v>
      </c>
      <c r="K10" s="11">
        <v>0</v>
      </c>
      <c r="L10" s="4">
        <v>49.573369565217384</v>
      </c>
      <c r="M10" s="4">
        <v>0</v>
      </c>
      <c r="N10" s="11">
        <v>0</v>
      </c>
      <c r="O10" s="4">
        <v>34.880434782608688</v>
      </c>
      <c r="P10" s="4">
        <v>0</v>
      </c>
      <c r="Q10" s="9">
        <v>0</v>
      </c>
      <c r="R10" s="4">
        <v>10.692934782608695</v>
      </c>
      <c r="S10" s="4">
        <v>0</v>
      </c>
      <c r="T10" s="11">
        <v>0</v>
      </c>
      <c r="U10" s="4">
        <v>4</v>
      </c>
      <c r="V10" s="4">
        <v>0</v>
      </c>
      <c r="W10" s="11">
        <v>0</v>
      </c>
      <c r="X10" s="4">
        <v>26.626630434782605</v>
      </c>
      <c r="Y10" s="4">
        <v>0</v>
      </c>
      <c r="Z10" s="11">
        <v>0</v>
      </c>
      <c r="AA10" s="4">
        <v>0</v>
      </c>
      <c r="AB10" s="4">
        <v>0</v>
      </c>
      <c r="AC10" s="11" t="s">
        <v>118</v>
      </c>
      <c r="AD10" s="4">
        <v>135.58586956521734</v>
      </c>
      <c r="AE10" s="4">
        <v>0</v>
      </c>
      <c r="AF10" s="11">
        <v>0</v>
      </c>
      <c r="AG10" s="4">
        <v>0</v>
      </c>
      <c r="AH10" s="4">
        <v>0</v>
      </c>
      <c r="AI10" s="11" t="s">
        <v>118</v>
      </c>
      <c r="AJ10" s="4">
        <v>0</v>
      </c>
      <c r="AK10" s="4">
        <v>0</v>
      </c>
      <c r="AL10" s="11" t="s">
        <v>118</v>
      </c>
      <c r="AM10" s="7">
        <v>9E+20</v>
      </c>
      <c r="AN10" s="1">
        <v>3</v>
      </c>
      <c r="AX10"/>
      <c r="AY10"/>
    </row>
    <row r="11" spans="1:51" x14ac:dyDescent="0.25">
      <c r="A11" t="s">
        <v>25</v>
      </c>
      <c r="B11" t="s">
        <v>8</v>
      </c>
      <c r="C11" t="s">
        <v>69</v>
      </c>
      <c r="D11" t="s">
        <v>68</v>
      </c>
      <c r="E11" s="4">
        <v>43.271739130434781</v>
      </c>
      <c r="F11" s="4">
        <v>258.90586956521742</v>
      </c>
      <c r="G11" s="4">
        <v>0</v>
      </c>
      <c r="H11" s="11">
        <v>0</v>
      </c>
      <c r="I11" s="4">
        <v>244.6776086956522</v>
      </c>
      <c r="J11" s="4">
        <v>0</v>
      </c>
      <c r="K11" s="11">
        <v>0</v>
      </c>
      <c r="L11" s="4">
        <v>54.057065217391305</v>
      </c>
      <c r="M11" s="4">
        <v>0</v>
      </c>
      <c r="N11" s="11">
        <v>0</v>
      </c>
      <c r="O11" s="4">
        <v>39.828804347826086</v>
      </c>
      <c r="P11" s="4">
        <v>0</v>
      </c>
      <c r="Q11" s="9">
        <v>0</v>
      </c>
      <c r="R11" s="4">
        <v>10.141304347826088</v>
      </c>
      <c r="S11" s="4">
        <v>0</v>
      </c>
      <c r="T11" s="11">
        <v>0</v>
      </c>
      <c r="U11" s="4">
        <v>4.0869565217391308</v>
      </c>
      <c r="V11" s="4">
        <v>0</v>
      </c>
      <c r="W11" s="11">
        <v>0</v>
      </c>
      <c r="X11" s="4">
        <v>46.019239130434791</v>
      </c>
      <c r="Y11" s="4">
        <v>0</v>
      </c>
      <c r="Z11" s="11">
        <v>0</v>
      </c>
      <c r="AA11" s="4">
        <v>0</v>
      </c>
      <c r="AB11" s="4">
        <v>0</v>
      </c>
      <c r="AC11" s="11" t="s">
        <v>118</v>
      </c>
      <c r="AD11" s="4">
        <v>158.82956521739132</v>
      </c>
      <c r="AE11" s="4">
        <v>0</v>
      </c>
      <c r="AF11" s="11">
        <v>0</v>
      </c>
      <c r="AG11" s="4">
        <v>0</v>
      </c>
      <c r="AH11" s="4">
        <v>0</v>
      </c>
      <c r="AI11" s="11" t="s">
        <v>118</v>
      </c>
      <c r="AJ11" s="4">
        <v>0</v>
      </c>
      <c r="AK11" s="4">
        <v>0</v>
      </c>
      <c r="AL11" s="11" t="s">
        <v>118</v>
      </c>
      <c r="AM11" s="1">
        <v>95026</v>
      </c>
      <c r="AN11" s="1">
        <v>3</v>
      </c>
      <c r="AX11"/>
      <c r="AY11"/>
    </row>
    <row r="12" spans="1:51" x14ac:dyDescent="0.25">
      <c r="A12" t="s">
        <v>25</v>
      </c>
      <c r="B12" t="s">
        <v>7</v>
      </c>
      <c r="C12" t="s">
        <v>69</v>
      </c>
      <c r="D12" t="s">
        <v>68</v>
      </c>
      <c r="E12" s="4">
        <v>56.880434782608695</v>
      </c>
      <c r="F12" s="4">
        <v>253.83282608695646</v>
      </c>
      <c r="G12" s="4">
        <v>0</v>
      </c>
      <c r="H12" s="11">
        <v>0</v>
      </c>
      <c r="I12" s="4">
        <v>226.67586956521737</v>
      </c>
      <c r="J12" s="4">
        <v>0</v>
      </c>
      <c r="K12" s="11">
        <v>0</v>
      </c>
      <c r="L12" s="4">
        <v>57.572065217391298</v>
      </c>
      <c r="M12" s="4">
        <v>0</v>
      </c>
      <c r="N12" s="11">
        <v>0</v>
      </c>
      <c r="O12" s="4">
        <v>37.745978260869563</v>
      </c>
      <c r="P12" s="4">
        <v>0</v>
      </c>
      <c r="Q12" s="9">
        <v>0</v>
      </c>
      <c r="R12" s="4">
        <v>15.043478260869565</v>
      </c>
      <c r="S12" s="4">
        <v>0</v>
      </c>
      <c r="T12" s="11">
        <v>0</v>
      </c>
      <c r="U12" s="4">
        <v>4.7826086956521738</v>
      </c>
      <c r="V12" s="4">
        <v>0</v>
      </c>
      <c r="W12" s="11">
        <v>0</v>
      </c>
      <c r="X12" s="4">
        <v>34.484999999999992</v>
      </c>
      <c r="Y12" s="4">
        <v>0</v>
      </c>
      <c r="Z12" s="11">
        <v>0</v>
      </c>
      <c r="AA12" s="4">
        <v>7.3308695652173892</v>
      </c>
      <c r="AB12" s="4">
        <v>0</v>
      </c>
      <c r="AC12" s="11">
        <v>0</v>
      </c>
      <c r="AD12" s="4">
        <v>154.44489130434781</v>
      </c>
      <c r="AE12" s="4">
        <v>0</v>
      </c>
      <c r="AF12" s="11">
        <v>0</v>
      </c>
      <c r="AG12" s="4">
        <v>0</v>
      </c>
      <c r="AH12" s="4">
        <v>0</v>
      </c>
      <c r="AI12" s="11" t="s">
        <v>118</v>
      </c>
      <c r="AJ12" s="4">
        <v>0</v>
      </c>
      <c r="AK12" s="4">
        <v>0</v>
      </c>
      <c r="AL12" s="11" t="s">
        <v>118</v>
      </c>
      <c r="AM12" s="1">
        <v>95025</v>
      </c>
      <c r="AN12" s="1">
        <v>3</v>
      </c>
      <c r="AX12"/>
      <c r="AY12"/>
    </row>
    <row r="13" spans="1:51" x14ac:dyDescent="0.25">
      <c r="A13" t="s">
        <v>25</v>
      </c>
      <c r="B13" t="s">
        <v>2</v>
      </c>
      <c r="C13" t="s">
        <v>69</v>
      </c>
      <c r="D13" t="s">
        <v>68</v>
      </c>
      <c r="E13" s="4">
        <v>150.65217391304347</v>
      </c>
      <c r="F13" s="4">
        <v>513.30978260869563</v>
      </c>
      <c r="G13" s="4">
        <v>0</v>
      </c>
      <c r="H13" s="11">
        <v>0</v>
      </c>
      <c r="I13" s="4">
        <v>395.06195652173915</v>
      </c>
      <c r="J13" s="4">
        <v>0</v>
      </c>
      <c r="K13" s="11">
        <v>0</v>
      </c>
      <c r="L13" s="4">
        <v>135.81630434782605</v>
      </c>
      <c r="M13" s="4">
        <v>0</v>
      </c>
      <c r="N13" s="11">
        <v>0</v>
      </c>
      <c r="O13" s="4">
        <v>17.568478260869558</v>
      </c>
      <c r="P13" s="4">
        <v>0</v>
      </c>
      <c r="Q13" s="9">
        <v>0</v>
      </c>
      <c r="R13" s="4">
        <v>118.24782608695649</v>
      </c>
      <c r="S13" s="4">
        <v>0</v>
      </c>
      <c r="T13" s="11">
        <v>0</v>
      </c>
      <c r="U13" s="4">
        <v>0</v>
      </c>
      <c r="V13" s="4">
        <v>0</v>
      </c>
      <c r="W13" s="11" t="s">
        <v>118</v>
      </c>
      <c r="X13" s="4">
        <v>126.71956521739135</v>
      </c>
      <c r="Y13" s="4">
        <v>0</v>
      </c>
      <c r="Z13" s="11">
        <v>0</v>
      </c>
      <c r="AA13" s="4">
        <v>0</v>
      </c>
      <c r="AB13" s="4">
        <v>0</v>
      </c>
      <c r="AC13" s="11" t="s">
        <v>118</v>
      </c>
      <c r="AD13" s="4">
        <v>250.77391304347822</v>
      </c>
      <c r="AE13" s="4">
        <v>0</v>
      </c>
      <c r="AF13" s="11">
        <v>0</v>
      </c>
      <c r="AG13" s="4">
        <v>0</v>
      </c>
      <c r="AH13" s="4">
        <v>0</v>
      </c>
      <c r="AI13" s="11" t="s">
        <v>118</v>
      </c>
      <c r="AJ13" s="4">
        <v>0</v>
      </c>
      <c r="AK13" s="4">
        <v>0</v>
      </c>
      <c r="AL13" s="11" t="s">
        <v>118</v>
      </c>
      <c r="AM13" s="1">
        <v>95015</v>
      </c>
      <c r="AN13" s="1">
        <v>3</v>
      </c>
      <c r="AX13"/>
      <c r="AY13"/>
    </row>
    <row r="14" spans="1:51" x14ac:dyDescent="0.25">
      <c r="A14" t="s">
        <v>25</v>
      </c>
      <c r="B14" t="s">
        <v>11</v>
      </c>
      <c r="C14" t="s">
        <v>69</v>
      </c>
      <c r="D14" t="s">
        <v>68</v>
      </c>
      <c r="E14" s="4">
        <v>19.956521739130434</v>
      </c>
      <c r="F14" s="4">
        <v>147.3858695652174</v>
      </c>
      <c r="G14" s="4">
        <v>0</v>
      </c>
      <c r="H14" s="11">
        <v>0</v>
      </c>
      <c r="I14" s="4">
        <v>135.80706521739131</v>
      </c>
      <c r="J14" s="4">
        <v>0</v>
      </c>
      <c r="K14" s="11">
        <v>0</v>
      </c>
      <c r="L14" s="4">
        <v>97.339673913043484</v>
      </c>
      <c r="M14" s="4">
        <v>0</v>
      </c>
      <c r="N14" s="11">
        <v>0</v>
      </c>
      <c r="O14" s="4">
        <v>85.760869565217391</v>
      </c>
      <c r="P14" s="4">
        <v>0</v>
      </c>
      <c r="Q14" s="9">
        <v>0</v>
      </c>
      <c r="R14" s="4">
        <v>9.9266304347826093</v>
      </c>
      <c r="S14" s="4">
        <v>0</v>
      </c>
      <c r="T14" s="11">
        <v>0</v>
      </c>
      <c r="U14" s="4">
        <v>1.6521739130434783</v>
      </c>
      <c r="V14" s="4">
        <v>0</v>
      </c>
      <c r="W14" s="11">
        <v>0</v>
      </c>
      <c r="X14" s="4">
        <v>0.25815217391304346</v>
      </c>
      <c r="Y14" s="4">
        <v>0</v>
      </c>
      <c r="Z14" s="11">
        <v>0</v>
      </c>
      <c r="AA14" s="4">
        <v>0</v>
      </c>
      <c r="AB14" s="4">
        <v>0</v>
      </c>
      <c r="AC14" s="11" t="s">
        <v>118</v>
      </c>
      <c r="AD14" s="4">
        <v>49.788043478260867</v>
      </c>
      <c r="AE14" s="4">
        <v>0</v>
      </c>
      <c r="AF14" s="11">
        <v>0</v>
      </c>
      <c r="AG14" s="4">
        <v>0</v>
      </c>
      <c r="AH14" s="4">
        <v>0</v>
      </c>
      <c r="AI14" s="11" t="s">
        <v>118</v>
      </c>
      <c r="AJ14" s="4">
        <v>0</v>
      </c>
      <c r="AK14" s="4">
        <v>0</v>
      </c>
      <c r="AL14" s="11" t="s">
        <v>118</v>
      </c>
      <c r="AM14" s="1">
        <v>95030</v>
      </c>
      <c r="AN14" s="1">
        <v>3</v>
      </c>
      <c r="AX14"/>
      <c r="AY14"/>
    </row>
    <row r="15" spans="1:51" x14ac:dyDescent="0.25">
      <c r="A15" t="s">
        <v>25</v>
      </c>
      <c r="B15" t="s">
        <v>4</v>
      </c>
      <c r="C15" t="s">
        <v>69</v>
      </c>
      <c r="D15" t="s">
        <v>68</v>
      </c>
      <c r="E15" s="4">
        <v>103.3695652173913</v>
      </c>
      <c r="F15" s="4">
        <v>350.48826086956524</v>
      </c>
      <c r="G15" s="4">
        <v>0</v>
      </c>
      <c r="H15" s="11">
        <v>0</v>
      </c>
      <c r="I15" s="4">
        <v>319.01543478260874</v>
      </c>
      <c r="J15" s="4">
        <v>0</v>
      </c>
      <c r="K15" s="11">
        <v>0</v>
      </c>
      <c r="L15" s="4">
        <v>107.87228260869566</v>
      </c>
      <c r="M15" s="4">
        <v>0</v>
      </c>
      <c r="N15" s="11">
        <v>0</v>
      </c>
      <c r="O15" s="4">
        <v>85.608695652173907</v>
      </c>
      <c r="P15" s="4">
        <v>0</v>
      </c>
      <c r="Q15" s="9">
        <v>0</v>
      </c>
      <c r="R15" s="4">
        <v>16.785326086956523</v>
      </c>
      <c r="S15" s="4">
        <v>0</v>
      </c>
      <c r="T15" s="11">
        <v>0</v>
      </c>
      <c r="U15" s="4">
        <v>5.4782608695652177</v>
      </c>
      <c r="V15" s="4">
        <v>0</v>
      </c>
      <c r="W15" s="11">
        <v>0</v>
      </c>
      <c r="X15" s="4">
        <v>66.427282608695648</v>
      </c>
      <c r="Y15" s="4">
        <v>0</v>
      </c>
      <c r="Z15" s="11">
        <v>0</v>
      </c>
      <c r="AA15" s="4">
        <v>9.2092391304347831</v>
      </c>
      <c r="AB15" s="4">
        <v>0</v>
      </c>
      <c r="AC15" s="11">
        <v>0</v>
      </c>
      <c r="AD15" s="4">
        <v>166.97945652173914</v>
      </c>
      <c r="AE15" s="4">
        <v>0</v>
      </c>
      <c r="AF15" s="11">
        <v>0</v>
      </c>
      <c r="AG15" s="4">
        <v>0</v>
      </c>
      <c r="AH15" s="4">
        <v>0</v>
      </c>
      <c r="AI15" s="11" t="s">
        <v>118</v>
      </c>
      <c r="AJ15" s="4">
        <v>0</v>
      </c>
      <c r="AK15" s="4">
        <v>0</v>
      </c>
      <c r="AL15" s="11" t="s">
        <v>118</v>
      </c>
      <c r="AM15" s="1">
        <v>95020</v>
      </c>
      <c r="AN15" s="1">
        <v>3</v>
      </c>
      <c r="AX15"/>
      <c r="AY15"/>
    </row>
    <row r="16" spans="1:51" x14ac:dyDescent="0.25">
      <c r="A16" t="s">
        <v>25</v>
      </c>
      <c r="B16" t="s">
        <v>16</v>
      </c>
      <c r="C16" t="s">
        <v>69</v>
      </c>
      <c r="D16" t="s">
        <v>68</v>
      </c>
      <c r="E16" s="4">
        <v>8.7934782608695645</v>
      </c>
      <c r="F16" s="4">
        <v>77.907282608695667</v>
      </c>
      <c r="G16" s="4">
        <v>5.4782608695652177</v>
      </c>
      <c r="H16" s="11">
        <v>7.0317699271849055E-2</v>
      </c>
      <c r="I16" s="4">
        <v>70.045326086956536</v>
      </c>
      <c r="J16" s="4">
        <v>5.4782608695652177</v>
      </c>
      <c r="K16" s="11">
        <v>7.8210227228642307E-2</v>
      </c>
      <c r="L16" s="4">
        <v>49.789891304347833</v>
      </c>
      <c r="M16" s="4">
        <v>0</v>
      </c>
      <c r="N16" s="11">
        <v>0</v>
      </c>
      <c r="O16" s="4">
        <v>41.927934782608702</v>
      </c>
      <c r="P16" s="4">
        <v>0</v>
      </c>
      <c r="Q16" s="9">
        <v>0</v>
      </c>
      <c r="R16" s="4">
        <v>2.0358695652173915</v>
      </c>
      <c r="S16" s="4">
        <v>0</v>
      </c>
      <c r="T16" s="11">
        <v>0</v>
      </c>
      <c r="U16" s="4">
        <v>5.8260869565217392</v>
      </c>
      <c r="V16" s="4">
        <v>0</v>
      </c>
      <c r="W16" s="11">
        <v>0</v>
      </c>
      <c r="X16" s="4">
        <v>5.4782608695652177</v>
      </c>
      <c r="Y16" s="4">
        <v>5.4782608695652177</v>
      </c>
      <c r="Z16" s="11">
        <v>1</v>
      </c>
      <c r="AA16" s="4">
        <v>0</v>
      </c>
      <c r="AB16" s="4">
        <v>0</v>
      </c>
      <c r="AC16" s="11" t="s">
        <v>118</v>
      </c>
      <c r="AD16" s="4">
        <v>22.639130434782611</v>
      </c>
      <c r="AE16" s="4">
        <v>0</v>
      </c>
      <c r="AF16" s="11">
        <v>0</v>
      </c>
      <c r="AG16" s="4">
        <v>0</v>
      </c>
      <c r="AH16" s="4">
        <v>0</v>
      </c>
      <c r="AI16" s="11" t="s">
        <v>118</v>
      </c>
      <c r="AJ16" s="4">
        <v>0</v>
      </c>
      <c r="AK16" s="4">
        <v>0</v>
      </c>
      <c r="AL16" s="11" t="s">
        <v>118</v>
      </c>
      <c r="AM16" s="1">
        <v>95040</v>
      </c>
      <c r="AN16" s="1">
        <v>3</v>
      </c>
      <c r="AX16"/>
      <c r="AY16"/>
    </row>
    <row r="17" spans="1:51" x14ac:dyDescent="0.25">
      <c r="A17" t="s">
        <v>25</v>
      </c>
      <c r="B17" t="s">
        <v>14</v>
      </c>
      <c r="C17" t="s">
        <v>69</v>
      </c>
      <c r="D17" t="s">
        <v>68</v>
      </c>
      <c r="E17" s="4">
        <v>206.45652173913044</v>
      </c>
      <c r="F17" s="4">
        <v>818.92173913043484</v>
      </c>
      <c r="G17" s="4">
        <v>0</v>
      </c>
      <c r="H17" s="11">
        <v>0</v>
      </c>
      <c r="I17" s="4">
        <v>660.1097826086957</v>
      </c>
      <c r="J17" s="4">
        <v>0</v>
      </c>
      <c r="K17" s="11">
        <v>0</v>
      </c>
      <c r="L17" s="4">
        <v>217.82608695652178</v>
      </c>
      <c r="M17" s="4">
        <v>0</v>
      </c>
      <c r="N17" s="11">
        <v>0</v>
      </c>
      <c r="O17" s="4">
        <v>59.014130434782608</v>
      </c>
      <c r="P17" s="4">
        <v>0</v>
      </c>
      <c r="Q17" s="9">
        <v>0</v>
      </c>
      <c r="R17" s="4">
        <v>158.81195652173918</v>
      </c>
      <c r="S17" s="4">
        <v>0</v>
      </c>
      <c r="T17" s="11">
        <v>0</v>
      </c>
      <c r="U17" s="4">
        <v>0</v>
      </c>
      <c r="V17" s="4">
        <v>0</v>
      </c>
      <c r="W17" s="11" t="s">
        <v>118</v>
      </c>
      <c r="X17" s="4">
        <v>70.791304347826085</v>
      </c>
      <c r="Y17" s="4">
        <v>0</v>
      </c>
      <c r="Z17" s="11">
        <v>0</v>
      </c>
      <c r="AA17" s="4">
        <v>0</v>
      </c>
      <c r="AB17" s="4">
        <v>0</v>
      </c>
      <c r="AC17" s="11" t="s">
        <v>118</v>
      </c>
      <c r="AD17" s="4">
        <v>522.7489130434783</v>
      </c>
      <c r="AE17" s="4">
        <v>0</v>
      </c>
      <c r="AF17" s="11">
        <v>0</v>
      </c>
      <c r="AG17" s="4">
        <v>1.816304347826087</v>
      </c>
      <c r="AH17" s="4">
        <v>0</v>
      </c>
      <c r="AI17" s="11">
        <v>0</v>
      </c>
      <c r="AJ17" s="4">
        <v>5.7391304347826084</v>
      </c>
      <c r="AK17" s="4">
        <v>0</v>
      </c>
      <c r="AL17" s="11" t="s">
        <v>118</v>
      </c>
      <c r="AM17" s="1">
        <v>95036</v>
      </c>
      <c r="AN17" s="1">
        <v>3</v>
      </c>
      <c r="AX17"/>
      <c r="AY17"/>
    </row>
    <row r="18" spans="1:51" x14ac:dyDescent="0.25">
      <c r="A18" t="s">
        <v>25</v>
      </c>
      <c r="B18" t="s">
        <v>1</v>
      </c>
      <c r="C18" t="s">
        <v>69</v>
      </c>
      <c r="D18" t="s">
        <v>68</v>
      </c>
      <c r="E18" s="4">
        <v>180.67391304347825</v>
      </c>
      <c r="F18" s="4">
        <v>367.42076086956524</v>
      </c>
      <c r="G18" s="4">
        <v>0</v>
      </c>
      <c r="H18" s="11">
        <v>0</v>
      </c>
      <c r="I18" s="4">
        <v>339.6859782608696</v>
      </c>
      <c r="J18" s="4">
        <v>0</v>
      </c>
      <c r="K18" s="11">
        <v>0</v>
      </c>
      <c r="L18" s="4">
        <v>73.868152173913046</v>
      </c>
      <c r="M18" s="4">
        <v>0</v>
      </c>
      <c r="N18" s="11">
        <v>0</v>
      </c>
      <c r="O18" s="4">
        <v>56.411630434782609</v>
      </c>
      <c r="P18" s="4">
        <v>0</v>
      </c>
      <c r="Q18" s="9">
        <v>0</v>
      </c>
      <c r="R18" s="4">
        <v>15.771739130434783</v>
      </c>
      <c r="S18" s="4">
        <v>0</v>
      </c>
      <c r="T18" s="11">
        <v>0</v>
      </c>
      <c r="U18" s="4">
        <v>1.6847826086956521</v>
      </c>
      <c r="V18" s="4">
        <v>0</v>
      </c>
      <c r="W18" s="11">
        <v>0</v>
      </c>
      <c r="X18" s="4">
        <v>67.734565217391307</v>
      </c>
      <c r="Y18" s="4">
        <v>0</v>
      </c>
      <c r="Z18" s="11">
        <v>0</v>
      </c>
      <c r="AA18" s="4">
        <v>10.278260869565218</v>
      </c>
      <c r="AB18" s="4">
        <v>0</v>
      </c>
      <c r="AC18" s="11">
        <v>0</v>
      </c>
      <c r="AD18" s="4">
        <v>211.31967391304349</v>
      </c>
      <c r="AE18" s="4">
        <v>0</v>
      </c>
      <c r="AF18" s="11">
        <v>0</v>
      </c>
      <c r="AG18" s="4">
        <v>0</v>
      </c>
      <c r="AH18" s="4">
        <v>0</v>
      </c>
      <c r="AI18" s="11" t="s">
        <v>118</v>
      </c>
      <c r="AJ18" s="4">
        <v>4.2201086956521738</v>
      </c>
      <c r="AK18" s="4">
        <v>0</v>
      </c>
      <c r="AL18" s="11" t="s">
        <v>118</v>
      </c>
      <c r="AM18" s="1">
        <v>95014</v>
      </c>
      <c r="AN18" s="1">
        <v>3</v>
      </c>
      <c r="AX18"/>
      <c r="AY18"/>
    </row>
    <row r="19" spans="1:51" x14ac:dyDescent="0.25">
      <c r="AY19"/>
    </row>
    <row r="20" spans="1:51" x14ac:dyDescent="0.25">
      <c r="AY20"/>
    </row>
    <row r="21" spans="1:51" x14ac:dyDescent="0.25">
      <c r="F21" s="4"/>
      <c r="G21" s="4"/>
      <c r="AY21"/>
    </row>
    <row r="22" spans="1:51" x14ac:dyDescent="0.25">
      <c r="AY22"/>
    </row>
    <row r="23" spans="1:51" x14ac:dyDescent="0.25">
      <c r="AY23"/>
    </row>
    <row r="24" spans="1:51" x14ac:dyDescent="0.25">
      <c r="AY24"/>
    </row>
    <row r="25" spans="1:51" x14ac:dyDescent="0.25">
      <c r="AY25"/>
    </row>
    <row r="26" spans="1:51" x14ac:dyDescent="0.25">
      <c r="AY26"/>
    </row>
    <row r="27" spans="1:51" x14ac:dyDescent="0.25">
      <c r="AY27"/>
    </row>
    <row r="28" spans="1:51" x14ac:dyDescent="0.25">
      <c r="AY28"/>
    </row>
    <row r="29" spans="1:51" x14ac:dyDescent="0.25">
      <c r="AY29"/>
    </row>
    <row r="30" spans="1:51" x14ac:dyDescent="0.25">
      <c r="AY30"/>
    </row>
    <row r="31" spans="1:51" x14ac:dyDescent="0.25">
      <c r="AY31"/>
    </row>
    <row r="32" spans="1:51" x14ac:dyDescent="0.25">
      <c r="AY32"/>
    </row>
    <row r="33" spans="51:51" x14ac:dyDescent="0.25">
      <c r="AY33"/>
    </row>
    <row r="34" spans="51:51" x14ac:dyDescent="0.25">
      <c r="AY34"/>
    </row>
    <row r="35" spans="51:51" x14ac:dyDescent="0.25">
      <c r="AY35"/>
    </row>
    <row r="36" spans="51:51" x14ac:dyDescent="0.25">
      <c r="AY36"/>
    </row>
    <row r="37" spans="51:51" x14ac:dyDescent="0.25">
      <c r="AY37"/>
    </row>
    <row r="38" spans="51:51" x14ac:dyDescent="0.25">
      <c r="AY38"/>
    </row>
    <row r="39" spans="51:51" x14ac:dyDescent="0.25">
      <c r="AY39"/>
    </row>
    <row r="40" spans="51:51" x14ac:dyDescent="0.25">
      <c r="AY40"/>
    </row>
    <row r="41" spans="51:51" x14ac:dyDescent="0.25">
      <c r="AY41"/>
    </row>
    <row r="42" spans="51:51" x14ac:dyDescent="0.25">
      <c r="AY42"/>
    </row>
    <row r="43" spans="51:51" x14ac:dyDescent="0.25">
      <c r="AY43"/>
    </row>
    <row r="44" spans="51:51" x14ac:dyDescent="0.25">
      <c r="AY44"/>
    </row>
    <row r="45" spans="51:51" x14ac:dyDescent="0.25">
      <c r="AY45"/>
    </row>
    <row r="46" spans="51:51" x14ac:dyDescent="0.25">
      <c r="AY46"/>
    </row>
    <row r="47" spans="51:51" x14ac:dyDescent="0.25">
      <c r="AY47"/>
    </row>
    <row r="48" spans="51:51" x14ac:dyDescent="0.25">
      <c r="AY48"/>
    </row>
    <row r="49" spans="51:51" x14ac:dyDescent="0.25">
      <c r="AY49"/>
    </row>
    <row r="50" spans="51:51" x14ac:dyDescent="0.25">
      <c r="AY50"/>
    </row>
    <row r="51" spans="51:51" x14ac:dyDescent="0.25">
      <c r="AY51"/>
    </row>
    <row r="52" spans="51:51" x14ac:dyDescent="0.25">
      <c r="AY52"/>
    </row>
    <row r="53" spans="51:51" x14ac:dyDescent="0.25">
      <c r="AY53"/>
    </row>
    <row r="54" spans="51:51" x14ac:dyDescent="0.25">
      <c r="AY54"/>
    </row>
    <row r="55" spans="51:51" x14ac:dyDescent="0.25">
      <c r="AY55"/>
    </row>
    <row r="56" spans="51:51" x14ac:dyDescent="0.25">
      <c r="AY56"/>
    </row>
    <row r="57" spans="51:51" x14ac:dyDescent="0.25">
      <c r="AY57"/>
    </row>
    <row r="58" spans="51:51" x14ac:dyDescent="0.25">
      <c r="AY58"/>
    </row>
    <row r="59" spans="51:51" x14ac:dyDescent="0.25">
      <c r="AY59"/>
    </row>
    <row r="60" spans="51:51" x14ac:dyDescent="0.25">
      <c r="AY60"/>
    </row>
    <row r="61" spans="51:51" x14ac:dyDescent="0.25">
      <c r="AY61"/>
    </row>
    <row r="62" spans="51:51" x14ac:dyDescent="0.25">
      <c r="AY62"/>
    </row>
    <row r="63" spans="51:51" x14ac:dyDescent="0.25">
      <c r="AY63"/>
    </row>
    <row r="64" spans="51:51" x14ac:dyDescent="0.25">
      <c r="AY64"/>
    </row>
    <row r="65" spans="51:51" x14ac:dyDescent="0.25">
      <c r="AY65"/>
    </row>
    <row r="66" spans="51:51" x14ac:dyDescent="0.25">
      <c r="AY66"/>
    </row>
    <row r="67" spans="51:51" x14ac:dyDescent="0.25">
      <c r="AY67"/>
    </row>
    <row r="68" spans="51:51" x14ac:dyDescent="0.25">
      <c r="AY68"/>
    </row>
    <row r="69" spans="51:51" x14ac:dyDescent="0.25">
      <c r="AY69"/>
    </row>
    <row r="70" spans="51:51" x14ac:dyDescent="0.25">
      <c r="AY70"/>
    </row>
    <row r="71" spans="51:51" x14ac:dyDescent="0.25">
      <c r="AY71"/>
    </row>
    <row r="72" spans="51:51" x14ac:dyDescent="0.25">
      <c r="AY72"/>
    </row>
    <row r="73" spans="51:51" x14ac:dyDescent="0.25">
      <c r="AY73"/>
    </row>
    <row r="74" spans="51:51" x14ac:dyDescent="0.25">
      <c r="AY74"/>
    </row>
    <row r="75" spans="51:51" x14ac:dyDescent="0.25">
      <c r="AY75"/>
    </row>
    <row r="76" spans="51:51" x14ac:dyDescent="0.25">
      <c r="AY76"/>
    </row>
    <row r="77" spans="51:51" x14ac:dyDescent="0.25">
      <c r="AY77"/>
    </row>
    <row r="78" spans="51:51" x14ac:dyDescent="0.25">
      <c r="AY78"/>
    </row>
    <row r="79" spans="51:51" x14ac:dyDescent="0.25">
      <c r="AY79"/>
    </row>
    <row r="80" spans="51:51" x14ac:dyDescent="0.25">
      <c r="AY80"/>
    </row>
    <row r="81" spans="51:51" x14ac:dyDescent="0.25">
      <c r="AY81"/>
    </row>
    <row r="82" spans="51:51" x14ac:dyDescent="0.25">
      <c r="AY82"/>
    </row>
    <row r="83" spans="51:51" x14ac:dyDescent="0.25">
      <c r="AY83"/>
    </row>
    <row r="84" spans="51:51" x14ac:dyDescent="0.25">
      <c r="AY84"/>
    </row>
    <row r="85" spans="51:51" x14ac:dyDescent="0.25">
      <c r="AY85"/>
    </row>
    <row r="86" spans="51:51" x14ac:dyDescent="0.25">
      <c r="AY86"/>
    </row>
    <row r="87" spans="51:51" x14ac:dyDescent="0.25">
      <c r="AY87"/>
    </row>
    <row r="88" spans="51:51" x14ac:dyDescent="0.25">
      <c r="AY88"/>
    </row>
    <row r="89" spans="51:51" x14ac:dyDescent="0.25">
      <c r="AY89"/>
    </row>
    <row r="90" spans="51:51" x14ac:dyDescent="0.25">
      <c r="AY90"/>
    </row>
    <row r="91" spans="51:51" x14ac:dyDescent="0.25">
      <c r="AY91"/>
    </row>
    <row r="92" spans="51:51" x14ac:dyDescent="0.25">
      <c r="AY92"/>
    </row>
    <row r="93" spans="51:51" x14ac:dyDescent="0.25">
      <c r="AY93"/>
    </row>
    <row r="94" spans="51:51" x14ac:dyDescent="0.25">
      <c r="AY94"/>
    </row>
    <row r="95" spans="51:51" x14ac:dyDescent="0.25">
      <c r="AY95"/>
    </row>
    <row r="96" spans="51:51" x14ac:dyDescent="0.25">
      <c r="AY96"/>
    </row>
    <row r="97" spans="51:51" x14ac:dyDescent="0.25">
      <c r="AY97"/>
    </row>
    <row r="98" spans="51:51" x14ac:dyDescent="0.25">
      <c r="AY98"/>
    </row>
    <row r="99" spans="51:51" x14ac:dyDescent="0.25">
      <c r="AY99"/>
    </row>
    <row r="100" spans="51:51" x14ac:dyDescent="0.25">
      <c r="AY100"/>
    </row>
    <row r="101" spans="51:51" x14ac:dyDescent="0.25">
      <c r="AY101"/>
    </row>
    <row r="102" spans="51:51" x14ac:dyDescent="0.25">
      <c r="AY102"/>
    </row>
    <row r="103" spans="51:51" x14ac:dyDescent="0.25">
      <c r="AY103"/>
    </row>
    <row r="104" spans="51:51" x14ac:dyDescent="0.25">
      <c r="AY104"/>
    </row>
    <row r="105" spans="51:51" x14ac:dyDescent="0.25">
      <c r="AY105"/>
    </row>
    <row r="106" spans="51:51" x14ac:dyDescent="0.25">
      <c r="AY106"/>
    </row>
    <row r="107" spans="51:51" x14ac:dyDescent="0.25">
      <c r="AY107"/>
    </row>
    <row r="108" spans="51:51" x14ac:dyDescent="0.25">
      <c r="AY108"/>
    </row>
    <row r="109" spans="51:51" x14ac:dyDescent="0.25">
      <c r="AY109"/>
    </row>
    <row r="110" spans="51:51" x14ac:dyDescent="0.25">
      <c r="AY110"/>
    </row>
    <row r="111" spans="51:51" x14ac:dyDescent="0.25">
      <c r="AY111"/>
    </row>
    <row r="112" spans="51:51" x14ac:dyDescent="0.25">
      <c r="AY112"/>
    </row>
    <row r="113" spans="51:51" x14ac:dyDescent="0.25">
      <c r="AY113"/>
    </row>
    <row r="114" spans="51:51" x14ac:dyDescent="0.25">
      <c r="AY114"/>
    </row>
    <row r="115" spans="51:51" x14ac:dyDescent="0.25">
      <c r="AY115"/>
    </row>
    <row r="116" spans="51:51" x14ac:dyDescent="0.25">
      <c r="AY116"/>
    </row>
    <row r="117" spans="51:51" x14ac:dyDescent="0.25">
      <c r="AY117"/>
    </row>
    <row r="118" spans="51:51" x14ac:dyDescent="0.25">
      <c r="AY118"/>
    </row>
    <row r="119" spans="51:51" x14ac:dyDescent="0.25">
      <c r="AY119"/>
    </row>
    <row r="120" spans="51:51" x14ac:dyDescent="0.25">
      <c r="AY120"/>
    </row>
    <row r="121" spans="51:51" x14ac:dyDescent="0.25">
      <c r="AY121"/>
    </row>
    <row r="122" spans="51:51" x14ac:dyDescent="0.25">
      <c r="AY122"/>
    </row>
    <row r="123" spans="51:51" x14ac:dyDescent="0.25">
      <c r="AY123"/>
    </row>
    <row r="124" spans="51:51" x14ac:dyDescent="0.25">
      <c r="AY124"/>
    </row>
    <row r="125" spans="51:51" x14ac:dyDescent="0.25">
      <c r="AY125"/>
    </row>
    <row r="126" spans="51:51" x14ac:dyDescent="0.25">
      <c r="AY126"/>
    </row>
    <row r="127" spans="51:51" x14ac:dyDescent="0.25">
      <c r="AY127"/>
    </row>
    <row r="128" spans="51:51" x14ac:dyDescent="0.25">
      <c r="AY128"/>
    </row>
    <row r="129" spans="51:51" x14ac:dyDescent="0.25">
      <c r="AY129"/>
    </row>
    <row r="130" spans="51:51" x14ac:dyDescent="0.25">
      <c r="AY130"/>
    </row>
    <row r="131" spans="51:51" x14ac:dyDescent="0.25">
      <c r="AY131"/>
    </row>
    <row r="132" spans="51:51" x14ac:dyDescent="0.25">
      <c r="AY132"/>
    </row>
    <row r="133" spans="51:51" x14ac:dyDescent="0.25">
      <c r="AY133"/>
    </row>
    <row r="134" spans="51:51" x14ac:dyDescent="0.25">
      <c r="AY134"/>
    </row>
    <row r="135" spans="51:51" x14ac:dyDescent="0.25">
      <c r="AY135"/>
    </row>
    <row r="136" spans="51:51" x14ac:dyDescent="0.25">
      <c r="AY136"/>
    </row>
    <row r="137" spans="51:51" x14ac:dyDescent="0.25">
      <c r="AY137"/>
    </row>
    <row r="138" spans="51:51" x14ac:dyDescent="0.25">
      <c r="AY138"/>
    </row>
    <row r="139" spans="51:51" x14ac:dyDescent="0.25">
      <c r="AY139"/>
    </row>
    <row r="140" spans="51:51" x14ac:dyDescent="0.25">
      <c r="AY140"/>
    </row>
    <row r="141" spans="51:51" x14ac:dyDescent="0.25">
      <c r="AY141"/>
    </row>
    <row r="142" spans="51:51" x14ac:dyDescent="0.25">
      <c r="AY142"/>
    </row>
    <row r="143" spans="51:51" x14ac:dyDescent="0.25">
      <c r="AY143"/>
    </row>
    <row r="144" spans="51:51" x14ac:dyDescent="0.25">
      <c r="AY144"/>
    </row>
    <row r="145" spans="51:51" x14ac:dyDescent="0.25">
      <c r="AY145"/>
    </row>
    <row r="146" spans="51:51" x14ac:dyDescent="0.25">
      <c r="AY146"/>
    </row>
    <row r="147" spans="51:51" x14ac:dyDescent="0.25">
      <c r="AY147"/>
    </row>
    <row r="148" spans="51:51" x14ac:dyDescent="0.25">
      <c r="AY148"/>
    </row>
    <row r="149" spans="51:51" x14ac:dyDescent="0.25">
      <c r="AY149"/>
    </row>
    <row r="150" spans="51:51" x14ac:dyDescent="0.25">
      <c r="AY150"/>
    </row>
    <row r="151" spans="51:51" x14ac:dyDescent="0.25">
      <c r="AY151"/>
    </row>
    <row r="152" spans="51:51" x14ac:dyDescent="0.25">
      <c r="AY152"/>
    </row>
    <row r="153" spans="51:51" x14ac:dyDescent="0.25">
      <c r="AY153"/>
    </row>
    <row r="154" spans="51:51" x14ac:dyDescent="0.25">
      <c r="AY154"/>
    </row>
    <row r="155" spans="51:51" x14ac:dyDescent="0.25">
      <c r="AY155"/>
    </row>
    <row r="156" spans="51:51" x14ac:dyDescent="0.25">
      <c r="AY156"/>
    </row>
    <row r="157" spans="51:51" x14ac:dyDescent="0.25">
      <c r="AY157"/>
    </row>
    <row r="158" spans="51:51" x14ac:dyDescent="0.25">
      <c r="AY158"/>
    </row>
    <row r="159" spans="51:51" x14ac:dyDescent="0.25">
      <c r="AY159"/>
    </row>
    <row r="160" spans="51:51" x14ac:dyDescent="0.25">
      <c r="AY160"/>
    </row>
    <row r="161" spans="51:51" x14ac:dyDescent="0.25">
      <c r="AY161"/>
    </row>
    <row r="162" spans="51:51" x14ac:dyDescent="0.25">
      <c r="AY162"/>
    </row>
    <row r="163" spans="51:51" x14ac:dyDescent="0.25">
      <c r="AY163"/>
    </row>
    <row r="164" spans="51:51" x14ac:dyDescent="0.25">
      <c r="AY164"/>
    </row>
    <row r="165" spans="51:51" x14ac:dyDescent="0.25">
      <c r="AY165"/>
    </row>
    <row r="166" spans="51:51" x14ac:dyDescent="0.25">
      <c r="AY166"/>
    </row>
    <row r="167" spans="51:51" x14ac:dyDescent="0.25">
      <c r="AY167"/>
    </row>
    <row r="168" spans="51:51" x14ac:dyDescent="0.25">
      <c r="AY168"/>
    </row>
    <row r="169" spans="51:51" x14ac:dyDescent="0.25">
      <c r="AY169"/>
    </row>
    <row r="170" spans="51:51" x14ac:dyDescent="0.25">
      <c r="AY170"/>
    </row>
    <row r="171" spans="51:51" x14ac:dyDescent="0.25">
      <c r="AY171"/>
    </row>
    <row r="172" spans="51:51" x14ac:dyDescent="0.25">
      <c r="AY172"/>
    </row>
    <row r="173" spans="51:51" x14ac:dyDescent="0.25">
      <c r="AY173"/>
    </row>
    <row r="174" spans="51:51" x14ac:dyDescent="0.25">
      <c r="AY174"/>
    </row>
    <row r="175" spans="51:51" x14ac:dyDescent="0.25">
      <c r="AY175"/>
    </row>
    <row r="176" spans="51:51" x14ac:dyDescent="0.25">
      <c r="AY176"/>
    </row>
    <row r="177" spans="51:51" x14ac:dyDescent="0.25">
      <c r="AY177"/>
    </row>
    <row r="178" spans="51:51" x14ac:dyDescent="0.25">
      <c r="AY178"/>
    </row>
    <row r="179" spans="51:51" x14ac:dyDescent="0.25">
      <c r="AY179"/>
    </row>
    <row r="180" spans="51:51" x14ac:dyDescent="0.25">
      <c r="AY180"/>
    </row>
    <row r="181" spans="51:51" x14ac:dyDescent="0.25">
      <c r="AY181"/>
    </row>
    <row r="182" spans="51:51" x14ac:dyDescent="0.25">
      <c r="AY182"/>
    </row>
    <row r="183" spans="51:51" x14ac:dyDescent="0.25">
      <c r="AY183"/>
    </row>
    <row r="184" spans="51:51" x14ac:dyDescent="0.25">
      <c r="AY184"/>
    </row>
    <row r="185" spans="51:51" x14ac:dyDescent="0.25">
      <c r="AY185"/>
    </row>
    <row r="186" spans="51:51" x14ac:dyDescent="0.25">
      <c r="AY186"/>
    </row>
    <row r="187" spans="51:51" x14ac:dyDescent="0.25">
      <c r="AY187"/>
    </row>
    <row r="188" spans="51:51" x14ac:dyDescent="0.25">
      <c r="AY188"/>
    </row>
    <row r="189" spans="51:51" x14ac:dyDescent="0.25">
      <c r="AY189"/>
    </row>
    <row r="190" spans="51:51" x14ac:dyDescent="0.25">
      <c r="AY190"/>
    </row>
    <row r="191" spans="51:51" x14ac:dyDescent="0.25">
      <c r="AY191"/>
    </row>
    <row r="192" spans="51:51" x14ac:dyDescent="0.25">
      <c r="AY192"/>
    </row>
    <row r="193" spans="51:51" x14ac:dyDescent="0.25">
      <c r="AY193"/>
    </row>
    <row r="194" spans="51:51" x14ac:dyDescent="0.25">
      <c r="AY194"/>
    </row>
    <row r="195" spans="51:51" x14ac:dyDescent="0.25">
      <c r="AY195"/>
    </row>
    <row r="196" spans="51:51" x14ac:dyDescent="0.25">
      <c r="AY196"/>
    </row>
    <row r="197" spans="51:51" x14ac:dyDescent="0.25">
      <c r="AY197"/>
    </row>
    <row r="198" spans="51:51" x14ac:dyDescent="0.25">
      <c r="AY198"/>
    </row>
    <row r="199" spans="51:51" x14ac:dyDescent="0.25">
      <c r="AY199"/>
    </row>
    <row r="200" spans="51:51" x14ac:dyDescent="0.25">
      <c r="AY200"/>
    </row>
    <row r="201" spans="51:51" x14ac:dyDescent="0.25">
      <c r="AY201"/>
    </row>
    <row r="202" spans="51:51" x14ac:dyDescent="0.25">
      <c r="AY202"/>
    </row>
    <row r="209" spans="51:51" x14ac:dyDescent="0.25">
      <c r="AY209"/>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18"/>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70</v>
      </c>
      <c r="B1" s="2" t="s">
        <v>72</v>
      </c>
      <c r="C1" s="2" t="s">
        <v>73</v>
      </c>
      <c r="D1" s="2" t="s">
        <v>74</v>
      </c>
      <c r="E1" s="2" t="s">
        <v>75</v>
      </c>
      <c r="F1" s="2" t="s">
        <v>160</v>
      </c>
      <c r="G1" s="2" t="s">
        <v>161</v>
      </c>
      <c r="H1" s="2" t="s">
        <v>162</v>
      </c>
      <c r="I1" s="2" t="s">
        <v>163</v>
      </c>
      <c r="J1" s="2" t="s">
        <v>164</v>
      </c>
      <c r="K1" s="2" t="s">
        <v>165</v>
      </c>
      <c r="L1" s="2" t="s">
        <v>166</v>
      </c>
      <c r="M1" s="2" t="s">
        <v>167</v>
      </c>
      <c r="N1" s="2" t="s">
        <v>168</v>
      </c>
      <c r="O1" s="2" t="s">
        <v>169</v>
      </c>
      <c r="P1" s="2" t="s">
        <v>170</v>
      </c>
      <c r="Q1" s="2" t="s">
        <v>171</v>
      </c>
      <c r="R1" s="2" t="s">
        <v>172</v>
      </c>
      <c r="S1" s="2" t="s">
        <v>173</v>
      </c>
      <c r="T1" s="2" t="s">
        <v>174</v>
      </c>
      <c r="U1" s="2" t="s">
        <v>175</v>
      </c>
      <c r="V1" s="2" t="s">
        <v>176</v>
      </c>
      <c r="W1" s="2" t="s">
        <v>177</v>
      </c>
      <c r="X1" s="2" t="s">
        <v>178</v>
      </c>
      <c r="Y1" s="2" t="s">
        <v>179</v>
      </c>
      <c r="Z1" s="2" t="s">
        <v>180</v>
      </c>
      <c r="AA1" s="2" t="s">
        <v>181</v>
      </c>
      <c r="AB1" s="2" t="s">
        <v>182</v>
      </c>
      <c r="AC1" s="2" t="s">
        <v>183</v>
      </c>
      <c r="AD1" s="2" t="s">
        <v>184</v>
      </c>
      <c r="AE1" s="2" t="s">
        <v>185</v>
      </c>
      <c r="AF1" s="2" t="s">
        <v>186</v>
      </c>
      <c r="AG1" s="2" t="s">
        <v>187</v>
      </c>
      <c r="AH1" s="2" t="s">
        <v>102</v>
      </c>
      <c r="AI1" s="3" t="s">
        <v>188</v>
      </c>
    </row>
    <row r="2" spans="1:35" x14ac:dyDescent="0.25">
      <c r="A2" t="s">
        <v>25</v>
      </c>
      <c r="B2" t="s">
        <v>13</v>
      </c>
      <c r="C2" t="s">
        <v>69</v>
      </c>
      <c r="D2" t="s">
        <v>68</v>
      </c>
      <c r="E2" s="6">
        <v>171.09859154929578</v>
      </c>
      <c r="F2" s="6">
        <v>5.183098591549296</v>
      </c>
      <c r="G2" s="6">
        <v>0</v>
      </c>
      <c r="H2" s="6">
        <v>0</v>
      </c>
      <c r="I2" s="6">
        <v>0</v>
      </c>
      <c r="J2" s="6">
        <v>0</v>
      </c>
      <c r="K2" s="6">
        <v>0</v>
      </c>
      <c r="L2" s="6">
        <v>9.7966197183098611</v>
      </c>
      <c r="M2" s="6">
        <v>0</v>
      </c>
      <c r="N2" s="6">
        <v>18.785352112676055</v>
      </c>
      <c r="O2" s="6">
        <f>SUM(NonNurse[[#This Row],[Qualified Social Work Staff Hours]],NonNurse[[#This Row],[Other Social Work Staff Hours]])/NonNurse[[#This Row],[MDS Census]]</f>
        <v>0.1097925584458347</v>
      </c>
      <c r="P2" s="6">
        <v>0</v>
      </c>
      <c r="Q2" s="6">
        <v>33.593239436619719</v>
      </c>
      <c r="R2" s="6">
        <f>SUM(NonNurse[[#This Row],[Qualified Activities Professional Hours]],NonNurse[[#This Row],[Other Activities Professional Hours]])/NonNurse[[#This Row],[MDS Census]]</f>
        <v>0.19633849193282846</v>
      </c>
      <c r="S2" s="6">
        <v>24.724929577464788</v>
      </c>
      <c r="T2" s="6">
        <v>8.8545070422535197</v>
      </c>
      <c r="U2" s="6">
        <v>0</v>
      </c>
      <c r="V2" s="6">
        <f>SUM(NonNurse[[#This Row],[Occupational Therapist Hours]],NonNurse[[#This Row],[OT Assistant Hours]],NonNurse[[#This Row],[OT Aide Hours]])/NonNurse[[#This Row],[MDS Census]]</f>
        <v>0.19625782021731972</v>
      </c>
      <c r="W2" s="6">
        <v>15.595070422535208</v>
      </c>
      <c r="X2" s="6">
        <v>9.6108450704225348</v>
      </c>
      <c r="Y2" s="6">
        <v>6.070422535211268</v>
      </c>
      <c r="Z2" s="6">
        <f>SUM(NonNurse[[#This Row],[Physical Therapist (PT) Hours]],NonNurse[[#This Row],[PT Assistant Hours]],NonNurse[[#This Row],[PT Aide Hours]])/NonNurse[[#This Row],[MDS Census]]</f>
        <v>0.18279716825814948</v>
      </c>
      <c r="AA2" s="6">
        <v>0</v>
      </c>
      <c r="AB2" s="6">
        <v>0</v>
      </c>
      <c r="AC2" s="6">
        <v>0</v>
      </c>
      <c r="AD2" s="6">
        <v>0</v>
      </c>
      <c r="AE2" s="6">
        <v>0</v>
      </c>
      <c r="AF2" s="6">
        <v>0</v>
      </c>
      <c r="AG2" s="6">
        <v>0</v>
      </c>
      <c r="AH2" s="1">
        <v>95034</v>
      </c>
      <c r="AI2">
        <v>3</v>
      </c>
    </row>
    <row r="3" spans="1:35" x14ac:dyDescent="0.25">
      <c r="A3" t="s">
        <v>25</v>
      </c>
      <c r="B3" t="s">
        <v>9</v>
      </c>
      <c r="C3" t="s">
        <v>69</v>
      </c>
      <c r="D3" t="s">
        <v>68</v>
      </c>
      <c r="E3" s="6">
        <v>110.71739130434783</v>
      </c>
      <c r="F3" s="6">
        <v>5.4782608695652177</v>
      </c>
      <c r="G3" s="6">
        <v>0.35869565217391303</v>
      </c>
      <c r="H3" s="6">
        <v>0</v>
      </c>
      <c r="I3" s="6">
        <v>4.9565217391304346</v>
      </c>
      <c r="J3" s="6">
        <v>0</v>
      </c>
      <c r="K3" s="6">
        <v>0</v>
      </c>
      <c r="L3" s="6">
        <v>7.3763043478260855</v>
      </c>
      <c r="M3" s="6">
        <v>15.769021739130435</v>
      </c>
      <c r="N3" s="6">
        <v>0</v>
      </c>
      <c r="O3" s="6">
        <f>SUM(NonNurse[[#This Row],[Qualified Social Work Staff Hours]],NonNurse[[#This Row],[Other Social Work Staff Hours]])/NonNurse[[#This Row],[MDS Census]]</f>
        <v>0.14242587865698017</v>
      </c>
      <c r="P3" s="6">
        <v>0</v>
      </c>
      <c r="Q3" s="6">
        <v>0</v>
      </c>
      <c r="R3" s="6">
        <f>SUM(NonNurse[[#This Row],[Qualified Activities Professional Hours]],NonNurse[[#This Row],[Other Activities Professional Hours]])/NonNurse[[#This Row],[MDS Census]]</f>
        <v>0</v>
      </c>
      <c r="S3" s="6">
        <v>3.6165217391304343</v>
      </c>
      <c r="T3" s="6">
        <v>6.9924999999999979</v>
      </c>
      <c r="U3" s="6">
        <v>0</v>
      </c>
      <c r="V3" s="6">
        <f>SUM(NonNurse[[#This Row],[Occupational Therapist Hours]],NonNurse[[#This Row],[OT Assistant Hours]],NonNurse[[#This Row],[OT Aide Hours]])/NonNurse[[#This Row],[MDS Census]]</f>
        <v>9.582073434125267E-2</v>
      </c>
      <c r="W3" s="6">
        <v>1.1481521739130434</v>
      </c>
      <c r="X3" s="6">
        <v>9.3448913043478274</v>
      </c>
      <c r="Y3" s="6">
        <v>0</v>
      </c>
      <c r="Z3" s="6">
        <f>SUM(NonNurse[[#This Row],[Physical Therapist (PT) Hours]],NonNurse[[#This Row],[PT Assistant Hours]],NonNurse[[#This Row],[PT Aide Hours]])/NonNurse[[#This Row],[MDS Census]]</f>
        <v>9.4773218142548604E-2</v>
      </c>
      <c r="AA3" s="6">
        <v>0</v>
      </c>
      <c r="AB3" s="6">
        <v>17.728260869565219</v>
      </c>
      <c r="AC3" s="6">
        <v>0</v>
      </c>
      <c r="AD3" s="6">
        <v>0</v>
      </c>
      <c r="AE3" s="6">
        <v>63.869565217391305</v>
      </c>
      <c r="AF3" s="6">
        <v>0</v>
      </c>
      <c r="AG3" s="6">
        <v>0</v>
      </c>
      <c r="AH3" s="1">
        <v>95027</v>
      </c>
      <c r="AI3">
        <v>3</v>
      </c>
    </row>
    <row r="4" spans="1:35" x14ac:dyDescent="0.25">
      <c r="A4" t="s">
        <v>25</v>
      </c>
      <c r="B4" t="s">
        <v>6</v>
      </c>
      <c r="C4" t="s">
        <v>69</v>
      </c>
      <c r="D4" t="s">
        <v>68</v>
      </c>
      <c r="E4" s="6">
        <v>108.56521739130434</v>
      </c>
      <c r="F4" s="6">
        <v>5.4782608695652177</v>
      </c>
      <c r="G4" s="6">
        <v>0</v>
      </c>
      <c r="H4" s="6">
        <v>0</v>
      </c>
      <c r="I4" s="6">
        <v>5.0434782608695654</v>
      </c>
      <c r="J4" s="6">
        <v>0</v>
      </c>
      <c r="K4" s="6">
        <v>0</v>
      </c>
      <c r="L4" s="6">
        <v>4.2759782608695636</v>
      </c>
      <c r="M4" s="6">
        <v>10.434782608695652</v>
      </c>
      <c r="N4" s="6">
        <v>0</v>
      </c>
      <c r="O4" s="6">
        <f>SUM(NonNurse[[#This Row],[Qualified Social Work Staff Hours]],NonNurse[[#This Row],[Other Social Work Staff Hours]])/NonNurse[[#This Row],[MDS Census]]</f>
        <v>9.6115338406087311E-2</v>
      </c>
      <c r="P4" s="6">
        <v>0</v>
      </c>
      <c r="Q4" s="6">
        <v>0</v>
      </c>
      <c r="R4" s="6">
        <f>SUM(NonNurse[[#This Row],[Qualified Activities Professional Hours]],NonNurse[[#This Row],[Other Activities Professional Hours]])/NonNurse[[#This Row],[MDS Census]]</f>
        <v>0</v>
      </c>
      <c r="S4" s="6">
        <v>7.0230434782608713</v>
      </c>
      <c r="T4" s="6">
        <v>6.4481521739130452</v>
      </c>
      <c r="U4" s="6">
        <v>0</v>
      </c>
      <c r="V4" s="6">
        <f>SUM(NonNurse[[#This Row],[Occupational Therapist Hours]],NonNurse[[#This Row],[OT Assistant Hours]],NonNurse[[#This Row],[OT Aide Hours]])/NonNurse[[#This Row],[MDS Census]]</f>
        <v>0.12408390068081701</v>
      </c>
      <c r="W4" s="6">
        <v>3.5317391304347829</v>
      </c>
      <c r="X4" s="6">
        <v>7.6499999999999995</v>
      </c>
      <c r="Y4" s="6">
        <v>0</v>
      </c>
      <c r="Z4" s="6">
        <f>SUM(NonNurse[[#This Row],[Physical Therapist (PT) Hours]],NonNurse[[#This Row],[PT Assistant Hours]],NonNurse[[#This Row],[PT Aide Hours]])/NonNurse[[#This Row],[MDS Census]]</f>
        <v>0.10299559471365638</v>
      </c>
      <c r="AA4" s="6">
        <v>0</v>
      </c>
      <c r="AB4" s="6">
        <v>21.228260869565219</v>
      </c>
      <c r="AC4" s="6">
        <v>0</v>
      </c>
      <c r="AD4" s="6">
        <v>0</v>
      </c>
      <c r="AE4" s="6">
        <v>44.021739130434781</v>
      </c>
      <c r="AF4" s="6">
        <v>0</v>
      </c>
      <c r="AG4" s="6">
        <v>0</v>
      </c>
      <c r="AH4" s="1">
        <v>95024</v>
      </c>
      <c r="AI4">
        <v>3</v>
      </c>
    </row>
    <row r="5" spans="1:35" x14ac:dyDescent="0.25">
      <c r="A5" t="s">
        <v>25</v>
      </c>
      <c r="B5" t="s">
        <v>5</v>
      </c>
      <c r="C5" t="s">
        <v>69</v>
      </c>
      <c r="D5" t="s">
        <v>68</v>
      </c>
      <c r="E5" s="6">
        <v>313.97826086956519</v>
      </c>
      <c r="F5" s="6">
        <v>5.3913043478260869</v>
      </c>
      <c r="G5" s="6">
        <v>0</v>
      </c>
      <c r="H5" s="6">
        <v>0</v>
      </c>
      <c r="I5" s="6">
        <v>0</v>
      </c>
      <c r="J5" s="6">
        <v>0</v>
      </c>
      <c r="K5" s="6">
        <v>4.8369565217391308</v>
      </c>
      <c r="L5" s="6">
        <v>0</v>
      </c>
      <c r="M5" s="6">
        <v>5.4782608695652177</v>
      </c>
      <c r="N5" s="6">
        <v>13.35869565217391</v>
      </c>
      <c r="O5" s="6">
        <f>SUM(NonNurse[[#This Row],[Qualified Social Work Staff Hours]],NonNurse[[#This Row],[Other Social Work Staff Hours]])/NonNurse[[#This Row],[MDS Census]]</f>
        <v>5.9994460984559995E-2</v>
      </c>
      <c r="P5" s="6">
        <v>5.3260869565217392</v>
      </c>
      <c r="Q5" s="6">
        <v>19.46304347826085</v>
      </c>
      <c r="R5" s="6">
        <f>SUM(NonNurse[[#This Row],[Qualified Activities Professional Hours]],NonNurse[[#This Row],[Other Activities Professional Hours]])/NonNurse[[#This Row],[MDS Census]]</f>
        <v>7.89517413279789E-2</v>
      </c>
      <c r="S5" s="6">
        <v>0</v>
      </c>
      <c r="T5" s="6">
        <v>0</v>
      </c>
      <c r="U5" s="6">
        <v>0</v>
      </c>
      <c r="V5" s="6">
        <f>SUM(NonNurse[[#This Row],[Occupational Therapist Hours]],NonNurse[[#This Row],[OT Assistant Hours]],NonNurse[[#This Row],[OT Aide Hours]])/NonNurse[[#This Row],[MDS Census]]</f>
        <v>0</v>
      </c>
      <c r="W5" s="6">
        <v>0</v>
      </c>
      <c r="X5" s="6">
        <v>0</v>
      </c>
      <c r="Y5" s="6">
        <v>0</v>
      </c>
      <c r="Z5" s="6">
        <f>SUM(NonNurse[[#This Row],[Physical Therapist (PT) Hours]],NonNurse[[#This Row],[PT Assistant Hours]],NonNurse[[#This Row],[PT Aide Hours]])/NonNurse[[#This Row],[MDS Census]]</f>
        <v>0</v>
      </c>
      <c r="AA5" s="6">
        <v>0</v>
      </c>
      <c r="AB5" s="6">
        <v>15.478260869565217</v>
      </c>
      <c r="AC5" s="6">
        <v>0</v>
      </c>
      <c r="AD5" s="6">
        <v>0</v>
      </c>
      <c r="AE5" s="6">
        <v>2.1739130434782608</v>
      </c>
      <c r="AF5" s="6">
        <v>0</v>
      </c>
      <c r="AG5" s="6">
        <v>1.4130434782608696</v>
      </c>
      <c r="AH5" s="1">
        <v>95022</v>
      </c>
      <c r="AI5">
        <v>3</v>
      </c>
    </row>
    <row r="6" spans="1:35" x14ac:dyDescent="0.25">
      <c r="A6" t="s">
        <v>25</v>
      </c>
      <c r="B6" t="s">
        <v>3</v>
      </c>
      <c r="C6" t="s">
        <v>69</v>
      </c>
      <c r="D6" t="s">
        <v>68</v>
      </c>
      <c r="E6" s="6">
        <v>247.60869565217391</v>
      </c>
      <c r="F6" s="6">
        <v>11.478260869565217</v>
      </c>
      <c r="G6" s="6">
        <v>0</v>
      </c>
      <c r="H6" s="6">
        <v>0</v>
      </c>
      <c r="I6" s="6">
        <v>16.695652173913043</v>
      </c>
      <c r="J6" s="6">
        <v>0</v>
      </c>
      <c r="K6" s="6">
        <v>0</v>
      </c>
      <c r="L6" s="6">
        <v>11.381304347826084</v>
      </c>
      <c r="M6" s="6">
        <v>33.427173913043468</v>
      </c>
      <c r="N6" s="6">
        <v>0</v>
      </c>
      <c r="O6" s="6">
        <f>SUM(NonNurse[[#This Row],[Qualified Social Work Staff Hours]],NonNurse[[#This Row],[Other Social Work Staff Hours]])/NonNurse[[#This Row],[MDS Census]]</f>
        <v>0.13499999999999995</v>
      </c>
      <c r="P6" s="6">
        <v>5.8206521739130439</v>
      </c>
      <c r="Q6" s="6">
        <v>39.032608695652165</v>
      </c>
      <c r="R6" s="6">
        <f>SUM(NonNurse[[#This Row],[Qualified Activities Professional Hours]],NonNurse[[#This Row],[Other Activities Professional Hours]])/NonNurse[[#This Row],[MDS Census]]</f>
        <v>0.18114574187884108</v>
      </c>
      <c r="S6" s="6">
        <v>9.9934782608695656</v>
      </c>
      <c r="T6" s="6">
        <v>13.814673913043482</v>
      </c>
      <c r="U6" s="6">
        <v>4.5760869565217392</v>
      </c>
      <c r="V6" s="6">
        <f>SUM(NonNurse[[#This Row],[Occupational Therapist Hours]],NonNurse[[#This Row],[OT Assistant Hours]],NonNurse[[#This Row],[OT Aide Hours]])/NonNurse[[#This Row],[MDS Census]]</f>
        <v>0.11463345039508342</v>
      </c>
      <c r="W6" s="6">
        <v>8.143260869565216</v>
      </c>
      <c r="X6" s="6">
        <v>0.13706521739130434</v>
      </c>
      <c r="Y6" s="6">
        <v>0</v>
      </c>
      <c r="Z6" s="6">
        <f>SUM(NonNurse[[#This Row],[Physical Therapist (PT) Hours]],NonNurse[[#This Row],[PT Assistant Hours]],NonNurse[[#This Row],[PT Aide Hours]])/NonNurse[[#This Row],[MDS Census]]</f>
        <v>3.3441176470588231E-2</v>
      </c>
      <c r="AA6" s="6">
        <v>0</v>
      </c>
      <c r="AB6" s="6">
        <v>0</v>
      </c>
      <c r="AC6" s="6">
        <v>0</v>
      </c>
      <c r="AD6" s="6">
        <v>0</v>
      </c>
      <c r="AE6" s="6">
        <v>4.6195652173913047</v>
      </c>
      <c r="AF6" s="6">
        <v>0</v>
      </c>
      <c r="AG6" s="6">
        <v>0</v>
      </c>
      <c r="AH6" s="1">
        <v>95019</v>
      </c>
      <c r="AI6">
        <v>3</v>
      </c>
    </row>
    <row r="7" spans="1:35" x14ac:dyDescent="0.25">
      <c r="A7" t="s">
        <v>25</v>
      </c>
      <c r="B7" t="s">
        <v>15</v>
      </c>
      <c r="C7" t="s">
        <v>69</v>
      </c>
      <c r="D7" t="s">
        <v>68</v>
      </c>
      <c r="E7" s="6">
        <v>48.586956521739133</v>
      </c>
      <c r="F7" s="6">
        <v>5.0733695652173916</v>
      </c>
      <c r="G7" s="6">
        <v>0.56521739130434778</v>
      </c>
      <c r="H7" s="6">
        <v>0</v>
      </c>
      <c r="I7" s="6">
        <v>0</v>
      </c>
      <c r="J7" s="6">
        <v>0</v>
      </c>
      <c r="K7" s="6">
        <v>0</v>
      </c>
      <c r="L7" s="6">
        <v>0.9911956521739127</v>
      </c>
      <c r="M7" s="6">
        <v>5.2934782608695654</v>
      </c>
      <c r="N7" s="6">
        <v>0</v>
      </c>
      <c r="O7" s="6">
        <f>SUM(NonNurse[[#This Row],[Qualified Social Work Staff Hours]],NonNurse[[#This Row],[Other Social Work Staff Hours]])/NonNurse[[#This Row],[MDS Census]]</f>
        <v>0.10894854586129754</v>
      </c>
      <c r="P7" s="6">
        <v>4.0706521739130439</v>
      </c>
      <c r="Q7" s="6">
        <v>11.453804347826088</v>
      </c>
      <c r="R7" s="6">
        <f>SUM(NonNurse[[#This Row],[Qualified Activities Professional Hours]],NonNurse[[#This Row],[Other Activities Professional Hours]])/NonNurse[[#This Row],[MDS Census]]</f>
        <v>0.31951901565995527</v>
      </c>
      <c r="S7" s="6">
        <v>5.2832608695652166</v>
      </c>
      <c r="T7" s="6">
        <v>4.1244565217391296</v>
      </c>
      <c r="U7" s="6">
        <v>0</v>
      </c>
      <c r="V7" s="6">
        <f>SUM(NonNurse[[#This Row],[Occupational Therapist Hours]],NonNurse[[#This Row],[OT Assistant Hours]],NonNurse[[#This Row],[OT Aide Hours]])/NonNurse[[#This Row],[MDS Census]]</f>
        <v>0.19362639821029076</v>
      </c>
      <c r="W7" s="6">
        <v>12.248043478260874</v>
      </c>
      <c r="X7" s="6">
        <v>0</v>
      </c>
      <c r="Y7" s="6">
        <v>0</v>
      </c>
      <c r="Z7" s="6">
        <f>SUM(NonNurse[[#This Row],[Physical Therapist (PT) Hours]],NonNurse[[#This Row],[PT Assistant Hours]],NonNurse[[#This Row],[PT Aide Hours]])/NonNurse[[#This Row],[MDS Census]]</f>
        <v>0.25208501118568238</v>
      </c>
      <c r="AA7" s="6">
        <v>0</v>
      </c>
      <c r="AB7" s="6">
        <v>0</v>
      </c>
      <c r="AC7" s="6">
        <v>0</v>
      </c>
      <c r="AD7" s="6">
        <v>0</v>
      </c>
      <c r="AE7" s="6">
        <v>0</v>
      </c>
      <c r="AF7" s="6">
        <v>0</v>
      </c>
      <c r="AG7" s="6">
        <v>0</v>
      </c>
      <c r="AH7" s="1">
        <v>95038</v>
      </c>
      <c r="AI7">
        <v>3</v>
      </c>
    </row>
    <row r="8" spans="1:35" x14ac:dyDescent="0.25">
      <c r="A8" t="s">
        <v>25</v>
      </c>
      <c r="B8" t="s">
        <v>10</v>
      </c>
      <c r="C8" t="s">
        <v>69</v>
      </c>
      <c r="D8" t="s">
        <v>68</v>
      </c>
      <c r="E8" s="6">
        <v>34.880434782608695</v>
      </c>
      <c r="F8" s="6">
        <v>5.3043478260869561</v>
      </c>
      <c r="G8" s="6">
        <v>0.41304347826086957</v>
      </c>
      <c r="H8" s="6">
        <v>0.10326086956521739</v>
      </c>
      <c r="I8" s="6">
        <v>2.1086956521739131</v>
      </c>
      <c r="J8" s="6">
        <v>0</v>
      </c>
      <c r="K8" s="6">
        <v>0</v>
      </c>
      <c r="L8" s="6">
        <v>1.6250000000000002</v>
      </c>
      <c r="M8" s="6">
        <v>2.2989130434782608</v>
      </c>
      <c r="N8" s="6">
        <v>3.1304347826086958</v>
      </c>
      <c r="O8" s="6">
        <f>SUM(NonNurse[[#This Row],[Qualified Social Work Staff Hours]],NonNurse[[#This Row],[Other Social Work Staff Hours]])/NonNurse[[#This Row],[MDS Census]]</f>
        <v>0.15565596759114991</v>
      </c>
      <c r="P8" s="6">
        <v>19.334239130434781</v>
      </c>
      <c r="Q8" s="6">
        <v>0.57608695652173914</v>
      </c>
      <c r="R8" s="6">
        <f>SUM(NonNurse[[#This Row],[Qualified Activities Professional Hours]],NonNurse[[#This Row],[Other Activities Professional Hours]])/NonNurse[[#This Row],[MDS Census]]</f>
        <v>0.57081645372390144</v>
      </c>
      <c r="S8" s="6">
        <v>3.0320652173913047</v>
      </c>
      <c r="T8" s="6">
        <v>2.6367391304347825</v>
      </c>
      <c r="U8" s="6">
        <v>0</v>
      </c>
      <c r="V8" s="6">
        <f>SUM(NonNurse[[#This Row],[Occupational Therapist Hours]],NonNurse[[#This Row],[OT Assistant Hours]],NonNurse[[#This Row],[OT Aide Hours]])/NonNurse[[#This Row],[MDS Census]]</f>
        <v>0.16252103459021505</v>
      </c>
      <c r="W8" s="6">
        <v>4.1573913043478266</v>
      </c>
      <c r="X8" s="6">
        <v>5.4286956521739134</v>
      </c>
      <c r="Y8" s="6">
        <v>0</v>
      </c>
      <c r="Z8" s="6">
        <f>SUM(NonNurse[[#This Row],[Physical Therapist (PT) Hours]],NonNurse[[#This Row],[PT Assistant Hours]],NonNurse[[#This Row],[PT Aide Hours]])/NonNurse[[#This Row],[MDS Census]]</f>
        <v>0.27482704892489873</v>
      </c>
      <c r="AA8" s="6">
        <v>0</v>
      </c>
      <c r="AB8" s="6">
        <v>0</v>
      </c>
      <c r="AC8" s="6">
        <v>0</v>
      </c>
      <c r="AD8" s="6">
        <v>0</v>
      </c>
      <c r="AE8" s="6">
        <v>0</v>
      </c>
      <c r="AF8" s="6">
        <v>0</v>
      </c>
      <c r="AG8" s="6">
        <v>0.33695652173913043</v>
      </c>
      <c r="AH8" s="1">
        <v>95028</v>
      </c>
      <c r="AI8">
        <v>3</v>
      </c>
    </row>
    <row r="9" spans="1:35" x14ac:dyDescent="0.25">
      <c r="A9" t="s">
        <v>25</v>
      </c>
      <c r="B9" t="s">
        <v>12</v>
      </c>
      <c r="C9" t="s">
        <v>69</v>
      </c>
      <c r="D9" t="s">
        <v>68</v>
      </c>
      <c r="E9" s="6">
        <v>165.10869565217391</v>
      </c>
      <c r="F9" s="6">
        <v>5.5652173913043477</v>
      </c>
      <c r="G9" s="6">
        <v>0</v>
      </c>
      <c r="H9" s="6">
        <v>0</v>
      </c>
      <c r="I9" s="6">
        <v>10.304347826086957</v>
      </c>
      <c r="J9" s="6">
        <v>0</v>
      </c>
      <c r="K9" s="6">
        <v>0</v>
      </c>
      <c r="L9" s="6">
        <v>6.0533695652173911</v>
      </c>
      <c r="M9" s="6">
        <v>15.303260869565221</v>
      </c>
      <c r="N9" s="6">
        <v>0</v>
      </c>
      <c r="O9" s="6">
        <f>SUM(NonNurse[[#This Row],[Qualified Social Work Staff Hours]],NonNurse[[#This Row],[Other Social Work Staff Hours]])/NonNurse[[#This Row],[MDS Census]]</f>
        <v>9.2685977616853224E-2</v>
      </c>
      <c r="P9" s="6">
        <v>5.7391304347826084</v>
      </c>
      <c r="Q9" s="6">
        <v>17.6054347826087</v>
      </c>
      <c r="R9" s="6">
        <f>SUM(NonNurse[[#This Row],[Qualified Activities Professional Hours]],NonNurse[[#This Row],[Other Activities Professional Hours]])/NonNurse[[#This Row],[MDS Census]]</f>
        <v>0.14138907175773538</v>
      </c>
      <c r="S9" s="6">
        <v>6.4838043478260872</v>
      </c>
      <c r="T9" s="6">
        <v>5.826956521739131</v>
      </c>
      <c r="U9" s="6">
        <v>0</v>
      </c>
      <c r="V9" s="6">
        <f>SUM(NonNurse[[#This Row],[Occupational Therapist Hours]],NonNurse[[#This Row],[OT Assistant Hours]],NonNurse[[#This Row],[OT Aide Hours]])/NonNurse[[#This Row],[MDS Census]]</f>
        <v>7.4561553653719553E-2</v>
      </c>
      <c r="W9" s="6">
        <v>7.5078260869565243</v>
      </c>
      <c r="X9" s="6">
        <v>12.0804347826087</v>
      </c>
      <c r="Y9" s="6">
        <v>0</v>
      </c>
      <c r="Z9" s="6">
        <f>SUM(NonNurse[[#This Row],[Physical Therapist (PT) Hours]],NonNurse[[#This Row],[PT Assistant Hours]],NonNurse[[#This Row],[PT Aide Hours]])/NonNurse[[#This Row],[MDS Census]]</f>
        <v>0.11863857801184995</v>
      </c>
      <c r="AA9" s="6">
        <v>0</v>
      </c>
      <c r="AB9" s="6">
        <v>0</v>
      </c>
      <c r="AC9" s="6">
        <v>0</v>
      </c>
      <c r="AD9" s="6">
        <v>0</v>
      </c>
      <c r="AE9" s="6">
        <v>0</v>
      </c>
      <c r="AF9" s="6">
        <v>0</v>
      </c>
      <c r="AG9" s="6">
        <v>0</v>
      </c>
      <c r="AH9" s="1">
        <v>95031</v>
      </c>
      <c r="AI9">
        <v>3</v>
      </c>
    </row>
    <row r="10" spans="1:35" x14ac:dyDescent="0.25">
      <c r="A10" t="s">
        <v>25</v>
      </c>
      <c r="B10" t="s">
        <v>0</v>
      </c>
      <c r="C10" t="s">
        <v>69</v>
      </c>
      <c r="D10" t="s">
        <v>68</v>
      </c>
      <c r="E10" s="6">
        <v>30.434782608695652</v>
      </c>
      <c r="F10" s="6">
        <v>10.606847826086957</v>
      </c>
      <c r="G10" s="6">
        <v>4.3478260869565216E-2</v>
      </c>
      <c r="H10" s="6">
        <v>0</v>
      </c>
      <c r="I10" s="6">
        <v>1.2826086956521738</v>
      </c>
      <c r="J10" s="6">
        <v>0</v>
      </c>
      <c r="K10" s="6">
        <v>0</v>
      </c>
      <c r="L10" s="6">
        <v>0.27173913043478259</v>
      </c>
      <c r="M10" s="6">
        <v>3.7309782608695654</v>
      </c>
      <c r="N10" s="6">
        <v>4.6114130434782608</v>
      </c>
      <c r="O10" s="6">
        <f>SUM(NonNurse[[#This Row],[Qualified Social Work Staff Hours]],NonNurse[[#This Row],[Other Social Work Staff Hours]])/NonNurse[[#This Row],[MDS Census]]</f>
        <v>0.27410714285714288</v>
      </c>
      <c r="P10" s="6">
        <v>5.2173913043478262</v>
      </c>
      <c r="Q10" s="6">
        <v>4.9927173913043479</v>
      </c>
      <c r="R10" s="6">
        <f>SUM(NonNurse[[#This Row],[Qualified Activities Professional Hours]],NonNurse[[#This Row],[Other Activities Professional Hours]])/NonNurse[[#This Row],[MDS Census]]</f>
        <v>0.33547500000000002</v>
      </c>
      <c r="S10" s="6">
        <v>1.8695652173913044</v>
      </c>
      <c r="T10" s="6">
        <v>0</v>
      </c>
      <c r="U10" s="6">
        <v>0</v>
      </c>
      <c r="V10" s="6">
        <f>SUM(NonNurse[[#This Row],[Occupational Therapist Hours]],NonNurse[[#This Row],[OT Assistant Hours]],NonNurse[[#This Row],[OT Aide Hours]])/NonNurse[[#This Row],[MDS Census]]</f>
        <v>6.142857142857143E-2</v>
      </c>
      <c r="W10" s="6">
        <v>1.7391304347826086</v>
      </c>
      <c r="X10" s="6">
        <v>0</v>
      </c>
      <c r="Y10" s="6">
        <v>8.5978260869565215</v>
      </c>
      <c r="Z10" s="6">
        <f>SUM(NonNurse[[#This Row],[Physical Therapist (PT) Hours]],NonNurse[[#This Row],[PT Assistant Hours]],NonNurse[[#This Row],[PT Aide Hours]])/NonNurse[[#This Row],[MDS Census]]</f>
        <v>0.33964285714285714</v>
      </c>
      <c r="AA10" s="6">
        <v>0</v>
      </c>
      <c r="AB10" s="6">
        <v>0</v>
      </c>
      <c r="AC10" s="6">
        <v>0</v>
      </c>
      <c r="AD10" s="6">
        <v>0</v>
      </c>
      <c r="AE10" s="6">
        <v>0</v>
      </c>
      <c r="AF10" s="6">
        <v>0</v>
      </c>
      <c r="AG10" s="6">
        <v>0</v>
      </c>
      <c r="AH10" s="7">
        <v>9E+20</v>
      </c>
      <c r="AI10">
        <v>3</v>
      </c>
    </row>
    <row r="11" spans="1:35" x14ac:dyDescent="0.25">
      <c r="A11" t="s">
        <v>25</v>
      </c>
      <c r="B11" t="s">
        <v>8</v>
      </c>
      <c r="C11" t="s">
        <v>69</v>
      </c>
      <c r="D11" t="s">
        <v>68</v>
      </c>
      <c r="E11" s="6">
        <v>43.271739130434781</v>
      </c>
      <c r="F11" s="6">
        <v>11.540326086956528</v>
      </c>
      <c r="G11" s="6">
        <v>1.6304347826086956E-2</v>
      </c>
      <c r="H11" s="6">
        <v>0.63043478260869568</v>
      </c>
      <c r="I11" s="6">
        <v>2.2065217391304346</v>
      </c>
      <c r="J11" s="6">
        <v>0</v>
      </c>
      <c r="K11" s="6">
        <v>0</v>
      </c>
      <c r="L11" s="6">
        <v>4.0897826086956517</v>
      </c>
      <c r="M11" s="6">
        <v>7.1032608695652177</v>
      </c>
      <c r="N11" s="6">
        <v>0</v>
      </c>
      <c r="O11" s="6">
        <f>SUM(NonNurse[[#This Row],[Qualified Social Work Staff Hours]],NonNurse[[#This Row],[Other Social Work Staff Hours]])/NonNurse[[#This Row],[MDS Census]]</f>
        <v>0.16415473499120825</v>
      </c>
      <c r="P11" s="6">
        <v>5.6521739130434785</v>
      </c>
      <c r="Q11" s="6">
        <v>10.154891304347826</v>
      </c>
      <c r="R11" s="6">
        <f>SUM(NonNurse[[#This Row],[Qualified Activities Professional Hours]],NonNurse[[#This Row],[Other Activities Professional Hours]])/NonNurse[[#This Row],[MDS Census]]</f>
        <v>0.36529766390354185</v>
      </c>
      <c r="S11" s="6">
        <v>2.3881521739130442</v>
      </c>
      <c r="T11" s="6">
        <v>5.1411956521739137</v>
      </c>
      <c r="U11" s="6">
        <v>0</v>
      </c>
      <c r="V11" s="6">
        <f>SUM(NonNurse[[#This Row],[Occupational Therapist Hours]],NonNurse[[#This Row],[OT Assistant Hours]],NonNurse[[#This Row],[OT Aide Hours]])/NonNurse[[#This Row],[MDS Census]]</f>
        <v>0.17400150715900534</v>
      </c>
      <c r="W11" s="6">
        <v>5.5652173913043477</v>
      </c>
      <c r="X11" s="6">
        <v>4.9227173913043485</v>
      </c>
      <c r="Y11" s="6">
        <v>0</v>
      </c>
      <c r="Z11" s="6">
        <f>SUM(NonNurse[[#This Row],[Physical Therapist (PT) Hours]],NonNurse[[#This Row],[PT Assistant Hours]],NonNurse[[#This Row],[PT Aide Hours]])/NonNurse[[#This Row],[MDS Census]]</f>
        <v>0.24237377543330826</v>
      </c>
      <c r="AA11" s="6">
        <v>0</v>
      </c>
      <c r="AB11" s="6">
        <v>0</v>
      </c>
      <c r="AC11" s="6">
        <v>0</v>
      </c>
      <c r="AD11" s="6">
        <v>0</v>
      </c>
      <c r="AE11" s="6">
        <v>0</v>
      </c>
      <c r="AF11" s="6">
        <v>0</v>
      </c>
      <c r="AG11" s="6">
        <v>0</v>
      </c>
      <c r="AH11" s="1">
        <v>95026</v>
      </c>
      <c r="AI11">
        <v>3</v>
      </c>
    </row>
    <row r="12" spans="1:35" x14ac:dyDescent="0.25">
      <c r="A12" t="s">
        <v>25</v>
      </c>
      <c r="B12" t="s">
        <v>7</v>
      </c>
      <c r="C12" t="s">
        <v>69</v>
      </c>
      <c r="D12" t="s">
        <v>68</v>
      </c>
      <c r="E12" s="6">
        <v>56.880434782608695</v>
      </c>
      <c r="F12" s="6">
        <v>5.3043478260869561</v>
      </c>
      <c r="G12" s="6">
        <v>2.1739130434782608E-2</v>
      </c>
      <c r="H12" s="6">
        <v>0.2608695652173913</v>
      </c>
      <c r="I12" s="6">
        <v>3.097826086956522</v>
      </c>
      <c r="J12" s="6">
        <v>0</v>
      </c>
      <c r="K12" s="6">
        <v>0</v>
      </c>
      <c r="L12" s="6">
        <v>0.95771739130434785</v>
      </c>
      <c r="M12" s="6">
        <v>6.4130434782608692</v>
      </c>
      <c r="N12" s="6">
        <v>0</v>
      </c>
      <c r="O12" s="6">
        <f>SUM(NonNurse[[#This Row],[Qualified Social Work Staff Hours]],NonNurse[[#This Row],[Other Social Work Staff Hours]])/NonNurse[[#This Row],[MDS Census]]</f>
        <v>0.1127460347792853</v>
      </c>
      <c r="P12" s="6">
        <v>0</v>
      </c>
      <c r="Q12" s="6">
        <v>8.1801086956521747</v>
      </c>
      <c r="R12" s="6">
        <f>SUM(NonNurse[[#This Row],[Qualified Activities Professional Hours]],NonNurse[[#This Row],[Other Activities Professional Hours]])/NonNurse[[#This Row],[MDS Census]]</f>
        <v>0.14381234473533347</v>
      </c>
      <c r="S12" s="6">
        <v>6.769347826086956</v>
      </c>
      <c r="T12" s="6">
        <v>0</v>
      </c>
      <c r="U12" s="6">
        <v>0</v>
      </c>
      <c r="V12" s="6">
        <f>SUM(NonNurse[[#This Row],[Occupational Therapist Hours]],NonNurse[[#This Row],[OT Assistant Hours]],NonNurse[[#This Row],[OT Aide Hours]])/NonNurse[[#This Row],[MDS Census]]</f>
        <v>0.1190101280336327</v>
      </c>
      <c r="W12" s="6">
        <v>6.6126086956521739</v>
      </c>
      <c r="X12" s="6">
        <v>0</v>
      </c>
      <c r="Y12" s="6">
        <v>0</v>
      </c>
      <c r="Z12" s="6">
        <f>SUM(NonNurse[[#This Row],[Physical Therapist (PT) Hours]],NonNurse[[#This Row],[PT Assistant Hours]],NonNurse[[#This Row],[PT Aide Hours]])/NonNurse[[#This Row],[MDS Census]]</f>
        <v>0.1162545385056373</v>
      </c>
      <c r="AA12" s="6">
        <v>0</v>
      </c>
      <c r="AB12" s="6">
        <v>5.1304347826086953</v>
      </c>
      <c r="AC12" s="6">
        <v>0.29347826086956524</v>
      </c>
      <c r="AD12" s="6">
        <v>0</v>
      </c>
      <c r="AE12" s="6">
        <v>0</v>
      </c>
      <c r="AF12" s="6">
        <v>0</v>
      </c>
      <c r="AG12" s="6">
        <v>0</v>
      </c>
      <c r="AH12" s="1">
        <v>95025</v>
      </c>
      <c r="AI12">
        <v>3</v>
      </c>
    </row>
    <row r="13" spans="1:35" x14ac:dyDescent="0.25">
      <c r="A13" t="s">
        <v>25</v>
      </c>
      <c r="B13" t="s">
        <v>2</v>
      </c>
      <c r="C13" t="s">
        <v>69</v>
      </c>
      <c r="D13" t="s">
        <v>68</v>
      </c>
      <c r="E13" s="6">
        <v>150.65217391304347</v>
      </c>
      <c r="F13" s="6">
        <v>5.3804347826086953</v>
      </c>
      <c r="G13" s="6">
        <v>0</v>
      </c>
      <c r="H13" s="6">
        <v>0</v>
      </c>
      <c r="I13" s="6">
        <v>0</v>
      </c>
      <c r="J13" s="6">
        <v>0</v>
      </c>
      <c r="K13" s="6">
        <v>0</v>
      </c>
      <c r="L13" s="6">
        <v>5.3836956521739134</v>
      </c>
      <c r="M13" s="6">
        <v>0</v>
      </c>
      <c r="N13" s="6">
        <v>0</v>
      </c>
      <c r="O13" s="6">
        <f>SUM(NonNurse[[#This Row],[Qualified Social Work Staff Hours]],NonNurse[[#This Row],[Other Social Work Staff Hours]])/NonNurse[[#This Row],[MDS Census]]</f>
        <v>0</v>
      </c>
      <c r="P13" s="6">
        <v>5.3804347826086953</v>
      </c>
      <c r="Q13" s="6">
        <v>15.958695652173919</v>
      </c>
      <c r="R13" s="6">
        <f>SUM(NonNurse[[#This Row],[Qualified Activities Professional Hours]],NonNurse[[#This Row],[Other Activities Professional Hours]])/NonNurse[[#This Row],[MDS Census]]</f>
        <v>0.14164502164502168</v>
      </c>
      <c r="S13" s="6">
        <v>8.2319565217391339</v>
      </c>
      <c r="T13" s="6">
        <v>10.08902173913043</v>
      </c>
      <c r="U13" s="6">
        <v>0</v>
      </c>
      <c r="V13" s="6">
        <f>SUM(NonNurse[[#This Row],[Occupational Therapist Hours]],NonNurse[[#This Row],[OT Assistant Hours]],NonNurse[[#This Row],[OT Aide Hours]])/NonNurse[[#This Row],[MDS Census]]</f>
        <v>0.12161111111111113</v>
      </c>
      <c r="W13" s="6">
        <v>6.3149999999999986</v>
      </c>
      <c r="X13" s="6">
        <v>0.85815217391304355</v>
      </c>
      <c r="Y13" s="6">
        <v>0</v>
      </c>
      <c r="Z13" s="6">
        <f>SUM(NonNurse[[#This Row],[Physical Therapist (PT) Hours]],NonNurse[[#This Row],[PT Assistant Hours]],NonNurse[[#This Row],[PT Aide Hours]])/NonNurse[[#This Row],[MDS Census]]</f>
        <v>4.7613997113997109E-2</v>
      </c>
      <c r="AA13" s="6">
        <v>0</v>
      </c>
      <c r="AB13" s="6">
        <v>0</v>
      </c>
      <c r="AC13" s="6">
        <v>0</v>
      </c>
      <c r="AD13" s="6">
        <v>0</v>
      </c>
      <c r="AE13" s="6">
        <v>5.7391304347826084</v>
      </c>
      <c r="AF13" s="6">
        <v>0</v>
      </c>
      <c r="AG13" s="6">
        <v>0</v>
      </c>
      <c r="AH13" s="1">
        <v>95015</v>
      </c>
      <c r="AI13">
        <v>3</v>
      </c>
    </row>
    <row r="14" spans="1:35" x14ac:dyDescent="0.25">
      <c r="A14" t="s">
        <v>25</v>
      </c>
      <c r="B14" t="s">
        <v>11</v>
      </c>
      <c r="C14" t="s">
        <v>69</v>
      </c>
      <c r="D14" t="s">
        <v>68</v>
      </c>
      <c r="E14" s="6">
        <v>19.956521739130434</v>
      </c>
      <c r="F14" s="6">
        <v>0</v>
      </c>
      <c r="G14" s="6">
        <v>0</v>
      </c>
      <c r="H14" s="6">
        <v>0</v>
      </c>
      <c r="I14" s="6">
        <v>1.5434782608695652</v>
      </c>
      <c r="J14" s="6">
        <v>0</v>
      </c>
      <c r="K14" s="6">
        <v>0</v>
      </c>
      <c r="L14" s="6">
        <v>0</v>
      </c>
      <c r="M14" s="6">
        <v>5.2173913043478262</v>
      </c>
      <c r="N14" s="6">
        <v>0</v>
      </c>
      <c r="O14" s="6">
        <f>SUM(NonNurse[[#This Row],[Qualified Social Work Staff Hours]],NonNurse[[#This Row],[Other Social Work Staff Hours]])/NonNurse[[#This Row],[MDS Census]]</f>
        <v>0.26143790849673204</v>
      </c>
      <c r="P14" s="6">
        <v>0</v>
      </c>
      <c r="Q14" s="6">
        <v>0</v>
      </c>
      <c r="R14" s="6">
        <f>SUM(NonNurse[[#This Row],[Qualified Activities Professional Hours]],NonNurse[[#This Row],[Other Activities Professional Hours]])/NonNurse[[#This Row],[MDS Census]]</f>
        <v>0</v>
      </c>
      <c r="S14" s="6">
        <v>7.689673913043479</v>
      </c>
      <c r="T14" s="6">
        <v>0.4266304347826087</v>
      </c>
      <c r="U14" s="6">
        <v>0</v>
      </c>
      <c r="V14" s="6">
        <f>SUM(NonNurse[[#This Row],[Occupational Therapist Hours]],NonNurse[[#This Row],[OT Assistant Hours]],NonNurse[[#This Row],[OT Aide Hours]])/NonNurse[[#This Row],[MDS Census]]</f>
        <v>0.40669934640522881</v>
      </c>
      <c r="W14" s="6">
        <v>4.8668478260869561</v>
      </c>
      <c r="X14" s="6">
        <v>3.7907608695652173</v>
      </c>
      <c r="Y14" s="6">
        <v>5.6304347826086953</v>
      </c>
      <c r="Z14" s="6">
        <f>SUM(NonNurse[[#This Row],[Physical Therapist (PT) Hours]],NonNurse[[#This Row],[PT Assistant Hours]],NonNurse[[#This Row],[PT Aide Hours]])/NonNurse[[#This Row],[MDS Census]]</f>
        <v>0.71595860566448799</v>
      </c>
      <c r="AA14" s="6">
        <v>0</v>
      </c>
      <c r="AB14" s="6">
        <v>0</v>
      </c>
      <c r="AC14" s="6">
        <v>0</v>
      </c>
      <c r="AD14" s="6">
        <v>0</v>
      </c>
      <c r="AE14" s="6">
        <v>0</v>
      </c>
      <c r="AF14" s="6">
        <v>0</v>
      </c>
      <c r="AG14" s="6">
        <v>1.2119565217391304</v>
      </c>
      <c r="AH14" s="1">
        <v>95030</v>
      </c>
      <c r="AI14">
        <v>3</v>
      </c>
    </row>
    <row r="15" spans="1:35" x14ac:dyDescent="0.25">
      <c r="A15" t="s">
        <v>25</v>
      </c>
      <c r="B15" t="s">
        <v>4</v>
      </c>
      <c r="C15" t="s">
        <v>69</v>
      </c>
      <c r="D15" t="s">
        <v>68</v>
      </c>
      <c r="E15" s="6">
        <v>103.3695652173913</v>
      </c>
      <c r="F15" s="6">
        <v>0</v>
      </c>
      <c r="G15" s="6">
        <v>0</v>
      </c>
      <c r="H15" s="6">
        <v>0</v>
      </c>
      <c r="I15" s="6">
        <v>0</v>
      </c>
      <c r="J15" s="6">
        <v>0</v>
      </c>
      <c r="K15" s="6">
        <v>0</v>
      </c>
      <c r="L15" s="6">
        <v>10.539565217391305</v>
      </c>
      <c r="M15" s="6">
        <v>0</v>
      </c>
      <c r="N15" s="6">
        <v>5.1766304347826084</v>
      </c>
      <c r="O15" s="6">
        <f>SUM(NonNurse[[#This Row],[Qualified Social Work Staff Hours]],NonNurse[[#This Row],[Other Social Work Staff Hours]])/NonNurse[[#This Row],[MDS Census]]</f>
        <v>5.0078864353312304E-2</v>
      </c>
      <c r="P15" s="6">
        <v>0</v>
      </c>
      <c r="Q15" s="6">
        <v>4.9402173913043477</v>
      </c>
      <c r="R15" s="6">
        <f>SUM(NonNurse[[#This Row],[Qualified Activities Professional Hours]],NonNurse[[#This Row],[Other Activities Professional Hours]])/NonNurse[[#This Row],[MDS Census]]</f>
        <v>4.779179810725552E-2</v>
      </c>
      <c r="S15" s="6">
        <v>5.6108695652173921</v>
      </c>
      <c r="T15" s="6">
        <v>4.7044565217391305</v>
      </c>
      <c r="U15" s="6">
        <v>0</v>
      </c>
      <c r="V15" s="6">
        <f>SUM(NonNurse[[#This Row],[Occupational Therapist Hours]],NonNurse[[#This Row],[OT Assistant Hours]],NonNurse[[#This Row],[OT Aide Hours]])/NonNurse[[#This Row],[MDS Census]]</f>
        <v>9.9790746582544707E-2</v>
      </c>
      <c r="W15" s="6">
        <v>4.7315217391304358</v>
      </c>
      <c r="X15" s="6">
        <v>5.5247826086956522</v>
      </c>
      <c r="Y15" s="6">
        <v>0</v>
      </c>
      <c r="Z15" s="6">
        <f>SUM(NonNurse[[#This Row],[Physical Therapist (PT) Hours]],NonNurse[[#This Row],[PT Assistant Hours]],NonNurse[[#This Row],[PT Aide Hours]])/NonNurse[[#This Row],[MDS Census]]</f>
        <v>9.921976866456364E-2</v>
      </c>
      <c r="AA15" s="6">
        <v>0</v>
      </c>
      <c r="AB15" s="6">
        <v>6.8260869565217392</v>
      </c>
      <c r="AC15" s="6">
        <v>0</v>
      </c>
      <c r="AD15" s="6">
        <v>0</v>
      </c>
      <c r="AE15" s="6">
        <v>0</v>
      </c>
      <c r="AF15" s="6">
        <v>0</v>
      </c>
      <c r="AG15" s="6">
        <v>0</v>
      </c>
      <c r="AH15" s="1">
        <v>95020</v>
      </c>
      <c r="AI15">
        <v>3</v>
      </c>
    </row>
    <row r="16" spans="1:35" x14ac:dyDescent="0.25">
      <c r="A16" t="s">
        <v>25</v>
      </c>
      <c r="B16" t="s">
        <v>16</v>
      </c>
      <c r="C16" t="s">
        <v>69</v>
      </c>
      <c r="D16" t="s">
        <v>68</v>
      </c>
      <c r="E16" s="6">
        <v>8.7934782608695645</v>
      </c>
      <c r="F16" s="6">
        <v>0</v>
      </c>
      <c r="G16" s="6">
        <v>0.47499999999999987</v>
      </c>
      <c r="H16" s="6">
        <v>0</v>
      </c>
      <c r="I16" s="6">
        <v>2.1739130434782608E-2</v>
      </c>
      <c r="J16" s="6">
        <v>0</v>
      </c>
      <c r="K16" s="6">
        <v>0.92391304347826086</v>
      </c>
      <c r="L16" s="6">
        <v>0.1217391304347826</v>
      </c>
      <c r="M16" s="6">
        <v>0.22717391304347828</v>
      </c>
      <c r="N16" s="6">
        <v>0</v>
      </c>
      <c r="O16" s="6">
        <f>SUM(NonNurse[[#This Row],[Qualified Social Work Staff Hours]],NonNurse[[#This Row],[Other Social Work Staff Hours]])/NonNurse[[#This Row],[MDS Census]]</f>
        <v>2.5834363411619286E-2</v>
      </c>
      <c r="P16" s="6">
        <v>0</v>
      </c>
      <c r="Q16" s="6">
        <v>0.19347826086956524</v>
      </c>
      <c r="R16" s="6">
        <f>SUM(NonNurse[[#This Row],[Qualified Activities Professional Hours]],NonNurse[[#This Row],[Other Activities Professional Hours]])/NonNurse[[#This Row],[MDS Census]]</f>
        <v>2.2002472187886285E-2</v>
      </c>
      <c r="S16" s="6">
        <v>0.16847826086956519</v>
      </c>
      <c r="T16" s="6">
        <v>0</v>
      </c>
      <c r="U16" s="6">
        <v>0</v>
      </c>
      <c r="V16" s="6">
        <f>SUM(NonNurse[[#This Row],[Occupational Therapist Hours]],NonNurse[[#This Row],[OT Assistant Hours]],NonNurse[[#This Row],[OT Aide Hours]])/NonNurse[[#This Row],[MDS Census]]</f>
        <v>1.9159456118665017E-2</v>
      </c>
      <c r="W16" s="6">
        <v>0.28586956521739126</v>
      </c>
      <c r="X16" s="6">
        <v>0</v>
      </c>
      <c r="Y16" s="6">
        <v>0</v>
      </c>
      <c r="Z16" s="6">
        <f>SUM(NonNurse[[#This Row],[Physical Therapist (PT) Hours]],NonNurse[[#This Row],[PT Assistant Hours]],NonNurse[[#This Row],[PT Aide Hours]])/NonNurse[[#This Row],[MDS Census]]</f>
        <v>3.2509270704573545E-2</v>
      </c>
      <c r="AA16" s="6">
        <v>0</v>
      </c>
      <c r="AB16" s="6">
        <v>1.8478260869565217</v>
      </c>
      <c r="AC16" s="6">
        <v>0</v>
      </c>
      <c r="AD16" s="6">
        <v>0</v>
      </c>
      <c r="AE16" s="6">
        <v>6.0543478260869561</v>
      </c>
      <c r="AF16" s="6">
        <v>0</v>
      </c>
      <c r="AG16" s="6">
        <v>0</v>
      </c>
      <c r="AH16" s="1">
        <v>95040</v>
      </c>
      <c r="AI16">
        <v>3</v>
      </c>
    </row>
    <row r="17" spans="1:35" x14ac:dyDescent="0.25">
      <c r="A17" t="s">
        <v>25</v>
      </c>
      <c r="B17" t="s">
        <v>14</v>
      </c>
      <c r="C17" t="s">
        <v>69</v>
      </c>
      <c r="D17" t="s">
        <v>68</v>
      </c>
      <c r="E17" s="6">
        <v>206.45652173913044</v>
      </c>
      <c r="F17" s="6">
        <v>0</v>
      </c>
      <c r="G17" s="6">
        <v>0</v>
      </c>
      <c r="H17" s="6">
        <v>0</v>
      </c>
      <c r="I17" s="6">
        <v>10.847826086956522</v>
      </c>
      <c r="J17" s="6">
        <v>0</v>
      </c>
      <c r="K17" s="6">
        <v>0</v>
      </c>
      <c r="L17" s="6">
        <v>5.4350000000000014</v>
      </c>
      <c r="M17" s="6">
        <v>17.117391304347823</v>
      </c>
      <c r="N17" s="6">
        <v>0</v>
      </c>
      <c r="O17" s="6">
        <f>SUM(NonNurse[[#This Row],[Qualified Social Work Staff Hours]],NonNurse[[#This Row],[Other Social Work Staff Hours]])/NonNurse[[#This Row],[MDS Census]]</f>
        <v>8.2910392755607021E-2</v>
      </c>
      <c r="P17" s="6">
        <v>11.088043478260868</v>
      </c>
      <c r="Q17" s="6">
        <v>8.3608695652173903</v>
      </c>
      <c r="R17" s="6">
        <f>SUM(NonNurse[[#This Row],[Qualified Activities Professional Hours]],NonNurse[[#This Row],[Other Activities Professional Hours]])/NonNurse[[#This Row],[MDS Census]]</f>
        <v>9.4203432662946174E-2</v>
      </c>
      <c r="S17" s="6">
        <v>6.6798913043478256</v>
      </c>
      <c r="T17" s="6">
        <v>10.738369565217392</v>
      </c>
      <c r="U17" s="6">
        <v>0</v>
      </c>
      <c r="V17" s="6">
        <f>SUM(NonNurse[[#This Row],[Occupational Therapist Hours]],NonNurse[[#This Row],[OT Assistant Hours]],NonNurse[[#This Row],[OT Aide Hours]])/NonNurse[[#This Row],[MDS Census]]</f>
        <v>8.4367695061598399E-2</v>
      </c>
      <c r="W17" s="6">
        <v>6.8972826086956527</v>
      </c>
      <c r="X17" s="6">
        <v>6.3998913043478254</v>
      </c>
      <c r="Y17" s="6">
        <v>0</v>
      </c>
      <c r="Z17" s="6">
        <f>SUM(NonNurse[[#This Row],[Physical Therapist (PT) Hours]],NonNurse[[#This Row],[PT Assistant Hours]],NonNurse[[#This Row],[PT Aide Hours]])/NonNurse[[#This Row],[MDS Census]]</f>
        <v>6.4406654733073596E-2</v>
      </c>
      <c r="AA17" s="6">
        <v>0</v>
      </c>
      <c r="AB17" s="6">
        <v>0</v>
      </c>
      <c r="AC17" s="6">
        <v>0</v>
      </c>
      <c r="AD17" s="6">
        <v>0</v>
      </c>
      <c r="AE17" s="6">
        <v>0</v>
      </c>
      <c r="AF17" s="6">
        <v>0</v>
      </c>
      <c r="AG17" s="6">
        <v>0</v>
      </c>
      <c r="AH17" s="1">
        <v>95036</v>
      </c>
      <c r="AI17">
        <v>3</v>
      </c>
    </row>
    <row r="18" spans="1:35" x14ac:dyDescent="0.25">
      <c r="A18" t="s">
        <v>25</v>
      </c>
      <c r="B18" t="s">
        <v>1</v>
      </c>
      <c r="C18" t="s">
        <v>69</v>
      </c>
      <c r="D18" t="s">
        <v>68</v>
      </c>
      <c r="E18" s="6">
        <v>180.67391304347825</v>
      </c>
      <c r="F18" s="6">
        <v>2</v>
      </c>
      <c r="G18" s="6">
        <v>2</v>
      </c>
      <c r="H18" s="6">
        <v>0</v>
      </c>
      <c r="I18" s="6">
        <v>8</v>
      </c>
      <c r="J18" s="6">
        <v>0</v>
      </c>
      <c r="K18" s="6">
        <v>0</v>
      </c>
      <c r="L18" s="6">
        <v>7.8336956521739127</v>
      </c>
      <c r="M18" s="6">
        <v>6.62695652173913</v>
      </c>
      <c r="N18" s="6">
        <v>4.8164130434782608</v>
      </c>
      <c r="O18" s="6">
        <f>SUM(NonNurse[[#This Row],[Qualified Social Work Staff Hours]],NonNurse[[#This Row],[Other Social Work Staff Hours]])/NonNurse[[#This Row],[MDS Census]]</f>
        <v>6.3337143544699798E-2</v>
      </c>
      <c r="P18" s="6">
        <v>0</v>
      </c>
      <c r="Q18" s="6">
        <v>7.2472826086956523</v>
      </c>
      <c r="R18" s="6">
        <f>SUM(NonNurse[[#This Row],[Qualified Activities Professional Hours]],NonNurse[[#This Row],[Other Activities Professional Hours]])/NonNurse[[#This Row],[MDS Census]]</f>
        <v>4.0112501504030805E-2</v>
      </c>
      <c r="S18" s="6">
        <v>5.094130434782608</v>
      </c>
      <c r="T18" s="6">
        <v>5.1958695652173903</v>
      </c>
      <c r="U18" s="6">
        <v>0</v>
      </c>
      <c r="V18" s="6">
        <f>SUM(NonNurse[[#This Row],[Occupational Therapist Hours]],NonNurse[[#This Row],[OT Assistant Hours]],NonNurse[[#This Row],[OT Aide Hours]])/NonNurse[[#This Row],[MDS Census]]</f>
        <v>5.6953435206353022E-2</v>
      </c>
      <c r="W18" s="6">
        <v>15.513913043478263</v>
      </c>
      <c r="X18" s="6">
        <v>5.1080434782608695</v>
      </c>
      <c r="Y18" s="6">
        <v>0</v>
      </c>
      <c r="Z18" s="6">
        <f>SUM(NonNurse[[#This Row],[Physical Therapist (PT) Hours]],NonNurse[[#This Row],[PT Assistant Hours]],NonNurse[[#This Row],[PT Aide Hours]])/NonNurse[[#This Row],[MDS Census]]</f>
        <v>0.11413909276861992</v>
      </c>
      <c r="AA18" s="6">
        <v>0</v>
      </c>
      <c r="AB18" s="6">
        <v>6.3804347826086953</v>
      </c>
      <c r="AC18" s="6">
        <v>0</v>
      </c>
      <c r="AD18" s="6">
        <v>0.24456521739130435</v>
      </c>
      <c r="AE18" s="6">
        <v>0</v>
      </c>
      <c r="AF18" s="6">
        <v>0</v>
      </c>
      <c r="AG18" s="6">
        <v>0</v>
      </c>
      <c r="AH18" s="1">
        <v>95014</v>
      </c>
      <c r="AI18">
        <v>3</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6" customWidth="1"/>
    <col min="2" max="2" width="27.28515625" style="16" customWidth="1"/>
    <col min="3" max="3" width="16.7109375" style="16" customWidth="1"/>
    <col min="4" max="4" width="11.5703125" style="16" customWidth="1"/>
    <col min="5" max="5" width="4.5703125" style="16" customWidth="1"/>
    <col min="6" max="6" width="10" style="16" customWidth="1"/>
    <col min="7" max="7" width="12.5703125" style="16" customWidth="1"/>
    <col min="8" max="10" width="8.5703125" style="16" customWidth="1"/>
    <col min="11" max="11" width="9.140625" style="16" customWidth="1"/>
    <col min="12" max="12" width="4.5703125" style="16" customWidth="1"/>
    <col min="13" max="13" width="7.5703125" style="16" customWidth="1"/>
    <col min="14" max="14" width="10.7109375" style="23" customWidth="1"/>
    <col min="15" max="18" width="8.5703125" style="16" customWidth="1"/>
    <col min="19" max="19" width="5.42578125" style="16" customWidth="1"/>
    <col min="20" max="20" width="40.5703125" style="16" customWidth="1"/>
    <col min="21" max="22" width="12.5703125" style="16" customWidth="1"/>
    <col min="23" max="25" width="8.85546875" style="16"/>
    <col min="26" max="26" width="37.140625" style="16" customWidth="1"/>
    <col min="27" max="27" width="11.5703125" style="16" customWidth="1"/>
    <col min="28" max="32" width="8.85546875" style="16"/>
    <col min="33" max="33" width="22.85546875" style="16" customWidth="1"/>
    <col min="34" max="34" width="16.42578125" style="16" customWidth="1"/>
    <col min="35" max="35" width="13.5703125" style="16" customWidth="1"/>
    <col min="36" max="16384" width="8.85546875" style="16"/>
  </cols>
  <sheetData>
    <row r="2" spans="2:29" ht="85.5" customHeight="1" x14ac:dyDescent="0.25">
      <c r="B2" s="12" t="s">
        <v>190</v>
      </c>
      <c r="C2" s="12" t="s">
        <v>70</v>
      </c>
      <c r="D2" s="12" t="s">
        <v>189</v>
      </c>
      <c r="E2" s="13"/>
      <c r="F2" s="14" t="s">
        <v>103</v>
      </c>
      <c r="G2" s="14" t="s">
        <v>119</v>
      </c>
      <c r="H2" s="14" t="s">
        <v>76</v>
      </c>
      <c r="I2" s="14" t="s">
        <v>120</v>
      </c>
      <c r="J2" s="15" t="s">
        <v>121</v>
      </c>
      <c r="K2" s="14" t="s">
        <v>122</v>
      </c>
      <c r="L2" s="14"/>
      <c r="M2" s="14" t="s">
        <v>70</v>
      </c>
      <c r="N2" s="14" t="s">
        <v>119</v>
      </c>
      <c r="O2" s="14" t="s">
        <v>76</v>
      </c>
      <c r="P2" s="14" t="s">
        <v>120</v>
      </c>
      <c r="Q2" s="15" t="s">
        <v>121</v>
      </c>
      <c r="R2" s="14" t="s">
        <v>122</v>
      </c>
      <c r="T2" s="16" t="s">
        <v>123</v>
      </c>
      <c r="U2" s="16" t="s">
        <v>222</v>
      </c>
      <c r="V2" s="17" t="s">
        <v>124</v>
      </c>
      <c r="W2" s="17" t="s">
        <v>125</v>
      </c>
    </row>
    <row r="3" spans="2:29" ht="15" customHeight="1" x14ac:dyDescent="0.25">
      <c r="B3" s="18" t="s">
        <v>126</v>
      </c>
      <c r="C3" s="50">
        <f>AVERAGE(Nurse[MDS Census])</f>
        <v>117.70784553870539</v>
      </c>
      <c r="D3" s="19">
        <v>77.233814336253971</v>
      </c>
      <c r="E3" s="19"/>
      <c r="F3" s="16">
        <v>1</v>
      </c>
      <c r="G3" s="20">
        <v>69376.123698714116</v>
      </c>
      <c r="H3" s="21">
        <v>3.585165701050407</v>
      </c>
      <c r="I3" s="20">
        <v>5</v>
      </c>
      <c r="J3" s="22">
        <v>0.67575468162975694</v>
      </c>
      <c r="K3" s="20">
        <v>5</v>
      </c>
      <c r="M3" t="s">
        <v>18</v>
      </c>
      <c r="N3" s="20">
        <v>536.8478260869565</v>
      </c>
      <c r="O3" s="21">
        <v>6.2660022271714926</v>
      </c>
      <c r="P3" s="23">
        <v>1</v>
      </c>
      <c r="Q3" s="22">
        <v>1.8396440575015187</v>
      </c>
      <c r="R3" s="23">
        <v>1</v>
      </c>
      <c r="T3" s="24" t="s">
        <v>127</v>
      </c>
      <c r="U3" s="20">
        <f>SUM(Nurse[Total Nurse Staff Hours])</f>
        <v>7834.2576592161658</v>
      </c>
      <c r="V3" s="25" t="s">
        <v>128</v>
      </c>
      <c r="W3" s="21">
        <f>Category[[#This Row],[State Total]]/D9</f>
        <v>6.9348186050365102E-3</v>
      </c>
    </row>
    <row r="4" spans="2:29" ht="15" customHeight="1" x14ac:dyDescent="0.25">
      <c r="B4" s="26" t="s">
        <v>76</v>
      </c>
      <c r="C4" s="27">
        <f>SUM(Nurse[Total Nurse Staff Hours])/SUM(Nurse[MDS Census])</f>
        <v>3.9151059449534258</v>
      </c>
      <c r="D4" s="27">
        <v>3.6146323434825098</v>
      </c>
      <c r="E4" s="19"/>
      <c r="F4" s="16">
        <v>2</v>
      </c>
      <c r="G4" s="20">
        <v>128365.44534598908</v>
      </c>
      <c r="H4" s="21">
        <v>3.4549500632802785</v>
      </c>
      <c r="I4" s="20">
        <v>9</v>
      </c>
      <c r="J4" s="22">
        <v>0.64433762203163525</v>
      </c>
      <c r="K4" s="20">
        <v>6</v>
      </c>
      <c r="M4" t="s">
        <v>17</v>
      </c>
      <c r="N4" s="20">
        <v>19423.242804654012</v>
      </c>
      <c r="O4" s="21">
        <v>3.6919809269804467</v>
      </c>
      <c r="P4" s="23">
        <v>25</v>
      </c>
      <c r="Q4" s="22">
        <v>0.53868769221148449</v>
      </c>
      <c r="R4" s="23">
        <v>40</v>
      </c>
      <c r="T4" s="20" t="s">
        <v>129</v>
      </c>
      <c r="U4" s="20">
        <f>SUM(Nurse[Total Direct Care Staff Hours])</f>
        <v>6942.4031996325775</v>
      </c>
      <c r="V4" s="25">
        <f>Category[[#This Row],[State Total]]/U3</f>
        <v>0.88615967225249259</v>
      </c>
      <c r="W4" s="21">
        <f>Category[[#This Row],[State Total]]/D9</f>
        <v>6.1453565821696417E-3</v>
      </c>
    </row>
    <row r="5" spans="2:29" ht="15" customHeight="1" x14ac:dyDescent="0.25">
      <c r="B5" s="28" t="s">
        <v>130</v>
      </c>
      <c r="C5" s="29">
        <f>SUM(Nurse[Total Direct Care Staff Hours])/SUM(Nurse[MDS Census])</f>
        <v>3.4694090010137133</v>
      </c>
      <c r="D5" s="29">
        <v>3.347724410414429</v>
      </c>
      <c r="E5" s="30"/>
      <c r="F5" s="16">
        <v>3</v>
      </c>
      <c r="G5" s="20">
        <v>124443.71892222908</v>
      </c>
      <c r="H5" s="21">
        <v>3.5696801497282227</v>
      </c>
      <c r="I5" s="20">
        <v>6</v>
      </c>
      <c r="J5" s="22">
        <v>0.67837118001727315</v>
      </c>
      <c r="K5" s="20">
        <v>4</v>
      </c>
      <c r="M5" t="s">
        <v>20</v>
      </c>
      <c r="N5" s="20">
        <v>14765.612676056329</v>
      </c>
      <c r="O5" s="21">
        <v>3.8700512739470958</v>
      </c>
      <c r="P5" s="23">
        <v>18</v>
      </c>
      <c r="Q5" s="22">
        <v>0.36267289415247567</v>
      </c>
      <c r="R5" s="23">
        <v>48</v>
      </c>
      <c r="T5" s="24" t="s">
        <v>131</v>
      </c>
      <c r="U5" s="20">
        <f>SUM(Nurse[Total RN Hours (w/ Admin, DON)])</f>
        <v>2183.3794167176975</v>
      </c>
      <c r="V5" s="25">
        <f>Category[[#This Row],[State Total]]/U3</f>
        <v>0.27869640133027607</v>
      </c>
      <c r="W5" s="21">
        <f>Category[[#This Row],[State Total]]/D9</f>
        <v>1.9327089891019202E-3</v>
      </c>
      <c r="X5" s="31"/>
      <c r="Y5" s="31"/>
      <c r="AB5" s="31"/>
      <c r="AC5" s="31"/>
    </row>
    <row r="6" spans="2:29" ht="15" customHeight="1" x14ac:dyDescent="0.25">
      <c r="B6" s="32" t="s">
        <v>78</v>
      </c>
      <c r="C6" s="29">
        <f>SUM(Nurse[Total RN Hours (w/ Admin, DON)])/SUM(Nurse[MDS Census])</f>
        <v>1.0911259376852895</v>
      </c>
      <c r="D6" s="29">
        <v>0.60780873997534479</v>
      </c>
      <c r="E6"/>
      <c r="F6" s="16">
        <v>4</v>
      </c>
      <c r="G6" s="20">
        <v>216891.50627679119</v>
      </c>
      <c r="H6" s="21">
        <v>3.71816551616583</v>
      </c>
      <c r="I6" s="20">
        <v>4</v>
      </c>
      <c r="J6" s="22">
        <v>0.5592343612490972</v>
      </c>
      <c r="K6" s="20">
        <v>9</v>
      </c>
      <c r="M6" t="s">
        <v>19</v>
      </c>
      <c r="N6" s="20">
        <v>10619.366350275568</v>
      </c>
      <c r="O6" s="21">
        <v>3.9203935832782837</v>
      </c>
      <c r="P6" s="23">
        <v>14</v>
      </c>
      <c r="Q6" s="22">
        <v>0.6428263273804441</v>
      </c>
      <c r="R6" s="23">
        <v>30</v>
      </c>
      <c r="T6" s="33" t="s">
        <v>132</v>
      </c>
      <c r="U6" s="20">
        <f>SUM(Nurse[RN Hours (excl. Admin, DON)])</f>
        <v>1318.3433266993266</v>
      </c>
      <c r="V6" s="25">
        <f>Category[[#This Row],[State Total]]/U3</f>
        <v>0.16827929129295827</v>
      </c>
      <c r="W6" s="21">
        <f>Category[[#This Row],[State Total]]/D9</f>
        <v>1.1669863601007655E-3</v>
      </c>
      <c r="X6" s="31"/>
      <c r="Y6" s="31"/>
      <c r="AB6" s="31"/>
      <c r="AC6" s="31"/>
    </row>
    <row r="7" spans="2:29" ht="15" customHeight="1" thickBot="1" x14ac:dyDescent="0.3">
      <c r="B7" s="34" t="s">
        <v>133</v>
      </c>
      <c r="C7" s="29">
        <f>SUM(Nurse[RN Hours (excl. Admin, DON)])/SUM(Nurse[MDS Census])</f>
        <v>0.65883125375361018</v>
      </c>
      <c r="D7" s="29">
        <v>0.41441568490090208</v>
      </c>
      <c r="E7"/>
      <c r="F7" s="16">
        <v>5</v>
      </c>
      <c r="G7" s="20">
        <v>218161.62905695051</v>
      </c>
      <c r="H7" s="21">
        <v>3.471756650011959</v>
      </c>
      <c r="I7" s="20">
        <v>8</v>
      </c>
      <c r="J7" s="22">
        <v>0.68815139377795254</v>
      </c>
      <c r="K7" s="20">
        <v>3</v>
      </c>
      <c r="M7" t="s">
        <v>21</v>
      </c>
      <c r="N7" s="20">
        <v>90304.505664421289</v>
      </c>
      <c r="O7" s="21">
        <v>4.0950436576657667</v>
      </c>
      <c r="P7" s="23">
        <v>8</v>
      </c>
      <c r="Q7" s="22">
        <v>0.53846761894166961</v>
      </c>
      <c r="R7" s="23">
        <v>41</v>
      </c>
      <c r="T7" s="33" t="s">
        <v>134</v>
      </c>
      <c r="U7" s="20">
        <f>SUM(Nurse[RN Admin Hours])</f>
        <v>802.29535211267603</v>
      </c>
      <c r="V7" s="25">
        <f>Category[[#This Row],[State Total]]/U3</f>
        <v>0.10240859913113291</v>
      </c>
      <c r="W7" s="21">
        <f>Category[[#This Row],[State Total]]/D9</f>
        <v>7.1018505857030627E-4</v>
      </c>
      <c r="X7" s="31"/>
      <c r="Y7" s="31"/>
      <c r="Z7" s="31"/>
      <c r="AA7" s="31"/>
      <c r="AB7" s="31"/>
      <c r="AC7" s="31"/>
    </row>
    <row r="8" spans="2:29" ht="15" customHeight="1" thickTop="1" x14ac:dyDescent="0.25">
      <c r="B8" s="35" t="s">
        <v>135</v>
      </c>
      <c r="C8" s="36">
        <f>COUNTA(Nurse[Provider])</f>
        <v>17</v>
      </c>
      <c r="D8" s="36">
        <v>14627</v>
      </c>
      <c r="F8" s="16">
        <v>6</v>
      </c>
      <c r="G8" s="20">
        <v>133738.05679730567</v>
      </c>
      <c r="H8" s="21">
        <v>3.4421626203964988</v>
      </c>
      <c r="I8" s="20">
        <v>10</v>
      </c>
      <c r="J8" s="22">
        <v>0.34690920997212554</v>
      </c>
      <c r="K8" s="20">
        <v>10</v>
      </c>
      <c r="M8" t="s">
        <v>22</v>
      </c>
      <c r="N8" s="20">
        <v>13996.251684017152</v>
      </c>
      <c r="O8" s="21">
        <v>3.5742923169789274</v>
      </c>
      <c r="P8" s="23">
        <v>34</v>
      </c>
      <c r="Q8" s="22">
        <v>0.85380187117283868</v>
      </c>
      <c r="R8" s="23">
        <v>11</v>
      </c>
      <c r="T8" s="33" t="s">
        <v>136</v>
      </c>
      <c r="U8" s="20">
        <f>SUM(Nurse[RN DON Hours])</f>
        <v>62.740737905695042</v>
      </c>
      <c r="V8" s="25">
        <f>Category[[#This Row],[State Total]]/U3</f>
        <v>8.0085109061848736E-3</v>
      </c>
      <c r="W8" s="21">
        <f>Category[[#This Row],[State Total]]/D9</f>
        <v>5.5537570430848661E-5</v>
      </c>
      <c r="X8" s="31"/>
      <c r="Y8" s="31"/>
      <c r="Z8" s="31"/>
      <c r="AA8" s="31"/>
      <c r="AB8" s="31"/>
      <c r="AC8" s="31"/>
    </row>
    <row r="9" spans="2:29" ht="15" customHeight="1" x14ac:dyDescent="0.25">
      <c r="B9" s="35" t="s">
        <v>137</v>
      </c>
      <c r="C9" s="36">
        <f>SUM(Nurse[MDS Census])</f>
        <v>2001.0333741579916</v>
      </c>
      <c r="D9" s="36">
        <v>1129699.0022963868</v>
      </c>
      <c r="F9" s="16">
        <v>7</v>
      </c>
      <c r="G9" s="20">
        <v>73847.771586037998</v>
      </c>
      <c r="H9" s="21">
        <v>3.4771723639610803</v>
      </c>
      <c r="I9" s="20">
        <v>7</v>
      </c>
      <c r="J9" s="22">
        <v>0.57887406787921447</v>
      </c>
      <c r="K9" s="20">
        <v>8</v>
      </c>
      <c r="M9" t="s">
        <v>23</v>
      </c>
      <c r="N9" s="20">
        <v>18800.971524800971</v>
      </c>
      <c r="O9" s="21">
        <v>3.379841237553149</v>
      </c>
      <c r="P9" s="23">
        <v>47</v>
      </c>
      <c r="Q9" s="22">
        <v>0.62562655856161031</v>
      </c>
      <c r="R9" s="23">
        <v>35</v>
      </c>
      <c r="T9" s="24" t="s">
        <v>138</v>
      </c>
      <c r="U9" s="20">
        <f>SUM(Nurse[Total LPN Hours (w/ Admin)])</f>
        <v>1332.8575612369871</v>
      </c>
      <c r="V9" s="25">
        <f>Category[[#This Row],[State Total]]/U3</f>
        <v>0.17013195368536579</v>
      </c>
      <c r="W9" s="21">
        <f>Category[[#This Row],[State Total]]/D9</f>
        <v>1.1798342377284847E-3</v>
      </c>
      <c r="X9" s="31"/>
      <c r="Y9" s="31"/>
      <c r="Z9" s="31"/>
      <c r="AA9" s="31"/>
      <c r="AB9" s="31"/>
      <c r="AC9" s="31"/>
    </row>
    <row r="10" spans="2:29" ht="15" customHeight="1" x14ac:dyDescent="0.25">
      <c r="F10" s="16">
        <v>8</v>
      </c>
      <c r="G10" s="20">
        <v>33298.427587262697</v>
      </c>
      <c r="H10" s="21">
        <v>3.7381932825195308</v>
      </c>
      <c r="I10" s="20">
        <v>3</v>
      </c>
      <c r="J10" s="22">
        <v>0.87940662888310206</v>
      </c>
      <c r="K10" s="20">
        <v>1</v>
      </c>
      <c r="M10" t="s">
        <v>25</v>
      </c>
      <c r="N10" s="20">
        <v>2001.0333741579916</v>
      </c>
      <c r="O10" s="21">
        <v>3.9151059449534258</v>
      </c>
      <c r="P10" s="23">
        <v>15</v>
      </c>
      <c r="Q10" s="22">
        <v>1.0911259376852895</v>
      </c>
      <c r="R10" s="23">
        <v>3</v>
      </c>
      <c r="T10" s="33" t="s">
        <v>139</v>
      </c>
      <c r="U10" s="20">
        <f>SUM(Nurse[LPN Hours (excl. Admin)])</f>
        <v>1306.0391916717697</v>
      </c>
      <c r="V10" s="25">
        <f>Category[[#This Row],[State Total]]/U3</f>
        <v>0.16670873597517619</v>
      </c>
      <c r="W10" s="21">
        <f>Category[[#This Row],[State Total]]/D9</f>
        <v>1.1560948438627712E-3</v>
      </c>
      <c r="X10" s="31"/>
      <c r="Y10" s="31"/>
      <c r="Z10" s="31"/>
      <c r="AA10" s="31"/>
      <c r="AB10" s="31"/>
      <c r="AC10" s="31"/>
    </row>
    <row r="11" spans="2:29" ht="15" customHeight="1" x14ac:dyDescent="0.25">
      <c r="F11" s="16">
        <v>9</v>
      </c>
      <c r="G11" s="20">
        <v>109332.77602571936</v>
      </c>
      <c r="H11" s="21">
        <v>4.0754949217501784</v>
      </c>
      <c r="I11" s="20">
        <v>2</v>
      </c>
      <c r="J11" s="22">
        <v>0.58405330055976667</v>
      </c>
      <c r="K11" s="20">
        <v>7</v>
      </c>
      <c r="M11" t="s">
        <v>24</v>
      </c>
      <c r="N11" s="20">
        <v>3447.8586956521731</v>
      </c>
      <c r="O11" s="21">
        <v>3.9688255155216066</v>
      </c>
      <c r="P11" s="23">
        <v>11</v>
      </c>
      <c r="Q11" s="22">
        <v>0.94962364794784426</v>
      </c>
      <c r="R11" s="23">
        <v>8</v>
      </c>
      <c r="T11" s="33" t="s">
        <v>140</v>
      </c>
      <c r="U11" s="20">
        <f>SUM(Nurse[LPN Admin Hours])</f>
        <v>26.818369565217388</v>
      </c>
      <c r="V11" s="25">
        <f>Category[[#This Row],[State Total]]/U3</f>
        <v>3.4232177101896112E-3</v>
      </c>
      <c r="W11" s="21">
        <f>Category[[#This Row],[State Total]]/D9</f>
        <v>2.3739393865713398E-5</v>
      </c>
      <c r="X11" s="31"/>
      <c r="Y11" s="31"/>
      <c r="Z11" s="31"/>
      <c r="AA11" s="31"/>
      <c r="AB11" s="31"/>
      <c r="AC11" s="31"/>
    </row>
    <row r="12" spans="2:29" ht="15" customHeight="1" x14ac:dyDescent="0.25">
      <c r="F12" s="16">
        <v>10</v>
      </c>
      <c r="G12" s="20">
        <v>22243.546999387629</v>
      </c>
      <c r="H12" s="21">
        <v>4.3144138862761752</v>
      </c>
      <c r="I12" s="20">
        <v>1</v>
      </c>
      <c r="J12" s="22">
        <v>0.85085378711532988</v>
      </c>
      <c r="K12" s="20">
        <v>2</v>
      </c>
      <c r="M12" t="s">
        <v>26</v>
      </c>
      <c r="N12" s="20">
        <v>66629.00734843839</v>
      </c>
      <c r="O12" s="21">
        <v>4.0461510158814251</v>
      </c>
      <c r="P12" s="23">
        <v>10</v>
      </c>
      <c r="Q12" s="22">
        <v>0.65170667436305396</v>
      </c>
      <c r="R12" s="23">
        <v>29</v>
      </c>
      <c r="T12" s="24" t="s">
        <v>141</v>
      </c>
      <c r="U12" s="20">
        <f>SUM(Nurse[Total CNA, NA TR, Med Aide/Tech Hours])</f>
        <v>4318.0206812614815</v>
      </c>
      <c r="V12" s="25">
        <f>Category[[#This Row],[State Total]]/U3</f>
        <v>0.55117164498435822</v>
      </c>
      <c r="W12" s="21">
        <f>Category[[#This Row],[State Total]]/D9</f>
        <v>3.8222753782061053E-3</v>
      </c>
      <c r="X12" s="31"/>
      <c r="Y12" s="31"/>
      <c r="Z12" s="31"/>
      <c r="AA12" s="31"/>
      <c r="AB12" s="31"/>
      <c r="AC12" s="31"/>
    </row>
    <row r="13" spans="2:29" ht="15" customHeight="1" x14ac:dyDescent="0.25">
      <c r="I13" s="20"/>
      <c r="J13" s="20"/>
      <c r="K13" s="20"/>
      <c r="M13" t="s">
        <v>27</v>
      </c>
      <c r="N13" s="20">
        <v>27047.194427434184</v>
      </c>
      <c r="O13" s="21">
        <v>3.3334159425604026</v>
      </c>
      <c r="P13" s="23">
        <v>48</v>
      </c>
      <c r="Q13" s="22">
        <v>0.4036688437032282</v>
      </c>
      <c r="R13" s="23">
        <v>46</v>
      </c>
      <c r="T13" s="33" t="s">
        <v>142</v>
      </c>
      <c r="U13" s="20">
        <f>SUM(Nurse[CNA Hours])</f>
        <v>4185.9831812614821</v>
      </c>
      <c r="V13" s="25">
        <f>Category[[#This Row],[State Total]]/U3</f>
        <v>0.53431778266025254</v>
      </c>
      <c r="W13" s="21">
        <f>Category[[#This Row],[State Total]]/D9</f>
        <v>3.7053969001941737E-3</v>
      </c>
      <c r="X13" s="31"/>
      <c r="Y13" s="31"/>
      <c r="Z13" s="31"/>
      <c r="AA13" s="31"/>
      <c r="AB13" s="31"/>
      <c r="AC13" s="31"/>
    </row>
    <row r="14" spans="2:29" ht="15" customHeight="1" x14ac:dyDescent="0.25">
      <c r="G14" s="21"/>
      <c r="I14" s="20"/>
      <c r="J14" s="20"/>
      <c r="K14" s="20"/>
      <c r="M14" t="s">
        <v>28</v>
      </c>
      <c r="N14" s="20">
        <v>3263.663043478261</v>
      </c>
      <c r="O14" s="21">
        <v>4.4084708100060954</v>
      </c>
      <c r="P14" s="23">
        <v>4</v>
      </c>
      <c r="Q14" s="22">
        <v>1.4454388074216427</v>
      </c>
      <c r="R14" s="23">
        <v>2</v>
      </c>
      <c r="T14" s="33" t="s">
        <v>143</v>
      </c>
      <c r="U14" s="20">
        <f>SUM(Nurse[NA TR Hours])</f>
        <v>117.28913043478258</v>
      </c>
      <c r="V14" s="25">
        <f>Category[[#This Row],[State Total]]/U3</f>
        <v>1.4971313880237837E-2</v>
      </c>
      <c r="W14" s="21">
        <f>Category[[#This Row],[State Total]]/D9</f>
        <v>1.0382334603851471E-4</v>
      </c>
    </row>
    <row r="15" spans="2:29" ht="15" customHeight="1" x14ac:dyDescent="0.25">
      <c r="I15" s="20"/>
      <c r="J15" s="20"/>
      <c r="K15" s="20"/>
      <c r="M15" t="s">
        <v>32</v>
      </c>
      <c r="N15" s="20">
        <v>19016.558481322707</v>
      </c>
      <c r="O15" s="21">
        <v>3.6135143049020404</v>
      </c>
      <c r="P15" s="23">
        <v>31</v>
      </c>
      <c r="Q15" s="22">
        <v>0.70210559181671839</v>
      </c>
      <c r="R15" s="23">
        <v>21</v>
      </c>
      <c r="T15" s="37" t="s">
        <v>144</v>
      </c>
      <c r="U15" s="38">
        <f>SUM(Nurse[Med Aide/Tech Hours])</f>
        <v>14.748369565217391</v>
      </c>
      <c r="V15" s="25">
        <f>Category[[#This Row],[State Total]]/U3</f>
        <v>1.8825484438678773E-3</v>
      </c>
      <c r="W15" s="21">
        <f>Category[[#This Row],[State Total]]/D9</f>
        <v>1.3055131973417484E-5</v>
      </c>
    </row>
    <row r="16" spans="2:29" ht="15" customHeight="1" x14ac:dyDescent="0.25">
      <c r="I16" s="20"/>
      <c r="J16" s="20"/>
      <c r="K16" s="20"/>
      <c r="M16" t="s">
        <v>29</v>
      </c>
      <c r="N16" s="20">
        <v>3575.7164727495401</v>
      </c>
      <c r="O16" s="21">
        <v>4.1596000463252762</v>
      </c>
      <c r="P16" s="23">
        <v>7</v>
      </c>
      <c r="Q16" s="22">
        <v>0.89615304423849729</v>
      </c>
      <c r="R16" s="23">
        <v>9</v>
      </c>
    </row>
    <row r="17" spans="9:23" ht="15" customHeight="1" x14ac:dyDescent="0.25">
      <c r="I17" s="20"/>
      <c r="J17" s="20"/>
      <c r="K17" s="20"/>
      <c r="M17" t="s">
        <v>30</v>
      </c>
      <c r="N17" s="20">
        <v>55939.917483159865</v>
      </c>
      <c r="O17" s="21">
        <v>2.9656991045590826</v>
      </c>
      <c r="P17" s="23">
        <v>51</v>
      </c>
      <c r="Q17" s="22">
        <v>0.65815085334220447</v>
      </c>
      <c r="R17" s="23">
        <v>28</v>
      </c>
    </row>
    <row r="18" spans="9:23" ht="15" customHeight="1" x14ac:dyDescent="0.25">
      <c r="I18" s="20"/>
      <c r="J18" s="20"/>
      <c r="K18" s="20"/>
      <c r="M18" t="s">
        <v>31</v>
      </c>
      <c r="N18" s="20">
        <v>34295.675137783197</v>
      </c>
      <c r="O18" s="21">
        <v>3.4285543140358197</v>
      </c>
      <c r="P18" s="23">
        <v>43</v>
      </c>
      <c r="Q18" s="22">
        <v>0.57097472562080043</v>
      </c>
      <c r="R18" s="23">
        <v>37</v>
      </c>
      <c r="T18" s="16" t="s">
        <v>145</v>
      </c>
      <c r="U18" s="16" t="s">
        <v>222</v>
      </c>
    </row>
    <row r="19" spans="9:23" ht="15" customHeight="1" x14ac:dyDescent="0.25">
      <c r="M19" t="s">
        <v>33</v>
      </c>
      <c r="N19" s="20">
        <v>14478.901255358249</v>
      </c>
      <c r="O19" s="21">
        <v>3.8209594408139687</v>
      </c>
      <c r="P19" s="23">
        <v>20</v>
      </c>
      <c r="Q19" s="22">
        <v>0.68653707149505028</v>
      </c>
      <c r="R19" s="23">
        <v>26</v>
      </c>
      <c r="T19" s="16" t="s">
        <v>146</v>
      </c>
      <c r="U19" s="20">
        <f>SUM(Nurse[RN Hours Contract (excl. Admin, DON)])</f>
        <v>17.644673913043473</v>
      </c>
    </row>
    <row r="20" spans="9:23" ht="15" customHeight="1" x14ac:dyDescent="0.25">
      <c r="M20" t="s">
        <v>34</v>
      </c>
      <c r="N20" s="20">
        <v>20179.736834047766</v>
      </c>
      <c r="O20" s="21">
        <v>3.6234626550899827</v>
      </c>
      <c r="P20" s="23">
        <v>30</v>
      </c>
      <c r="Q20" s="22">
        <v>0.63141179459022878</v>
      </c>
      <c r="R20" s="23">
        <v>33</v>
      </c>
      <c r="T20" s="16" t="s">
        <v>147</v>
      </c>
      <c r="U20" s="20">
        <f>SUM(Nurse[RN Admin Hours Contract])</f>
        <v>0</v>
      </c>
      <c r="W20" s="20"/>
    </row>
    <row r="21" spans="9:23" ht="15" customHeight="1" x14ac:dyDescent="0.25">
      <c r="M21" t="s">
        <v>35</v>
      </c>
      <c r="N21" s="20">
        <v>21713.855174525426</v>
      </c>
      <c r="O21" s="21">
        <v>3.4276349481314496</v>
      </c>
      <c r="P21" s="23">
        <v>44</v>
      </c>
      <c r="Q21" s="22">
        <v>0.22995066355388311</v>
      </c>
      <c r="R21" s="23">
        <v>51</v>
      </c>
      <c r="T21" s="16" t="s">
        <v>148</v>
      </c>
      <c r="U21" s="20">
        <f>SUM(Nurse[RN DON Hours Contract])</f>
        <v>0</v>
      </c>
    </row>
    <row r="22" spans="9:23" ht="15" customHeight="1" x14ac:dyDescent="0.25">
      <c r="M22" t="s">
        <v>38</v>
      </c>
      <c r="N22" s="20">
        <v>31609.482088181256</v>
      </c>
      <c r="O22" s="21">
        <v>3.5766830777603746</v>
      </c>
      <c r="P22" s="23">
        <v>33</v>
      </c>
      <c r="Q22" s="22">
        <v>0.63151705366882682</v>
      </c>
      <c r="R22" s="23">
        <v>32</v>
      </c>
      <c r="T22" s="16" t="s">
        <v>149</v>
      </c>
      <c r="U22" s="20">
        <f>SUM(Nurse[LPN Hours Contract (excl. Admin)])</f>
        <v>39.332065217391303</v>
      </c>
    </row>
    <row r="23" spans="9:23" ht="15" customHeight="1" x14ac:dyDescent="0.25">
      <c r="M23" t="s">
        <v>37</v>
      </c>
      <c r="N23" s="20">
        <v>21067.939375382732</v>
      </c>
      <c r="O23" s="21">
        <v>3.702235346411582</v>
      </c>
      <c r="P23" s="23">
        <v>24</v>
      </c>
      <c r="Q23" s="22">
        <v>0.76651287635763865</v>
      </c>
      <c r="R23" s="23">
        <v>16</v>
      </c>
      <c r="T23" s="16" t="s">
        <v>150</v>
      </c>
      <c r="U23" s="20">
        <f>SUM(Nurse[LPN Admin Hours Contract])</f>
        <v>0</v>
      </c>
    </row>
    <row r="24" spans="9:23" ht="15" customHeight="1" x14ac:dyDescent="0.25">
      <c r="M24" t="s">
        <v>36</v>
      </c>
      <c r="N24" s="20">
        <v>4706.4853031230869</v>
      </c>
      <c r="O24" s="21">
        <v>4.2908077351670615</v>
      </c>
      <c r="P24" s="23">
        <v>5</v>
      </c>
      <c r="Q24" s="22">
        <v>1.0535412211824036</v>
      </c>
      <c r="R24" s="23">
        <v>6</v>
      </c>
      <c r="T24" s="16" t="s">
        <v>151</v>
      </c>
      <c r="U24" s="20">
        <f>SUM(Nurse[CNA Hours Contract])</f>
        <v>99.052717391304355</v>
      </c>
    </row>
    <row r="25" spans="9:23" ht="15" customHeight="1" x14ac:dyDescent="0.25">
      <c r="M25" t="s">
        <v>39</v>
      </c>
      <c r="N25" s="20">
        <v>29784.779087568884</v>
      </c>
      <c r="O25" s="21">
        <v>3.8152594065353851</v>
      </c>
      <c r="P25" s="23">
        <v>21</v>
      </c>
      <c r="Q25" s="22">
        <v>0.72680523692894061</v>
      </c>
      <c r="R25" s="23">
        <v>19</v>
      </c>
      <c r="T25" s="16" t="s">
        <v>152</v>
      </c>
      <c r="U25" s="20">
        <f>SUM(Nurse[NA TR Hours Contract])</f>
        <v>0</v>
      </c>
    </row>
    <row r="26" spans="9:23" ht="15" customHeight="1" x14ac:dyDescent="0.25">
      <c r="M26" t="s">
        <v>40</v>
      </c>
      <c r="N26" s="20">
        <v>18654.419320269433</v>
      </c>
      <c r="O26" s="21">
        <v>4.1827830651924156</v>
      </c>
      <c r="P26" s="23">
        <v>6</v>
      </c>
      <c r="Q26" s="22">
        <v>1.0685266044542867</v>
      </c>
      <c r="R26" s="23">
        <v>5</v>
      </c>
      <c r="T26" s="16" t="s">
        <v>153</v>
      </c>
      <c r="U26" s="20">
        <f>SUM(Nurse[Med Aide/Tech Hours Contract])</f>
        <v>0</v>
      </c>
    </row>
    <row r="27" spans="9:23" ht="15" customHeight="1" x14ac:dyDescent="0.25">
      <c r="M27" t="s">
        <v>42</v>
      </c>
      <c r="N27" s="20">
        <v>30915.301745254106</v>
      </c>
      <c r="O27" s="21">
        <v>3.0868578483482887</v>
      </c>
      <c r="P27" s="23">
        <v>50</v>
      </c>
      <c r="Q27" s="22">
        <v>0.40359827435993229</v>
      </c>
      <c r="R27" s="23">
        <v>47</v>
      </c>
      <c r="T27" s="16" t="s">
        <v>71</v>
      </c>
      <c r="U27" s="20">
        <f>SUM(Nurse[Total Contract Hours])</f>
        <v>156.02945652173915</v>
      </c>
    </row>
    <row r="28" spans="9:23" ht="15" customHeight="1" x14ac:dyDescent="0.25">
      <c r="M28" t="s">
        <v>41</v>
      </c>
      <c r="N28" s="20">
        <v>13613.024341702383</v>
      </c>
      <c r="O28" s="21">
        <v>3.8706506835477068</v>
      </c>
      <c r="P28" s="23">
        <v>17</v>
      </c>
      <c r="Q28" s="22">
        <v>0.54461092917222786</v>
      </c>
      <c r="R28" s="23">
        <v>39</v>
      </c>
      <c r="T28" s="16" t="s">
        <v>154</v>
      </c>
      <c r="U28" s="20">
        <f>SUM(Nurse[Total Nurse Staff Hours])</f>
        <v>7834.2576592161658</v>
      </c>
    </row>
    <row r="29" spans="9:23" ht="15" customHeight="1" x14ac:dyDescent="0.25">
      <c r="M29" t="s">
        <v>43</v>
      </c>
      <c r="N29" s="20">
        <v>3142.4673913043484</v>
      </c>
      <c r="O29" s="21">
        <v>3.5161153137073806</v>
      </c>
      <c r="P29" s="23">
        <v>39</v>
      </c>
      <c r="Q29" s="22">
        <v>0.79674798603977071</v>
      </c>
      <c r="R29" s="23">
        <v>15</v>
      </c>
      <c r="T29" s="16" t="s">
        <v>155</v>
      </c>
      <c r="U29" s="39">
        <f>U27/U28</f>
        <v>1.9916303919132298E-2</v>
      </c>
    </row>
    <row r="30" spans="9:23" ht="15" customHeight="1" x14ac:dyDescent="0.25">
      <c r="M30" t="s">
        <v>50</v>
      </c>
      <c r="N30" s="20">
        <v>31397.817207593369</v>
      </c>
      <c r="O30" s="21">
        <v>3.4417155121175713</v>
      </c>
      <c r="P30" s="23">
        <v>42</v>
      </c>
      <c r="Q30" s="22">
        <v>0.50629516352831194</v>
      </c>
      <c r="R30" s="23">
        <v>45</v>
      </c>
    </row>
    <row r="31" spans="9:23" ht="15" customHeight="1" x14ac:dyDescent="0.25">
      <c r="M31" t="s">
        <v>51</v>
      </c>
      <c r="N31" s="20">
        <v>4392.4673913043471</v>
      </c>
      <c r="O31" s="21">
        <v>4.4756414019059303</v>
      </c>
      <c r="P31" s="23">
        <v>3</v>
      </c>
      <c r="Q31" s="22">
        <v>0.83480991420589112</v>
      </c>
      <c r="R31" s="23">
        <v>13</v>
      </c>
      <c r="U31" s="20"/>
    </row>
    <row r="32" spans="9:23" ht="15" customHeight="1" x14ac:dyDescent="0.25">
      <c r="M32" t="s">
        <v>44</v>
      </c>
      <c r="N32" s="20">
        <v>9437.0101041028774</v>
      </c>
      <c r="O32" s="21">
        <v>3.9536238400260872</v>
      </c>
      <c r="P32" s="23">
        <v>12</v>
      </c>
      <c r="Q32" s="22">
        <v>0.73956294588721605</v>
      </c>
      <c r="R32" s="23">
        <v>18</v>
      </c>
    </row>
    <row r="33" spans="13:23" ht="15" customHeight="1" x14ac:dyDescent="0.25">
      <c r="M33" t="s">
        <v>46</v>
      </c>
      <c r="N33" s="20">
        <v>5478.8913043478278</v>
      </c>
      <c r="O33" s="21">
        <v>3.6689014954628241</v>
      </c>
      <c r="P33" s="23">
        <v>26</v>
      </c>
      <c r="Q33" s="22">
        <v>0.69069482083411027</v>
      </c>
      <c r="R33" s="23">
        <v>25</v>
      </c>
      <c r="T33" s="16" t="s">
        <v>123</v>
      </c>
      <c r="U33" s="17" t="s">
        <v>125</v>
      </c>
    </row>
    <row r="34" spans="13:23" ht="15" customHeight="1" x14ac:dyDescent="0.25">
      <c r="M34" t="s">
        <v>47</v>
      </c>
      <c r="N34" s="20">
        <v>37141.731475811372</v>
      </c>
      <c r="O34" s="21">
        <v>3.6107114278034693</v>
      </c>
      <c r="P34" s="23">
        <v>32</v>
      </c>
      <c r="Q34" s="22">
        <v>0.6783616567987637</v>
      </c>
      <c r="R34" s="23">
        <v>27</v>
      </c>
      <c r="T34" s="24" t="s">
        <v>156</v>
      </c>
      <c r="U34" s="21">
        <v>3.7466213862576487</v>
      </c>
    </row>
    <row r="35" spans="13:23" ht="15" customHeight="1" x14ac:dyDescent="0.25">
      <c r="M35" t="s">
        <v>48</v>
      </c>
      <c r="N35" s="20">
        <v>4791.5774647887329</v>
      </c>
      <c r="O35" s="21">
        <v>3.478749758455526</v>
      </c>
      <c r="P35" s="23">
        <v>41</v>
      </c>
      <c r="Q35" s="22">
        <v>0.63604079500848976</v>
      </c>
      <c r="R35" s="23">
        <v>31</v>
      </c>
      <c r="T35" s="20" t="s">
        <v>157</v>
      </c>
      <c r="U35" s="29">
        <f>SUM(Nurse[Total RN Hours (w/ Admin, DON)])/SUM(Nurse[MDS Census])</f>
        <v>1.0911259376852895</v>
      </c>
    </row>
    <row r="36" spans="13:23" ht="15" customHeight="1" x14ac:dyDescent="0.25">
      <c r="M36" t="s">
        <v>45</v>
      </c>
      <c r="N36" s="20">
        <v>5145.2409675443978</v>
      </c>
      <c r="O36" s="21">
        <v>3.8413014005831938</v>
      </c>
      <c r="P36" s="23">
        <v>19</v>
      </c>
      <c r="Q36" s="22">
        <v>0.71644517490315163</v>
      </c>
      <c r="R36" s="23">
        <v>20</v>
      </c>
      <c r="T36" s="20" t="s">
        <v>158</v>
      </c>
      <c r="U36" s="29">
        <f>SUM(Nurse[RN Hours (excl. Admin, DON)])/SUM(Nurse[MDS Census])</f>
        <v>0.65883125375361018</v>
      </c>
    </row>
    <row r="37" spans="13:23" ht="15" customHeight="1" x14ac:dyDescent="0.25">
      <c r="M37" t="s">
        <v>49</v>
      </c>
      <c r="N37" s="20">
        <v>91093.670391916734</v>
      </c>
      <c r="O37" s="21">
        <v>3.3920817889897901</v>
      </c>
      <c r="P37" s="23">
        <v>46</v>
      </c>
      <c r="Q37" s="22">
        <v>0.62838777517583722</v>
      </c>
      <c r="R37" s="23">
        <v>34</v>
      </c>
      <c r="T37" s="20" t="s">
        <v>159</v>
      </c>
      <c r="U37" s="29">
        <f>SUM(Nurse[Total CNA, NA TR, Med Aide/Tech Hours])/SUM(Nurse[MDS Census])</f>
        <v>2.1578953839680199</v>
      </c>
      <c r="W37" s="21"/>
    </row>
    <row r="38" spans="13:23" ht="15" customHeight="1" x14ac:dyDescent="0.25">
      <c r="M38" t="s">
        <v>52</v>
      </c>
      <c r="N38" s="20">
        <v>62098.361298224219</v>
      </c>
      <c r="O38" s="21">
        <v>3.4827578464943199</v>
      </c>
      <c r="P38" s="23">
        <v>40</v>
      </c>
      <c r="Q38" s="22">
        <v>0.57093758118305848</v>
      </c>
      <c r="R38" s="23">
        <v>38</v>
      </c>
    </row>
    <row r="39" spans="13:23" ht="15" customHeight="1" x14ac:dyDescent="0.25">
      <c r="M39" t="s">
        <v>53</v>
      </c>
      <c r="N39" s="20">
        <v>15314.761022657687</v>
      </c>
      <c r="O39" s="21">
        <v>3.7048972593561507</v>
      </c>
      <c r="P39" s="23">
        <v>23</v>
      </c>
      <c r="Q39" s="22">
        <v>0.34739869296478082</v>
      </c>
      <c r="R39" s="23">
        <v>50</v>
      </c>
    </row>
    <row r="40" spans="13:23" ht="15" customHeight="1" x14ac:dyDescent="0.25">
      <c r="M40" t="s">
        <v>54</v>
      </c>
      <c r="N40" s="20">
        <v>6050.0549601959565</v>
      </c>
      <c r="O40" s="21">
        <v>4.6872022066674388</v>
      </c>
      <c r="P40" s="23">
        <v>2</v>
      </c>
      <c r="Q40" s="22">
        <v>0.69411304457690826</v>
      </c>
      <c r="R40" s="23">
        <v>24</v>
      </c>
    </row>
    <row r="41" spans="13:23" ht="15" customHeight="1" x14ac:dyDescent="0.25">
      <c r="M41" t="s">
        <v>55</v>
      </c>
      <c r="N41" s="20">
        <v>63705.130128597702</v>
      </c>
      <c r="O41" s="21">
        <v>3.5464409930734</v>
      </c>
      <c r="P41" s="23">
        <v>36</v>
      </c>
      <c r="Q41" s="22">
        <v>0.69528611620089797</v>
      </c>
      <c r="R41" s="23">
        <v>23</v>
      </c>
    </row>
    <row r="42" spans="13:23" ht="15" customHeight="1" x14ac:dyDescent="0.25">
      <c r="M42" t="s">
        <v>56</v>
      </c>
      <c r="N42" s="20">
        <v>6548.130434782609</v>
      </c>
      <c r="O42" s="21">
        <v>3.5264193563380197</v>
      </c>
      <c r="P42" s="23">
        <v>38</v>
      </c>
      <c r="Q42" s="22">
        <v>0.74178549137822269</v>
      </c>
      <c r="R42" s="23">
        <v>17</v>
      </c>
    </row>
    <row r="43" spans="13:23" ht="15" customHeight="1" x14ac:dyDescent="0.25">
      <c r="M43" t="s">
        <v>57</v>
      </c>
      <c r="N43" s="20">
        <v>15013.476117575008</v>
      </c>
      <c r="O43" s="21">
        <v>3.6477515116904691</v>
      </c>
      <c r="P43" s="23">
        <v>28</v>
      </c>
      <c r="Q43" s="22">
        <v>0.53383004079229701</v>
      </c>
      <c r="R43" s="23">
        <v>42</v>
      </c>
    </row>
    <row r="44" spans="13:23" ht="15" customHeight="1" x14ac:dyDescent="0.25">
      <c r="M44" t="s">
        <v>58</v>
      </c>
      <c r="N44" s="20">
        <v>4556.4399877526012</v>
      </c>
      <c r="O44" s="21">
        <v>3.5445452329438498</v>
      </c>
      <c r="P44" s="23">
        <v>37</v>
      </c>
      <c r="Q44" s="22">
        <v>0.83146373211324598</v>
      </c>
      <c r="R44" s="23">
        <v>14</v>
      </c>
    </row>
    <row r="45" spans="13:23" ht="15" customHeight="1" x14ac:dyDescent="0.25">
      <c r="M45" t="s">
        <v>59</v>
      </c>
      <c r="N45" s="20">
        <v>23588.007195346021</v>
      </c>
      <c r="O45" s="21">
        <v>3.6602554979328654</v>
      </c>
      <c r="P45" s="23">
        <v>27</v>
      </c>
      <c r="Q45" s="22">
        <v>0.52665362034272378</v>
      </c>
      <c r="R45" s="23">
        <v>43</v>
      </c>
    </row>
    <row r="46" spans="13:23" ht="15" customHeight="1" x14ac:dyDescent="0.25">
      <c r="M46" t="s">
        <v>60</v>
      </c>
      <c r="N46" s="20">
        <v>77152.250459277362</v>
      </c>
      <c r="O46" s="21">
        <v>3.3099355679287084</v>
      </c>
      <c r="P46" s="23">
        <v>49</v>
      </c>
      <c r="Q46" s="22">
        <v>0.35875549800231565</v>
      </c>
      <c r="R46" s="23">
        <v>49</v>
      </c>
    </row>
    <row r="47" spans="13:23" ht="15" customHeight="1" x14ac:dyDescent="0.25">
      <c r="M47" t="s">
        <v>61</v>
      </c>
      <c r="N47" s="20">
        <v>5291.7033067973089</v>
      </c>
      <c r="O47" s="21">
        <v>3.9247848395010867</v>
      </c>
      <c r="P47" s="23">
        <v>13</v>
      </c>
      <c r="Q47" s="22">
        <v>1.0879953653661694</v>
      </c>
      <c r="R47" s="23">
        <v>4</v>
      </c>
    </row>
    <row r="48" spans="13:23" ht="15" customHeight="1" x14ac:dyDescent="0.25">
      <c r="M48" t="s">
        <v>63</v>
      </c>
      <c r="N48" s="20">
        <v>25489.041028781343</v>
      </c>
      <c r="O48" s="21">
        <v>3.4141958363336409</v>
      </c>
      <c r="P48" s="23">
        <v>45</v>
      </c>
      <c r="Q48" s="22">
        <v>0.51625486340635118</v>
      </c>
      <c r="R48" s="23">
        <v>44</v>
      </c>
    </row>
    <row r="49" spans="13:18" ht="15" customHeight="1" x14ac:dyDescent="0.25">
      <c r="M49" t="s">
        <v>62</v>
      </c>
      <c r="N49" s="20">
        <v>2232.1630434782601</v>
      </c>
      <c r="O49" s="21">
        <v>3.9136525791418939</v>
      </c>
      <c r="P49" s="23">
        <v>16</v>
      </c>
      <c r="Q49" s="22">
        <v>0.69748489231053945</v>
      </c>
      <c r="R49" s="23">
        <v>22</v>
      </c>
    </row>
    <row r="50" spans="13:18" ht="15" customHeight="1" x14ac:dyDescent="0.25">
      <c r="M50" t="s">
        <v>64</v>
      </c>
      <c r="N50" s="20">
        <v>12080.927740355173</v>
      </c>
      <c r="O50" s="21">
        <v>4.0868216477922026</v>
      </c>
      <c r="P50" s="23">
        <v>9</v>
      </c>
      <c r="Q50" s="22">
        <v>0.87200140966045714</v>
      </c>
      <c r="R50" s="23">
        <v>10</v>
      </c>
    </row>
    <row r="51" spans="13:18" ht="15" customHeight="1" x14ac:dyDescent="0.25">
      <c r="M51" t="s">
        <v>66</v>
      </c>
      <c r="N51" s="20">
        <v>17388.476729944887</v>
      </c>
      <c r="O51" s="21">
        <v>3.7945207317598215</v>
      </c>
      <c r="P51" s="23">
        <v>22</v>
      </c>
      <c r="Q51" s="22">
        <v>0.96009537140413648</v>
      </c>
      <c r="R51" s="23">
        <v>7</v>
      </c>
    </row>
    <row r="52" spans="13:18" ht="15" customHeight="1" x14ac:dyDescent="0.25">
      <c r="M52" t="s">
        <v>65</v>
      </c>
      <c r="N52" s="20">
        <v>8732.7163196570727</v>
      </c>
      <c r="O52" s="21">
        <v>3.6365012061354052</v>
      </c>
      <c r="P52" s="23">
        <v>29</v>
      </c>
      <c r="Q52" s="22">
        <v>0.61384155542091412</v>
      </c>
      <c r="R52" s="23">
        <v>36</v>
      </c>
    </row>
    <row r="53" spans="13:18" ht="15" customHeight="1" x14ac:dyDescent="0.25">
      <c r="M53" t="s">
        <v>67</v>
      </c>
      <c r="N53" s="20">
        <v>1919.0978260869563</v>
      </c>
      <c r="O53" s="21">
        <v>3.554572461018255</v>
      </c>
      <c r="P53" s="23">
        <v>35</v>
      </c>
      <c r="Q53" s="22">
        <v>0.84223893700051566</v>
      </c>
      <c r="R53" s="23">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6" customWidth="1"/>
    <col min="2" max="2" width="4.140625" style="16" customWidth="1"/>
    <col min="3" max="3" width="21.5703125" style="16" customWidth="1"/>
    <col min="4" max="4" width="66.85546875" style="16" customWidth="1"/>
    <col min="5" max="16384" width="8.85546875" style="16"/>
  </cols>
  <sheetData>
    <row r="2" spans="2:4" ht="23.25" x14ac:dyDescent="0.35">
      <c r="C2" s="40" t="s">
        <v>191</v>
      </c>
      <c r="D2" s="41"/>
    </row>
    <row r="3" spans="2:4" x14ac:dyDescent="0.25">
      <c r="C3" s="42" t="s">
        <v>142</v>
      </c>
      <c r="D3" s="43" t="s">
        <v>192</v>
      </c>
    </row>
    <row r="4" spans="2:4" x14ac:dyDescent="0.25">
      <c r="C4" s="44" t="s">
        <v>125</v>
      </c>
      <c r="D4" s="45" t="s">
        <v>193</v>
      </c>
    </row>
    <row r="5" spans="2:4" x14ac:dyDescent="0.25">
      <c r="C5" s="44" t="s">
        <v>194</v>
      </c>
      <c r="D5" s="45" t="s">
        <v>195</v>
      </c>
    </row>
    <row r="6" spans="2:4" ht="15.6" customHeight="1" x14ac:dyDescent="0.25">
      <c r="C6" s="44" t="s">
        <v>144</v>
      </c>
      <c r="D6" s="45" t="s">
        <v>196</v>
      </c>
    </row>
    <row r="7" spans="2:4" ht="15.6" customHeight="1" x14ac:dyDescent="0.25">
      <c r="C7" s="44" t="s">
        <v>143</v>
      </c>
      <c r="D7" s="45" t="s">
        <v>197</v>
      </c>
    </row>
    <row r="8" spans="2:4" x14ac:dyDescent="0.25">
      <c r="C8" s="44" t="s">
        <v>198</v>
      </c>
      <c r="D8" s="45" t="s">
        <v>199</v>
      </c>
    </row>
    <row r="9" spans="2:4" x14ac:dyDescent="0.25">
      <c r="C9" s="46" t="s">
        <v>200</v>
      </c>
      <c r="D9" s="44" t="s">
        <v>201</v>
      </c>
    </row>
    <row r="10" spans="2:4" x14ac:dyDescent="0.25">
      <c r="B10" s="47"/>
      <c r="C10" s="44" t="s">
        <v>202</v>
      </c>
      <c r="D10" s="45" t="s">
        <v>203</v>
      </c>
    </row>
    <row r="11" spans="2:4" x14ac:dyDescent="0.25">
      <c r="C11" s="44" t="s">
        <v>55</v>
      </c>
      <c r="D11" s="45" t="s">
        <v>204</v>
      </c>
    </row>
    <row r="12" spans="2:4" x14ac:dyDescent="0.25">
      <c r="C12" s="44" t="s">
        <v>205</v>
      </c>
      <c r="D12" s="45" t="s">
        <v>206</v>
      </c>
    </row>
    <row r="13" spans="2:4" x14ac:dyDescent="0.25">
      <c r="C13" s="44" t="s">
        <v>202</v>
      </c>
      <c r="D13" s="45" t="s">
        <v>203</v>
      </c>
    </row>
    <row r="14" spans="2:4" x14ac:dyDescent="0.25">
      <c r="C14" s="44" t="s">
        <v>55</v>
      </c>
      <c r="D14" s="45" t="s">
        <v>207</v>
      </c>
    </row>
    <row r="15" spans="2:4" x14ac:dyDescent="0.25">
      <c r="C15" s="48" t="s">
        <v>205</v>
      </c>
      <c r="D15" s="49" t="s">
        <v>206</v>
      </c>
    </row>
    <row r="17" spans="3:4" ht="23.25" x14ac:dyDescent="0.35">
      <c r="C17" s="40" t="s">
        <v>208</v>
      </c>
      <c r="D17" s="41"/>
    </row>
    <row r="18" spans="3:4" x14ac:dyDescent="0.25">
      <c r="C18" s="44" t="s">
        <v>125</v>
      </c>
      <c r="D18" s="45" t="s">
        <v>209</v>
      </c>
    </row>
    <row r="19" spans="3:4" x14ac:dyDescent="0.25">
      <c r="C19" s="44" t="s">
        <v>156</v>
      </c>
      <c r="D19" s="45" t="s">
        <v>210</v>
      </c>
    </row>
    <row r="20" spans="3:4" x14ac:dyDescent="0.25">
      <c r="C20" s="46" t="s">
        <v>211</v>
      </c>
      <c r="D20" s="44" t="s">
        <v>212</v>
      </c>
    </row>
    <row r="21" spans="3:4" x14ac:dyDescent="0.25">
      <c r="C21" s="44" t="s">
        <v>213</v>
      </c>
      <c r="D21" s="45" t="s">
        <v>214</v>
      </c>
    </row>
    <row r="22" spans="3:4" x14ac:dyDescent="0.25">
      <c r="C22" s="44" t="s">
        <v>215</v>
      </c>
      <c r="D22" s="45" t="s">
        <v>216</v>
      </c>
    </row>
    <row r="23" spans="3:4" x14ac:dyDescent="0.25">
      <c r="C23" s="44" t="s">
        <v>217</v>
      </c>
      <c r="D23" s="45" t="s">
        <v>218</v>
      </c>
    </row>
    <row r="24" spans="3:4" x14ac:dyDescent="0.25">
      <c r="C24" s="44" t="s">
        <v>219</v>
      </c>
      <c r="D24" s="45" t="s">
        <v>220</v>
      </c>
    </row>
    <row r="25" spans="3:4" x14ac:dyDescent="0.25">
      <c r="C25" s="44" t="s">
        <v>131</v>
      </c>
      <c r="D25" s="45" t="s">
        <v>221</v>
      </c>
    </row>
    <row r="26" spans="3:4" x14ac:dyDescent="0.25">
      <c r="C26" s="44" t="s">
        <v>215</v>
      </c>
      <c r="D26" s="45" t="s">
        <v>216</v>
      </c>
    </row>
    <row r="27" spans="3:4" x14ac:dyDescent="0.25">
      <c r="C27" s="44" t="s">
        <v>217</v>
      </c>
      <c r="D27" s="45" t="s">
        <v>218</v>
      </c>
    </row>
    <row r="28" spans="3:4" x14ac:dyDescent="0.25">
      <c r="C28" s="48" t="s">
        <v>219</v>
      </c>
      <c r="D28" s="49" t="s">
        <v>220</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2022-06-08T20:06:39Z</dcterms:modified>
</cp:coreProperties>
</file>