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80C1F86D-8C26-4ABD-B215-79950A3827C0}"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G11" i="4"/>
  <c r="I11" i="4"/>
  <c r="J11" i="4"/>
  <c r="F11" i="4" s="1"/>
  <c r="K11" i="4"/>
  <c r="L11" i="4"/>
  <c r="H11" i="4" s="1"/>
  <c r="P11" i="4"/>
  <c r="S11" i="4"/>
  <c r="W11" i="4"/>
  <c r="G12" i="4"/>
  <c r="I12" i="4"/>
  <c r="J12" i="4"/>
  <c r="F12" i="4" s="1"/>
  <c r="K12" i="4"/>
  <c r="L12" i="4"/>
  <c r="H12" i="4" s="1"/>
  <c r="P12" i="4"/>
  <c r="S12" i="4"/>
  <c r="W12" i="4"/>
  <c r="F13" i="4"/>
  <c r="I13" i="4"/>
  <c r="J13" i="4"/>
  <c r="K13" i="4"/>
  <c r="G13" i="4" s="1"/>
  <c r="L13" i="4"/>
  <c r="H13" i="4" s="1"/>
  <c r="P13" i="4"/>
  <c r="S13" i="4"/>
  <c r="W13" i="4"/>
  <c r="F14" i="4"/>
  <c r="I14" i="4"/>
  <c r="J14" i="4"/>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F17" i="4"/>
  <c r="I17" i="4"/>
  <c r="J17" i="4"/>
  <c r="K17" i="4"/>
  <c r="G17" i="4" s="1"/>
  <c r="L17" i="4"/>
  <c r="H17" i="4" s="1"/>
  <c r="P17" i="4"/>
  <c r="S17" i="4"/>
  <c r="W17" i="4"/>
  <c r="F18" i="4"/>
  <c r="I18" i="4"/>
  <c r="J18" i="4"/>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I29" i="4"/>
  <c r="J29" i="4"/>
  <c r="F29" i="4" s="1"/>
  <c r="K29" i="4"/>
  <c r="G29" i="4" s="1"/>
  <c r="L29" i="4"/>
  <c r="H29" i="4" s="1"/>
  <c r="P29" i="4"/>
  <c r="S29" i="4"/>
  <c r="W29" i="4"/>
  <c r="I30" i="4"/>
  <c r="J30" i="4"/>
  <c r="F30" i="4" s="1"/>
  <c r="K30" i="4"/>
  <c r="G30" i="4" s="1"/>
  <c r="L30" i="4"/>
  <c r="H30" i="4" s="1"/>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I34" i="4"/>
  <c r="J34" i="4"/>
  <c r="F34" i="4" s="1"/>
  <c r="K34" i="4"/>
  <c r="G34" i="4" s="1"/>
  <c r="L34" i="4"/>
  <c r="H34" i="4" s="1"/>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I38" i="4"/>
  <c r="J38" i="4"/>
  <c r="F38" i="4" s="1"/>
  <c r="K38" i="4"/>
  <c r="G38" i="4" s="1"/>
  <c r="L38" i="4"/>
  <c r="H38" i="4" s="1"/>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I44" i="4"/>
  <c r="J44" i="4"/>
  <c r="F44" i="4" s="1"/>
  <c r="K44" i="4"/>
  <c r="G44" i="4" s="1"/>
  <c r="L44" i="4"/>
  <c r="H44" i="4" s="1"/>
  <c r="P44" i="4"/>
  <c r="S44" i="4"/>
  <c r="W44" i="4"/>
  <c r="I45" i="4"/>
  <c r="J45" i="4"/>
  <c r="F45" i="4" s="1"/>
  <c r="K45" i="4"/>
  <c r="G45" i="4" s="1"/>
  <c r="L45" i="4"/>
  <c r="H45" i="4" s="1"/>
  <c r="P45" i="4"/>
  <c r="S45" i="4"/>
  <c r="W45" i="4"/>
  <c r="I46" i="4"/>
  <c r="J46" i="4"/>
  <c r="F46" i="4" s="1"/>
  <c r="K46" i="4"/>
  <c r="G46" i="4" s="1"/>
  <c r="L46" i="4"/>
  <c r="H46" i="4" s="1"/>
  <c r="P46" i="4"/>
  <c r="S46" i="4"/>
  <c r="W46" i="4"/>
  <c r="I47" i="4"/>
  <c r="J47" i="4"/>
  <c r="F47" i="4" s="1"/>
  <c r="K47" i="4"/>
  <c r="G47" i="4" s="1"/>
  <c r="L47" i="4"/>
  <c r="H47" i="4" s="1"/>
  <c r="P47" i="4"/>
  <c r="S47" i="4"/>
  <c r="W47" i="4"/>
  <c r="I48" i="4"/>
  <c r="J48" i="4"/>
  <c r="F48" i="4" s="1"/>
  <c r="K48" i="4"/>
  <c r="G48" i="4" s="1"/>
  <c r="L48" i="4"/>
  <c r="H48" i="4" s="1"/>
  <c r="P48" i="4"/>
  <c r="S48" i="4"/>
  <c r="W48" i="4"/>
  <c r="I49" i="4"/>
  <c r="J49" i="4"/>
  <c r="F49" i="4" s="1"/>
  <c r="K49" i="4"/>
  <c r="G49" i="4" s="1"/>
  <c r="L49" i="4"/>
  <c r="H49" i="4" s="1"/>
  <c r="P49" i="4"/>
  <c r="S49" i="4"/>
  <c r="W49" i="4"/>
  <c r="I50" i="4"/>
  <c r="J50" i="4"/>
  <c r="F50" i="4" s="1"/>
  <c r="K50" i="4"/>
  <c r="G50" i="4" s="1"/>
  <c r="L50" i="4"/>
  <c r="H50" i="4" s="1"/>
  <c r="P50" i="4"/>
  <c r="S50" i="4"/>
  <c r="W50" i="4"/>
  <c r="I51" i="4"/>
  <c r="J51" i="4"/>
  <c r="F51" i="4" s="1"/>
  <c r="K51" i="4"/>
  <c r="G51" i="4" s="1"/>
  <c r="L51" i="4"/>
  <c r="H51" i="4" s="1"/>
  <c r="P51" i="4"/>
  <c r="S51" i="4"/>
  <c r="W51" i="4"/>
  <c r="I52" i="4"/>
  <c r="J52" i="4"/>
  <c r="F52" i="4" s="1"/>
  <c r="K52" i="4"/>
  <c r="G52" i="4" s="1"/>
  <c r="L52" i="4"/>
  <c r="H52" i="4" s="1"/>
  <c r="P52" i="4"/>
  <c r="S52" i="4"/>
  <c r="W52" i="4"/>
  <c r="I53" i="4"/>
  <c r="J53" i="4"/>
  <c r="F53" i="4" s="1"/>
  <c r="K53" i="4"/>
  <c r="G53" i="4" s="1"/>
  <c r="L53" i="4"/>
  <c r="H53" i="4" s="1"/>
  <c r="P53" i="4"/>
  <c r="S53" i="4"/>
  <c r="W53" i="4"/>
  <c r="I54" i="4"/>
  <c r="J54" i="4"/>
  <c r="F54" i="4" s="1"/>
  <c r="K54" i="4"/>
  <c r="G54" i="4" s="1"/>
  <c r="L54" i="4"/>
  <c r="H54" i="4" s="1"/>
  <c r="P54" i="4"/>
  <c r="S54" i="4"/>
  <c r="W54" i="4"/>
  <c r="I55" i="4"/>
  <c r="J55" i="4"/>
  <c r="F55" i="4" s="1"/>
  <c r="K55" i="4"/>
  <c r="G55" i="4" s="1"/>
  <c r="L55" i="4"/>
  <c r="H55" i="4" s="1"/>
  <c r="P55" i="4"/>
  <c r="S55" i="4"/>
  <c r="W55" i="4"/>
  <c r="I56" i="4"/>
  <c r="J56" i="4"/>
  <c r="F56" i="4" s="1"/>
  <c r="K56" i="4"/>
  <c r="G56" i="4" s="1"/>
  <c r="L56" i="4"/>
  <c r="H56" i="4" s="1"/>
  <c r="P56" i="4"/>
  <c r="S56" i="4"/>
  <c r="W56" i="4"/>
  <c r="I57" i="4"/>
  <c r="J57" i="4"/>
  <c r="F57" i="4" s="1"/>
  <c r="K57" i="4"/>
  <c r="G57" i="4" s="1"/>
  <c r="L57" i="4"/>
  <c r="H57" i="4" s="1"/>
  <c r="P57" i="4"/>
  <c r="S57" i="4"/>
  <c r="W57" i="4"/>
  <c r="I58" i="4"/>
  <c r="J58" i="4"/>
  <c r="F58" i="4" s="1"/>
  <c r="K58" i="4"/>
  <c r="G58" i="4" s="1"/>
  <c r="L58" i="4"/>
  <c r="H58" i="4" s="1"/>
  <c r="P58" i="4"/>
  <c r="S58" i="4"/>
  <c r="W58" i="4"/>
  <c r="I59" i="4"/>
  <c r="J59" i="4"/>
  <c r="F59" i="4" s="1"/>
  <c r="K59" i="4"/>
  <c r="G59" i="4" s="1"/>
  <c r="L59" i="4"/>
  <c r="H59" i="4" s="1"/>
  <c r="P59" i="4"/>
  <c r="S59" i="4"/>
  <c r="W59" i="4"/>
  <c r="I60" i="4"/>
  <c r="J60" i="4"/>
  <c r="F60" i="4" s="1"/>
  <c r="K60" i="4"/>
  <c r="G60" i="4" s="1"/>
  <c r="L60" i="4"/>
  <c r="H60" i="4" s="1"/>
  <c r="P60" i="4"/>
  <c r="S60" i="4"/>
  <c r="W60" i="4"/>
  <c r="I61" i="4"/>
  <c r="J61" i="4"/>
  <c r="F61" i="4" s="1"/>
  <c r="K61" i="4"/>
  <c r="G61" i="4" s="1"/>
  <c r="L61" i="4"/>
  <c r="H61" i="4" s="1"/>
  <c r="P61" i="4"/>
  <c r="S61" i="4"/>
  <c r="W61" i="4"/>
  <c r="I62" i="4"/>
  <c r="J62" i="4"/>
  <c r="F62" i="4" s="1"/>
  <c r="K62" i="4"/>
  <c r="G62" i="4" s="1"/>
  <c r="L62" i="4"/>
  <c r="H62" i="4" s="1"/>
  <c r="P62" i="4"/>
  <c r="S62" i="4"/>
  <c r="W62" i="4"/>
  <c r="I63" i="4"/>
  <c r="J63" i="4"/>
  <c r="F63" i="4" s="1"/>
  <c r="K63" i="4"/>
  <c r="G63" i="4" s="1"/>
  <c r="L63" i="4"/>
  <c r="H63" i="4" s="1"/>
  <c r="P63" i="4"/>
  <c r="S63" i="4"/>
  <c r="W63" i="4"/>
  <c r="I64" i="4"/>
  <c r="J64" i="4"/>
  <c r="F64" i="4" s="1"/>
  <c r="K64" i="4"/>
  <c r="G64" i="4" s="1"/>
  <c r="L64" i="4"/>
  <c r="H64" i="4" s="1"/>
  <c r="P64" i="4"/>
  <c r="S64" i="4"/>
  <c r="W64" i="4"/>
  <c r="I65" i="4"/>
  <c r="J65" i="4"/>
  <c r="F65" i="4" s="1"/>
  <c r="K65" i="4"/>
  <c r="G65" i="4" s="1"/>
  <c r="L65" i="4"/>
  <c r="H65" i="4" s="1"/>
  <c r="P65" i="4"/>
  <c r="S65" i="4"/>
  <c r="W65" i="4"/>
  <c r="I66" i="4"/>
  <c r="J66" i="4"/>
  <c r="F66" i="4" s="1"/>
  <c r="K66" i="4"/>
  <c r="G66" i="4" s="1"/>
  <c r="L66" i="4"/>
  <c r="H66" i="4" s="1"/>
  <c r="P66" i="4"/>
  <c r="S66" i="4"/>
  <c r="W66" i="4"/>
  <c r="I67" i="4"/>
  <c r="J67" i="4"/>
  <c r="F67" i="4" s="1"/>
  <c r="K67" i="4"/>
  <c r="G67" i="4" s="1"/>
  <c r="L67" i="4"/>
  <c r="H67" i="4" s="1"/>
  <c r="P67" i="4"/>
  <c r="S67" i="4"/>
  <c r="W67" i="4"/>
  <c r="I68" i="4"/>
  <c r="J68" i="4"/>
  <c r="F68" i="4" s="1"/>
  <c r="K68" i="4"/>
  <c r="G68" i="4" s="1"/>
  <c r="L68" i="4"/>
  <c r="H68" i="4" s="1"/>
  <c r="P68" i="4"/>
  <c r="S68" i="4"/>
  <c r="W68" i="4"/>
  <c r="I69" i="4"/>
  <c r="J69" i="4"/>
  <c r="F69" i="4" s="1"/>
  <c r="K69" i="4"/>
  <c r="G69" i="4" s="1"/>
  <c r="L69" i="4"/>
  <c r="H69" i="4" s="1"/>
  <c r="P69" i="4"/>
  <c r="S69" i="4"/>
  <c r="W69" i="4"/>
  <c r="I70" i="4"/>
  <c r="J70" i="4"/>
  <c r="F70" i="4" s="1"/>
  <c r="K70" i="4"/>
  <c r="G70" i="4" s="1"/>
  <c r="L70" i="4"/>
  <c r="H70" i="4" s="1"/>
  <c r="P70" i="4"/>
  <c r="S70" i="4"/>
  <c r="W70" i="4"/>
  <c r="I71" i="4"/>
  <c r="J71" i="4"/>
  <c r="F71" i="4" s="1"/>
  <c r="K71" i="4"/>
  <c r="G71" i="4" s="1"/>
  <c r="L71" i="4"/>
  <c r="H71" i="4" s="1"/>
  <c r="P71" i="4"/>
  <c r="S71" i="4"/>
  <c r="W71" i="4"/>
  <c r="I72" i="4"/>
  <c r="J72" i="4"/>
  <c r="F72" i="4" s="1"/>
  <c r="K72" i="4"/>
  <c r="G72" i="4" s="1"/>
  <c r="L72" i="4"/>
  <c r="H72" i="4" s="1"/>
  <c r="P72" i="4"/>
  <c r="S72" i="4"/>
  <c r="W72" i="4"/>
  <c r="I73" i="4"/>
  <c r="J73" i="4"/>
  <c r="F73" i="4" s="1"/>
  <c r="K73" i="4"/>
  <c r="G73" i="4" s="1"/>
  <c r="L73" i="4"/>
  <c r="H73" i="4" s="1"/>
  <c r="P73" i="4"/>
  <c r="S73" i="4"/>
  <c r="W73" i="4"/>
  <c r="I74" i="4"/>
  <c r="J74" i="4"/>
  <c r="F74" i="4" s="1"/>
  <c r="K74" i="4"/>
  <c r="G74" i="4" s="1"/>
  <c r="L74" i="4"/>
  <c r="H74" i="4" s="1"/>
  <c r="P74" i="4"/>
  <c r="S74" i="4"/>
  <c r="W74" i="4"/>
  <c r="I75" i="4"/>
  <c r="J75" i="4"/>
  <c r="F75" i="4" s="1"/>
  <c r="K75" i="4"/>
  <c r="G75" i="4" s="1"/>
  <c r="L75" i="4"/>
  <c r="H75" i="4" s="1"/>
  <c r="P75" i="4"/>
  <c r="S75" i="4"/>
  <c r="W75" i="4"/>
  <c r="I76" i="4"/>
  <c r="J76" i="4"/>
  <c r="F76" i="4" s="1"/>
  <c r="K76" i="4"/>
  <c r="G76" i="4" s="1"/>
  <c r="L76" i="4"/>
  <c r="H76" i="4" s="1"/>
  <c r="P76" i="4"/>
  <c r="S76" i="4"/>
  <c r="W76" i="4"/>
  <c r="I77" i="4"/>
  <c r="J77" i="4"/>
  <c r="F77" i="4" s="1"/>
  <c r="K77" i="4"/>
  <c r="G77" i="4" s="1"/>
  <c r="L77" i="4"/>
  <c r="H77" i="4" s="1"/>
  <c r="P77" i="4"/>
  <c r="S77" i="4"/>
  <c r="W77" i="4"/>
  <c r="I78" i="4"/>
  <c r="J78" i="4"/>
  <c r="F78" i="4" s="1"/>
  <c r="K78" i="4"/>
  <c r="G78" i="4" s="1"/>
  <c r="L78" i="4"/>
  <c r="H78" i="4" s="1"/>
  <c r="P78" i="4"/>
  <c r="S78" i="4"/>
  <c r="W78" i="4"/>
  <c r="I79" i="4"/>
  <c r="J79" i="4"/>
  <c r="F79" i="4" s="1"/>
  <c r="K79" i="4"/>
  <c r="G79" i="4" s="1"/>
  <c r="L79" i="4"/>
  <c r="H79" i="4" s="1"/>
  <c r="P79" i="4"/>
  <c r="S79" i="4"/>
  <c r="W79" i="4"/>
  <c r="I80" i="4"/>
  <c r="J80" i="4"/>
  <c r="F80" i="4" s="1"/>
  <c r="K80" i="4"/>
  <c r="G80" i="4" s="1"/>
  <c r="L80" i="4"/>
  <c r="H80" i="4" s="1"/>
  <c r="P80" i="4"/>
  <c r="S80" i="4"/>
  <c r="W80" i="4"/>
  <c r="I81" i="4"/>
  <c r="J81" i="4"/>
  <c r="F81" i="4" s="1"/>
  <c r="K81" i="4"/>
  <c r="G81" i="4" s="1"/>
  <c r="L81" i="4"/>
  <c r="H81" i="4" s="1"/>
  <c r="P81" i="4"/>
  <c r="S81" i="4"/>
  <c r="W81" i="4"/>
  <c r="I82" i="4"/>
  <c r="J82" i="4"/>
  <c r="F82" i="4" s="1"/>
  <c r="K82" i="4"/>
  <c r="G82" i="4" s="1"/>
  <c r="L82" i="4"/>
  <c r="H82" i="4" s="1"/>
  <c r="P82" i="4"/>
  <c r="S82" i="4"/>
  <c r="W82" i="4"/>
  <c r="I83" i="4"/>
  <c r="J83" i="4"/>
  <c r="F83" i="4" s="1"/>
  <c r="K83" i="4"/>
  <c r="G83" i="4" s="1"/>
  <c r="L83" i="4"/>
  <c r="H83" i="4" s="1"/>
  <c r="P83" i="4"/>
  <c r="S83" i="4"/>
  <c r="W83" i="4"/>
  <c r="I84" i="4"/>
  <c r="J84" i="4"/>
  <c r="F84" i="4" s="1"/>
  <c r="K84" i="4"/>
  <c r="G84" i="4" s="1"/>
  <c r="L84" i="4"/>
  <c r="H84" i="4" s="1"/>
  <c r="P84" i="4"/>
  <c r="S84" i="4"/>
  <c r="W84" i="4"/>
  <c r="I85" i="4"/>
  <c r="J85" i="4"/>
  <c r="F85" i="4" s="1"/>
  <c r="K85" i="4"/>
  <c r="G85" i="4" s="1"/>
  <c r="L85" i="4"/>
  <c r="H85" i="4" s="1"/>
  <c r="P85" i="4"/>
  <c r="S85" i="4"/>
  <c r="W85" i="4"/>
  <c r="I86" i="4"/>
  <c r="J86" i="4"/>
  <c r="F86" i="4" s="1"/>
  <c r="K86" i="4"/>
  <c r="G86" i="4" s="1"/>
  <c r="L86" i="4"/>
  <c r="H86" i="4" s="1"/>
  <c r="P86" i="4"/>
  <c r="S86" i="4"/>
  <c r="W86" i="4"/>
  <c r="I87" i="4"/>
  <c r="J87" i="4"/>
  <c r="F87" i="4" s="1"/>
  <c r="K87" i="4"/>
  <c r="G87" i="4" s="1"/>
  <c r="L87" i="4"/>
  <c r="H87" i="4" s="1"/>
  <c r="P87" i="4"/>
  <c r="S87" i="4"/>
  <c r="W87" i="4"/>
  <c r="I88" i="4"/>
  <c r="J88" i="4"/>
  <c r="F88" i="4" s="1"/>
  <c r="K88" i="4"/>
  <c r="G88" i="4" s="1"/>
  <c r="L88" i="4"/>
  <c r="H88" i="4" s="1"/>
  <c r="P88" i="4"/>
  <c r="S88" i="4"/>
  <c r="W88" i="4"/>
  <c r="I89" i="4"/>
  <c r="J89" i="4"/>
  <c r="F89" i="4" s="1"/>
  <c r="K89" i="4"/>
  <c r="G89" i="4" s="1"/>
  <c r="L89" i="4"/>
  <c r="H89" i="4" s="1"/>
  <c r="P89" i="4"/>
  <c r="S89" i="4"/>
  <c r="W89" i="4"/>
  <c r="I90" i="4"/>
  <c r="J90" i="4"/>
  <c r="F90" i="4" s="1"/>
  <c r="K90" i="4"/>
  <c r="G90" i="4" s="1"/>
  <c r="L90" i="4"/>
  <c r="H90" i="4" s="1"/>
  <c r="P90" i="4"/>
  <c r="S90" i="4"/>
  <c r="W90" i="4"/>
  <c r="I91" i="4"/>
  <c r="J91" i="4"/>
  <c r="F91" i="4" s="1"/>
  <c r="K91" i="4"/>
  <c r="G91" i="4" s="1"/>
  <c r="L91" i="4"/>
  <c r="H91" i="4" s="1"/>
  <c r="P91" i="4"/>
  <c r="S91" i="4"/>
  <c r="W91" i="4"/>
  <c r="I92" i="4"/>
  <c r="J92" i="4"/>
  <c r="F92" i="4" s="1"/>
  <c r="K92" i="4"/>
  <c r="G92" i="4" s="1"/>
  <c r="L92" i="4"/>
  <c r="H92" i="4" s="1"/>
  <c r="P92" i="4"/>
  <c r="S92" i="4"/>
  <c r="W92" i="4"/>
  <c r="I93" i="4"/>
  <c r="J93" i="4"/>
  <c r="F93" i="4" s="1"/>
  <c r="K93" i="4"/>
  <c r="G93" i="4" s="1"/>
  <c r="L93" i="4"/>
  <c r="H93" i="4" s="1"/>
  <c r="P93" i="4"/>
  <c r="S93" i="4"/>
  <c r="W93" i="4"/>
  <c r="I94" i="4"/>
  <c r="J94" i="4"/>
  <c r="F94" i="4" s="1"/>
  <c r="K94" i="4"/>
  <c r="G94" i="4" s="1"/>
  <c r="L94" i="4"/>
  <c r="H94" i="4" s="1"/>
  <c r="P94" i="4"/>
  <c r="S94" i="4"/>
  <c r="W94" i="4"/>
  <c r="I95" i="4"/>
  <c r="J95" i="4"/>
  <c r="F95" i="4" s="1"/>
  <c r="K95" i="4"/>
  <c r="G95" i="4" s="1"/>
  <c r="L95" i="4"/>
  <c r="H95" i="4" s="1"/>
  <c r="P95" i="4"/>
  <c r="S95" i="4"/>
  <c r="W95" i="4"/>
  <c r="I96" i="4"/>
  <c r="J96" i="4"/>
  <c r="F96" i="4" s="1"/>
  <c r="K96" i="4"/>
  <c r="G96" i="4" s="1"/>
  <c r="L96" i="4"/>
  <c r="H96" i="4" s="1"/>
  <c r="P96" i="4"/>
  <c r="S96" i="4"/>
  <c r="W96" i="4"/>
  <c r="I97" i="4"/>
  <c r="J97" i="4"/>
  <c r="F97" i="4" s="1"/>
  <c r="K97" i="4"/>
  <c r="G97" i="4" s="1"/>
  <c r="L97" i="4"/>
  <c r="H97" i="4" s="1"/>
  <c r="P97" i="4"/>
  <c r="S97" i="4"/>
  <c r="W97" i="4"/>
  <c r="I98" i="4"/>
  <c r="J98" i="4"/>
  <c r="F98" i="4" s="1"/>
  <c r="K98" i="4"/>
  <c r="G98" i="4" s="1"/>
  <c r="L98" i="4"/>
  <c r="H98" i="4" s="1"/>
  <c r="P98" i="4"/>
  <c r="S98" i="4"/>
  <c r="W98" i="4"/>
  <c r="I99" i="4"/>
  <c r="J99" i="4"/>
  <c r="F99" i="4" s="1"/>
  <c r="K99" i="4"/>
  <c r="G99" i="4" s="1"/>
  <c r="L99" i="4"/>
  <c r="H99" i="4" s="1"/>
  <c r="P99" i="4"/>
  <c r="S99" i="4"/>
  <c r="W99" i="4"/>
  <c r="I100" i="4"/>
  <c r="J100" i="4"/>
  <c r="F100" i="4" s="1"/>
  <c r="K100" i="4"/>
  <c r="G100" i="4" s="1"/>
  <c r="L100" i="4"/>
  <c r="H100" i="4" s="1"/>
  <c r="P100" i="4"/>
  <c r="S100" i="4"/>
  <c r="W100" i="4"/>
  <c r="I101" i="4"/>
  <c r="J101" i="4"/>
  <c r="F101" i="4" s="1"/>
  <c r="K101" i="4"/>
  <c r="G101" i="4" s="1"/>
  <c r="L101" i="4"/>
  <c r="H101" i="4" s="1"/>
  <c r="P101" i="4"/>
  <c r="S101" i="4"/>
  <c r="W101" i="4"/>
  <c r="I102" i="4"/>
  <c r="J102" i="4"/>
  <c r="F102" i="4" s="1"/>
  <c r="K102" i="4"/>
  <c r="G102" i="4" s="1"/>
  <c r="L102" i="4"/>
  <c r="H102" i="4" s="1"/>
  <c r="P102" i="4"/>
  <c r="S102" i="4"/>
  <c r="W102" i="4"/>
  <c r="I103" i="4"/>
  <c r="J103" i="4"/>
  <c r="F103" i="4" s="1"/>
  <c r="K103" i="4"/>
  <c r="G103" i="4" s="1"/>
  <c r="L103" i="4"/>
  <c r="H103" i="4" s="1"/>
  <c r="P103" i="4"/>
  <c r="S103" i="4"/>
  <c r="W103" i="4"/>
  <c r="I104" i="4"/>
  <c r="J104" i="4"/>
  <c r="F104" i="4" s="1"/>
  <c r="K104" i="4"/>
  <c r="G104" i="4" s="1"/>
  <c r="L104" i="4"/>
  <c r="H104" i="4" s="1"/>
  <c r="P104" i="4"/>
  <c r="S104" i="4"/>
  <c r="W104" i="4"/>
  <c r="I105" i="4"/>
  <c r="J105" i="4"/>
  <c r="F105" i="4" s="1"/>
  <c r="K105" i="4"/>
  <c r="G105" i="4" s="1"/>
  <c r="L105" i="4"/>
  <c r="H105" i="4" s="1"/>
  <c r="P105" i="4"/>
  <c r="S105" i="4"/>
  <c r="W105" i="4"/>
  <c r="I106" i="4"/>
  <c r="J106" i="4"/>
  <c r="F106" i="4" s="1"/>
  <c r="K106" i="4"/>
  <c r="G106" i="4" s="1"/>
  <c r="L106" i="4"/>
  <c r="H106" i="4" s="1"/>
  <c r="P106" i="4"/>
  <c r="S106" i="4"/>
  <c r="W106" i="4"/>
  <c r="I107" i="4"/>
  <c r="J107" i="4"/>
  <c r="F107" i="4" s="1"/>
  <c r="K107" i="4"/>
  <c r="G107" i="4" s="1"/>
  <c r="L107" i="4"/>
  <c r="H107" i="4" s="1"/>
  <c r="P107" i="4"/>
  <c r="S107" i="4"/>
  <c r="W107" i="4"/>
  <c r="I108" i="4"/>
  <c r="J108" i="4"/>
  <c r="F108" i="4" s="1"/>
  <c r="K108" i="4"/>
  <c r="G108" i="4" s="1"/>
  <c r="L108" i="4"/>
  <c r="H108" i="4" s="1"/>
  <c r="P108" i="4"/>
  <c r="S108" i="4"/>
  <c r="W108" i="4"/>
  <c r="I109" i="4"/>
  <c r="J109" i="4"/>
  <c r="F109" i="4" s="1"/>
  <c r="K109" i="4"/>
  <c r="G109" i="4" s="1"/>
  <c r="L109" i="4"/>
  <c r="H109" i="4" s="1"/>
  <c r="P109" i="4"/>
  <c r="S109" i="4"/>
  <c r="W109" i="4"/>
  <c r="I110" i="4"/>
  <c r="J110" i="4"/>
  <c r="F110" i="4" s="1"/>
  <c r="K110" i="4"/>
  <c r="G110" i="4" s="1"/>
  <c r="L110" i="4"/>
  <c r="H110" i="4" s="1"/>
  <c r="P110" i="4"/>
  <c r="S110" i="4"/>
  <c r="W110" i="4"/>
  <c r="I111" i="4"/>
  <c r="J111" i="4"/>
  <c r="F111" i="4" s="1"/>
  <c r="K111" i="4"/>
  <c r="G111" i="4" s="1"/>
  <c r="L111" i="4"/>
  <c r="H111" i="4" s="1"/>
  <c r="P111" i="4"/>
  <c r="S111" i="4"/>
  <c r="W111" i="4"/>
  <c r="I112" i="4"/>
  <c r="J112" i="4"/>
  <c r="F112" i="4" s="1"/>
  <c r="K112" i="4"/>
  <c r="G112" i="4" s="1"/>
  <c r="L112" i="4"/>
  <c r="H112" i="4" s="1"/>
  <c r="P112" i="4"/>
  <c r="S112" i="4"/>
  <c r="W112" i="4"/>
  <c r="I113" i="4"/>
  <c r="J113" i="4"/>
  <c r="F113" i="4" s="1"/>
  <c r="K113" i="4"/>
  <c r="G113" i="4" s="1"/>
  <c r="L113" i="4"/>
  <c r="H113" i="4" s="1"/>
  <c r="P113" i="4"/>
  <c r="S113" i="4"/>
  <c r="W113" i="4"/>
  <c r="I114" i="4"/>
  <c r="J114" i="4"/>
  <c r="F114" i="4" s="1"/>
  <c r="K114" i="4"/>
  <c r="G114" i="4" s="1"/>
  <c r="L114" i="4"/>
  <c r="H114" i="4" s="1"/>
  <c r="P114" i="4"/>
  <c r="S114" i="4"/>
  <c r="W114" i="4"/>
  <c r="I115" i="4"/>
  <c r="J115" i="4"/>
  <c r="F115" i="4" s="1"/>
  <c r="K115" i="4"/>
  <c r="G115" i="4" s="1"/>
  <c r="L115" i="4"/>
  <c r="H115" i="4" s="1"/>
  <c r="P115" i="4"/>
  <c r="S115" i="4"/>
  <c r="W115" i="4"/>
  <c r="I116" i="4"/>
  <c r="J116" i="4"/>
  <c r="F116" i="4" s="1"/>
  <c r="K116" i="4"/>
  <c r="G116" i="4" s="1"/>
  <c r="L116" i="4"/>
  <c r="H116" i="4" s="1"/>
  <c r="P116" i="4"/>
  <c r="S116" i="4"/>
  <c r="W116" i="4"/>
  <c r="I117" i="4"/>
  <c r="J117" i="4"/>
  <c r="F117" i="4" s="1"/>
  <c r="K117" i="4"/>
  <c r="G117" i="4" s="1"/>
  <c r="L117" i="4"/>
  <c r="H117" i="4" s="1"/>
  <c r="P117" i="4"/>
  <c r="S117" i="4"/>
  <c r="W117" i="4"/>
  <c r="I118" i="4"/>
  <c r="J118" i="4"/>
  <c r="F118" i="4" s="1"/>
  <c r="K118" i="4"/>
  <c r="G118" i="4" s="1"/>
  <c r="L118" i="4"/>
  <c r="H118" i="4" s="1"/>
  <c r="P118" i="4"/>
  <c r="S118" i="4"/>
  <c r="W118" i="4"/>
  <c r="I119" i="4"/>
  <c r="J119" i="4"/>
  <c r="F119" i="4" s="1"/>
  <c r="K119" i="4"/>
  <c r="G119" i="4" s="1"/>
  <c r="L119" i="4"/>
  <c r="H119" i="4" s="1"/>
  <c r="P119" i="4"/>
  <c r="S119" i="4"/>
  <c r="W119" i="4"/>
  <c r="I120" i="4"/>
  <c r="J120" i="4"/>
  <c r="F120" i="4" s="1"/>
  <c r="K120" i="4"/>
  <c r="G120" i="4" s="1"/>
  <c r="L120" i="4"/>
  <c r="H120" i="4" s="1"/>
  <c r="P120" i="4"/>
  <c r="S120" i="4"/>
  <c r="W120" i="4"/>
  <c r="I121" i="4"/>
  <c r="J121" i="4"/>
  <c r="F121" i="4" s="1"/>
  <c r="K121" i="4"/>
  <c r="G121" i="4" s="1"/>
  <c r="L121" i="4"/>
  <c r="H121" i="4" s="1"/>
  <c r="P121" i="4"/>
  <c r="S121" i="4"/>
  <c r="W121" i="4"/>
  <c r="I122" i="4"/>
  <c r="J122" i="4"/>
  <c r="F122" i="4" s="1"/>
  <c r="K122" i="4"/>
  <c r="G122" i="4" s="1"/>
  <c r="L122" i="4"/>
  <c r="H122" i="4" s="1"/>
  <c r="P122" i="4"/>
  <c r="S122" i="4"/>
  <c r="W122" i="4"/>
  <c r="I123" i="4"/>
  <c r="J123" i="4"/>
  <c r="F123" i="4" s="1"/>
  <c r="K123" i="4"/>
  <c r="G123" i="4" s="1"/>
  <c r="L123" i="4"/>
  <c r="H123" i="4" s="1"/>
  <c r="P123" i="4"/>
  <c r="S123" i="4"/>
  <c r="W123" i="4"/>
  <c r="I124" i="4"/>
  <c r="J124" i="4"/>
  <c r="F124" i="4" s="1"/>
  <c r="K124" i="4"/>
  <c r="G124" i="4" s="1"/>
  <c r="L124" i="4"/>
  <c r="H124" i="4" s="1"/>
  <c r="P124" i="4"/>
  <c r="S124" i="4"/>
  <c r="W124" i="4"/>
  <c r="I125" i="4"/>
  <c r="J125" i="4"/>
  <c r="F125" i="4" s="1"/>
  <c r="K125" i="4"/>
  <c r="G125" i="4" s="1"/>
  <c r="L125" i="4"/>
  <c r="H125" i="4" s="1"/>
  <c r="P125" i="4"/>
  <c r="S125" i="4"/>
  <c r="W125" i="4"/>
  <c r="I126" i="4"/>
  <c r="J126" i="4"/>
  <c r="F126" i="4" s="1"/>
  <c r="K126" i="4"/>
  <c r="G126" i="4" s="1"/>
  <c r="L126" i="4"/>
  <c r="H126" i="4" s="1"/>
  <c r="P126" i="4"/>
  <c r="S126" i="4"/>
  <c r="W126" i="4"/>
  <c r="I127" i="4"/>
  <c r="J127" i="4"/>
  <c r="F127" i="4" s="1"/>
  <c r="K127" i="4"/>
  <c r="G127" i="4" s="1"/>
  <c r="L127" i="4"/>
  <c r="H127" i="4" s="1"/>
  <c r="P127" i="4"/>
  <c r="S127" i="4"/>
  <c r="W127" i="4"/>
  <c r="I128" i="4"/>
  <c r="J128" i="4"/>
  <c r="F128" i="4" s="1"/>
  <c r="K128" i="4"/>
  <c r="G128" i="4" s="1"/>
  <c r="L128" i="4"/>
  <c r="H128" i="4" s="1"/>
  <c r="P128" i="4"/>
  <c r="S128" i="4"/>
  <c r="W128" i="4"/>
  <c r="I129" i="4"/>
  <c r="J129" i="4"/>
  <c r="F129" i="4" s="1"/>
  <c r="K129" i="4"/>
  <c r="G129" i="4" s="1"/>
  <c r="L129" i="4"/>
  <c r="H129" i="4" s="1"/>
  <c r="P129" i="4"/>
  <c r="S129" i="4"/>
  <c r="W129" i="4"/>
  <c r="I130" i="4"/>
  <c r="J130" i="4"/>
  <c r="F130" i="4" s="1"/>
  <c r="K130" i="4"/>
  <c r="G130" i="4" s="1"/>
  <c r="L130" i="4"/>
  <c r="H130" i="4" s="1"/>
  <c r="P130" i="4"/>
  <c r="S130" i="4"/>
  <c r="W130" i="4"/>
  <c r="I131" i="4"/>
  <c r="J131" i="4"/>
  <c r="F131" i="4" s="1"/>
  <c r="K131" i="4"/>
  <c r="G131" i="4" s="1"/>
  <c r="L131" i="4"/>
  <c r="H131" i="4" s="1"/>
  <c r="P131" i="4"/>
  <c r="S131" i="4"/>
  <c r="W131" i="4"/>
  <c r="I132" i="4"/>
  <c r="J132" i="4"/>
  <c r="F132" i="4" s="1"/>
  <c r="K132" i="4"/>
  <c r="G132" i="4" s="1"/>
  <c r="L132" i="4"/>
  <c r="H132" i="4" s="1"/>
  <c r="P132" i="4"/>
  <c r="S132" i="4"/>
  <c r="W132" i="4"/>
  <c r="I133" i="4"/>
  <c r="J133" i="4"/>
  <c r="F133" i="4" s="1"/>
  <c r="K133" i="4"/>
  <c r="G133" i="4" s="1"/>
  <c r="L133" i="4"/>
  <c r="H133" i="4" s="1"/>
  <c r="P133" i="4"/>
  <c r="S133" i="4"/>
  <c r="W133" i="4"/>
  <c r="I134" i="4"/>
  <c r="J134" i="4"/>
  <c r="F134" i="4" s="1"/>
  <c r="K134" i="4"/>
  <c r="G134" i="4" s="1"/>
  <c r="L134" i="4"/>
  <c r="H134" i="4" s="1"/>
  <c r="P134" i="4"/>
  <c r="S134" i="4"/>
  <c r="W134" i="4"/>
  <c r="I135" i="4"/>
  <c r="J135" i="4"/>
  <c r="F135" i="4" s="1"/>
  <c r="K135" i="4"/>
  <c r="G135" i="4" s="1"/>
  <c r="L135" i="4"/>
  <c r="H135" i="4" s="1"/>
  <c r="P135" i="4"/>
  <c r="S135" i="4"/>
  <c r="W135" i="4"/>
  <c r="I136" i="4"/>
  <c r="J136" i="4"/>
  <c r="F136" i="4" s="1"/>
  <c r="K136" i="4"/>
  <c r="G136" i="4" s="1"/>
  <c r="L136" i="4"/>
  <c r="H136" i="4" s="1"/>
  <c r="P136" i="4"/>
  <c r="S136" i="4"/>
  <c r="W136" i="4"/>
  <c r="I137" i="4"/>
  <c r="J137" i="4"/>
  <c r="F137" i="4" s="1"/>
  <c r="K137" i="4"/>
  <c r="G137" i="4" s="1"/>
  <c r="L137" i="4"/>
  <c r="H137" i="4" s="1"/>
  <c r="P137" i="4"/>
  <c r="S137" i="4"/>
  <c r="W137" i="4"/>
  <c r="I138" i="4"/>
  <c r="J138" i="4"/>
  <c r="F138" i="4" s="1"/>
  <c r="K138" i="4"/>
  <c r="G138" i="4" s="1"/>
  <c r="L138" i="4"/>
  <c r="H138" i="4" s="1"/>
  <c r="P138" i="4"/>
  <c r="S138" i="4"/>
  <c r="W138" i="4"/>
  <c r="I139" i="4"/>
  <c r="J139" i="4"/>
  <c r="F139" i="4" s="1"/>
  <c r="K139" i="4"/>
  <c r="G139" i="4" s="1"/>
  <c r="L139" i="4"/>
  <c r="H139" i="4" s="1"/>
  <c r="P139" i="4"/>
  <c r="S139" i="4"/>
  <c r="W139" i="4"/>
  <c r="I140" i="4"/>
  <c r="J140" i="4"/>
  <c r="F140" i="4" s="1"/>
  <c r="K140" i="4"/>
  <c r="G140" i="4" s="1"/>
  <c r="L140" i="4"/>
  <c r="H140" i="4" s="1"/>
  <c r="P140" i="4"/>
  <c r="S140" i="4"/>
  <c r="W140" i="4"/>
  <c r="I141" i="4"/>
  <c r="J141" i="4"/>
  <c r="F141" i="4" s="1"/>
  <c r="K141" i="4"/>
  <c r="G141" i="4" s="1"/>
  <c r="L141" i="4"/>
  <c r="H141" i="4" s="1"/>
  <c r="P141" i="4"/>
  <c r="S141" i="4"/>
  <c r="W141" i="4"/>
  <c r="I142" i="4"/>
  <c r="J142" i="4"/>
  <c r="F142" i="4" s="1"/>
  <c r="K142" i="4"/>
  <c r="G142" i="4" s="1"/>
  <c r="L142" i="4"/>
  <c r="H142" i="4" s="1"/>
  <c r="P142" i="4"/>
  <c r="S142" i="4"/>
  <c r="W142" i="4"/>
  <c r="I143" i="4"/>
  <c r="J143" i="4"/>
  <c r="F143" i="4" s="1"/>
  <c r="K143" i="4"/>
  <c r="G143" i="4" s="1"/>
  <c r="L143" i="4"/>
  <c r="H143" i="4" s="1"/>
  <c r="P143" i="4"/>
  <c r="S143" i="4"/>
  <c r="W143" i="4"/>
  <c r="G144" i="4"/>
  <c r="I144" i="4"/>
  <c r="J144" i="4"/>
  <c r="F144" i="4" s="1"/>
  <c r="K144" i="4"/>
  <c r="L144" i="4"/>
  <c r="H144" i="4" s="1"/>
  <c r="P144" i="4"/>
  <c r="S144" i="4"/>
  <c r="W144" i="4"/>
  <c r="I145" i="4"/>
  <c r="J145" i="4"/>
  <c r="F145" i="4" s="1"/>
  <c r="K145" i="4"/>
  <c r="G145" i="4" s="1"/>
  <c r="L145" i="4"/>
  <c r="H145" i="4" s="1"/>
  <c r="P145" i="4"/>
  <c r="S145" i="4"/>
  <c r="W145" i="4"/>
  <c r="I146" i="4"/>
  <c r="J146" i="4"/>
  <c r="F146" i="4" s="1"/>
  <c r="K146" i="4"/>
  <c r="G146" i="4" s="1"/>
  <c r="L146" i="4"/>
  <c r="H146" i="4" s="1"/>
  <c r="P146" i="4"/>
  <c r="S146" i="4"/>
  <c r="W146" i="4"/>
  <c r="I147" i="4"/>
  <c r="J147" i="4"/>
  <c r="F147" i="4" s="1"/>
  <c r="K147" i="4"/>
  <c r="G147" i="4" s="1"/>
  <c r="L147" i="4"/>
  <c r="H147" i="4" s="1"/>
  <c r="P147" i="4"/>
  <c r="S147" i="4"/>
  <c r="W147" i="4"/>
  <c r="I148" i="4"/>
  <c r="J148" i="4"/>
  <c r="F148" i="4" s="1"/>
  <c r="K148" i="4"/>
  <c r="G148" i="4" s="1"/>
  <c r="L148" i="4"/>
  <c r="H148" i="4" s="1"/>
  <c r="P148" i="4"/>
  <c r="S148" i="4"/>
  <c r="W148" i="4"/>
  <c r="I149" i="4"/>
  <c r="J149" i="4"/>
  <c r="F149" i="4" s="1"/>
  <c r="K149" i="4"/>
  <c r="G149" i="4" s="1"/>
  <c r="L149" i="4"/>
  <c r="H149" i="4" s="1"/>
  <c r="P149" i="4"/>
  <c r="S149" i="4"/>
  <c r="W149" i="4"/>
  <c r="I150" i="4"/>
  <c r="J150" i="4"/>
  <c r="F150" i="4" s="1"/>
  <c r="K150" i="4"/>
  <c r="G150" i="4" s="1"/>
  <c r="L150" i="4"/>
  <c r="H150" i="4" s="1"/>
  <c r="P150" i="4"/>
  <c r="S150" i="4"/>
  <c r="W150" i="4"/>
  <c r="I151" i="4"/>
  <c r="J151" i="4"/>
  <c r="F151" i="4" s="1"/>
  <c r="K151" i="4"/>
  <c r="G151" i="4" s="1"/>
  <c r="L151" i="4"/>
  <c r="H151" i="4" s="1"/>
  <c r="P151" i="4"/>
  <c r="S151" i="4"/>
  <c r="W151" i="4"/>
  <c r="I152" i="4"/>
  <c r="J152" i="4"/>
  <c r="F152" i="4" s="1"/>
  <c r="K152" i="4"/>
  <c r="G152" i="4" s="1"/>
  <c r="L152" i="4"/>
  <c r="H152" i="4" s="1"/>
  <c r="P152" i="4"/>
  <c r="S152" i="4"/>
  <c r="W152" i="4"/>
  <c r="I153" i="4"/>
  <c r="J153" i="4"/>
  <c r="F153" i="4" s="1"/>
  <c r="K153" i="4"/>
  <c r="G153" i="4" s="1"/>
  <c r="L153" i="4"/>
  <c r="H153" i="4" s="1"/>
  <c r="P153" i="4"/>
  <c r="S153" i="4"/>
  <c r="W153" i="4"/>
  <c r="I154" i="4"/>
  <c r="J154" i="4"/>
  <c r="F154" i="4" s="1"/>
  <c r="K154" i="4"/>
  <c r="G154" i="4" s="1"/>
  <c r="L154" i="4"/>
  <c r="H154" i="4" s="1"/>
  <c r="P154" i="4"/>
  <c r="S154" i="4"/>
  <c r="W154" i="4"/>
  <c r="I155" i="4"/>
  <c r="J155" i="4"/>
  <c r="F155" i="4" s="1"/>
  <c r="K155" i="4"/>
  <c r="G155" i="4" s="1"/>
  <c r="L155" i="4"/>
  <c r="H155" i="4" s="1"/>
  <c r="P155" i="4"/>
  <c r="S155" i="4"/>
  <c r="W155" i="4"/>
  <c r="I156" i="4"/>
  <c r="J156" i="4"/>
  <c r="F156" i="4" s="1"/>
  <c r="K156" i="4"/>
  <c r="G156" i="4" s="1"/>
  <c r="L156" i="4"/>
  <c r="H156" i="4" s="1"/>
  <c r="P156" i="4"/>
  <c r="S156" i="4"/>
  <c r="W156" i="4"/>
  <c r="H157" i="4"/>
  <c r="I157" i="4"/>
  <c r="J157" i="4"/>
  <c r="F157" i="4" s="1"/>
  <c r="K157" i="4"/>
  <c r="G157" i="4" s="1"/>
  <c r="L157" i="4"/>
  <c r="P157" i="4"/>
  <c r="S157" i="4"/>
  <c r="W157" i="4"/>
  <c r="I158" i="4"/>
  <c r="J158" i="4"/>
  <c r="F158" i="4" s="1"/>
  <c r="K158" i="4"/>
  <c r="G158" i="4" s="1"/>
  <c r="L158" i="4"/>
  <c r="H158" i="4" s="1"/>
  <c r="P158" i="4"/>
  <c r="S158" i="4"/>
  <c r="W158" i="4"/>
  <c r="I159" i="4"/>
  <c r="J159" i="4"/>
  <c r="F159" i="4" s="1"/>
  <c r="K159" i="4"/>
  <c r="G159" i="4" s="1"/>
  <c r="L159" i="4"/>
  <c r="H159" i="4" s="1"/>
  <c r="P159" i="4"/>
  <c r="S159" i="4"/>
  <c r="W159" i="4"/>
  <c r="I160" i="4"/>
  <c r="J160" i="4"/>
  <c r="F160" i="4" s="1"/>
  <c r="K160" i="4"/>
  <c r="G160" i="4" s="1"/>
  <c r="L160" i="4"/>
  <c r="H160" i="4" s="1"/>
  <c r="P160" i="4"/>
  <c r="S160" i="4"/>
  <c r="W160" i="4"/>
  <c r="I161" i="4"/>
  <c r="J161" i="4"/>
  <c r="F161" i="4" s="1"/>
  <c r="K161" i="4"/>
  <c r="G161" i="4" s="1"/>
  <c r="L161" i="4"/>
  <c r="H161" i="4" s="1"/>
  <c r="P161" i="4"/>
  <c r="S161" i="4"/>
  <c r="W161" i="4"/>
  <c r="I162" i="4"/>
  <c r="J162" i="4"/>
  <c r="F162" i="4" s="1"/>
  <c r="K162" i="4"/>
  <c r="G162" i="4" s="1"/>
  <c r="L162" i="4"/>
  <c r="H162" i="4" s="1"/>
  <c r="P162" i="4"/>
  <c r="S162" i="4"/>
  <c r="W162" i="4"/>
  <c r="I163" i="4"/>
  <c r="J163" i="4"/>
  <c r="F163" i="4" s="1"/>
  <c r="K163" i="4"/>
  <c r="G163" i="4" s="1"/>
  <c r="L163" i="4"/>
  <c r="H163" i="4" s="1"/>
  <c r="P163" i="4"/>
  <c r="S163" i="4"/>
  <c r="W163" i="4"/>
  <c r="I164" i="4"/>
  <c r="J164" i="4"/>
  <c r="F164" i="4" s="1"/>
  <c r="K164" i="4"/>
  <c r="G164" i="4" s="1"/>
  <c r="L164" i="4"/>
  <c r="H164" i="4" s="1"/>
  <c r="P164" i="4"/>
  <c r="S164" i="4"/>
  <c r="W164" i="4"/>
  <c r="I165" i="4"/>
  <c r="J165" i="4"/>
  <c r="F165" i="4" s="1"/>
  <c r="K165" i="4"/>
  <c r="G165" i="4" s="1"/>
  <c r="L165" i="4"/>
  <c r="H165" i="4" s="1"/>
  <c r="P165" i="4"/>
  <c r="S165" i="4"/>
  <c r="W165" i="4"/>
  <c r="I166" i="4"/>
  <c r="J166" i="4"/>
  <c r="F166" i="4" s="1"/>
  <c r="K166" i="4"/>
  <c r="G166" i="4" s="1"/>
  <c r="L166" i="4"/>
  <c r="H166" i="4" s="1"/>
  <c r="P166" i="4"/>
  <c r="S166" i="4"/>
  <c r="W166" i="4"/>
  <c r="I167" i="4"/>
  <c r="J167" i="4"/>
  <c r="F167" i="4" s="1"/>
  <c r="K167" i="4"/>
  <c r="G167" i="4" s="1"/>
  <c r="L167" i="4"/>
  <c r="H167" i="4" s="1"/>
  <c r="P167" i="4"/>
  <c r="S167" i="4"/>
  <c r="W167" i="4"/>
  <c r="I168" i="4"/>
  <c r="J168" i="4"/>
  <c r="F168" i="4" s="1"/>
  <c r="K168" i="4"/>
  <c r="G168" i="4" s="1"/>
  <c r="L168" i="4"/>
  <c r="H168" i="4" s="1"/>
  <c r="P168" i="4"/>
  <c r="S168" i="4"/>
  <c r="W168" i="4"/>
  <c r="I169" i="4"/>
  <c r="J169" i="4"/>
  <c r="F169" i="4" s="1"/>
  <c r="K169" i="4"/>
  <c r="G169" i="4" s="1"/>
  <c r="L169" i="4"/>
  <c r="H169" i="4" s="1"/>
  <c r="P169" i="4"/>
  <c r="S169" i="4"/>
  <c r="W169" i="4"/>
  <c r="I170" i="4"/>
  <c r="J170" i="4"/>
  <c r="F170" i="4" s="1"/>
  <c r="K170" i="4"/>
  <c r="G170" i="4" s="1"/>
  <c r="L170" i="4"/>
  <c r="H170" i="4" s="1"/>
  <c r="P170" i="4"/>
  <c r="S170" i="4"/>
  <c r="W170" i="4"/>
  <c r="I171" i="4"/>
  <c r="J171" i="4"/>
  <c r="F171" i="4" s="1"/>
  <c r="K171" i="4"/>
  <c r="G171" i="4" s="1"/>
  <c r="L171" i="4"/>
  <c r="H171" i="4" s="1"/>
  <c r="P171" i="4"/>
  <c r="S171" i="4"/>
  <c r="W171" i="4"/>
  <c r="I172" i="4"/>
  <c r="J172" i="4"/>
  <c r="F172" i="4" s="1"/>
  <c r="K172" i="4"/>
  <c r="G172" i="4" s="1"/>
  <c r="L172" i="4"/>
  <c r="H172" i="4" s="1"/>
  <c r="P172" i="4"/>
  <c r="S172" i="4"/>
  <c r="W172" i="4"/>
  <c r="I173" i="4"/>
  <c r="J173" i="4"/>
  <c r="F173" i="4" s="1"/>
  <c r="K173" i="4"/>
  <c r="G173" i="4" s="1"/>
  <c r="L173" i="4"/>
  <c r="H173" i="4" s="1"/>
  <c r="P173" i="4"/>
  <c r="S173" i="4"/>
  <c r="W173" i="4"/>
  <c r="I174" i="4"/>
  <c r="J174" i="4"/>
  <c r="F174" i="4" s="1"/>
  <c r="K174" i="4"/>
  <c r="G174" i="4" s="1"/>
  <c r="L174" i="4"/>
  <c r="H174" i="4" s="1"/>
  <c r="P174" i="4"/>
  <c r="S174" i="4"/>
  <c r="W174" i="4"/>
  <c r="I175" i="4"/>
  <c r="J175" i="4"/>
  <c r="F175" i="4" s="1"/>
  <c r="K175" i="4"/>
  <c r="G175" i="4" s="1"/>
  <c r="L175" i="4"/>
  <c r="H175" i="4" s="1"/>
  <c r="P175" i="4"/>
  <c r="S175" i="4"/>
  <c r="W175" i="4"/>
  <c r="I176" i="4"/>
  <c r="J176" i="4"/>
  <c r="F176" i="4" s="1"/>
  <c r="K176" i="4"/>
  <c r="G176" i="4" s="1"/>
  <c r="L176" i="4"/>
  <c r="H176" i="4" s="1"/>
  <c r="P176" i="4"/>
  <c r="S176" i="4"/>
  <c r="W176" i="4"/>
  <c r="I177" i="4"/>
  <c r="J177" i="4"/>
  <c r="F177" i="4" s="1"/>
  <c r="K177" i="4"/>
  <c r="G177" i="4" s="1"/>
  <c r="L177" i="4"/>
  <c r="H177" i="4" s="1"/>
  <c r="P177" i="4"/>
  <c r="S177" i="4"/>
  <c r="W177" i="4"/>
  <c r="I178" i="4"/>
  <c r="J178" i="4"/>
  <c r="F178" i="4" s="1"/>
  <c r="K178" i="4"/>
  <c r="G178" i="4" s="1"/>
  <c r="L178" i="4"/>
  <c r="H178" i="4" s="1"/>
  <c r="P178" i="4"/>
  <c r="S178" i="4"/>
  <c r="W178" i="4"/>
  <c r="I179" i="4"/>
  <c r="J179" i="4"/>
  <c r="F179" i="4" s="1"/>
  <c r="K179" i="4"/>
  <c r="G179" i="4" s="1"/>
  <c r="L179" i="4"/>
  <c r="H179" i="4" s="1"/>
  <c r="P179" i="4"/>
  <c r="S179" i="4"/>
  <c r="W179" i="4"/>
  <c r="I180" i="4"/>
  <c r="J180" i="4"/>
  <c r="F180" i="4" s="1"/>
  <c r="K180" i="4"/>
  <c r="G180" i="4" s="1"/>
  <c r="L180" i="4"/>
  <c r="H180" i="4" s="1"/>
  <c r="P180" i="4"/>
  <c r="S180" i="4"/>
  <c r="W180" i="4"/>
  <c r="I181" i="4"/>
  <c r="J181" i="4"/>
  <c r="F181" i="4" s="1"/>
  <c r="K181" i="4"/>
  <c r="G181" i="4" s="1"/>
  <c r="L181" i="4"/>
  <c r="H181" i="4" s="1"/>
  <c r="P181" i="4"/>
  <c r="S181" i="4"/>
  <c r="W181" i="4"/>
  <c r="I182" i="4"/>
  <c r="J182" i="4"/>
  <c r="F182" i="4" s="1"/>
  <c r="K182" i="4"/>
  <c r="G182" i="4" s="1"/>
  <c r="L182" i="4"/>
  <c r="H182" i="4" s="1"/>
  <c r="P182" i="4"/>
  <c r="S182" i="4"/>
  <c r="W182" i="4"/>
  <c r="I183" i="4"/>
  <c r="J183" i="4"/>
  <c r="F183" i="4" s="1"/>
  <c r="K183" i="4"/>
  <c r="G183" i="4" s="1"/>
  <c r="L183" i="4"/>
  <c r="H183" i="4" s="1"/>
  <c r="P183" i="4"/>
  <c r="S183" i="4"/>
  <c r="W183" i="4"/>
  <c r="I184" i="4"/>
  <c r="J184" i="4"/>
  <c r="F184" i="4" s="1"/>
  <c r="K184" i="4"/>
  <c r="G184" i="4" s="1"/>
  <c r="L184" i="4"/>
  <c r="H184" i="4" s="1"/>
  <c r="P184" i="4"/>
  <c r="S184" i="4"/>
  <c r="W184" i="4"/>
  <c r="I185" i="4"/>
  <c r="J185" i="4"/>
  <c r="F185" i="4" s="1"/>
  <c r="K185" i="4"/>
  <c r="G185" i="4" s="1"/>
  <c r="L185" i="4"/>
  <c r="H185" i="4" s="1"/>
  <c r="P185" i="4"/>
  <c r="S185" i="4"/>
  <c r="W185" i="4"/>
  <c r="I186" i="4"/>
  <c r="J186" i="4"/>
  <c r="F186" i="4" s="1"/>
  <c r="K186" i="4"/>
  <c r="G186" i="4" s="1"/>
  <c r="L186" i="4"/>
  <c r="H186" i="4" s="1"/>
  <c r="P186" i="4"/>
  <c r="S186" i="4"/>
  <c r="W186" i="4"/>
  <c r="I187" i="4"/>
  <c r="J187" i="4"/>
  <c r="F187" i="4" s="1"/>
  <c r="K187" i="4"/>
  <c r="G187" i="4" s="1"/>
  <c r="L187" i="4"/>
  <c r="H187" i="4" s="1"/>
  <c r="P187" i="4"/>
  <c r="S187" i="4"/>
  <c r="W187" i="4"/>
  <c r="I188" i="4"/>
  <c r="J188" i="4"/>
  <c r="F188" i="4" s="1"/>
  <c r="K188" i="4"/>
  <c r="G188" i="4" s="1"/>
  <c r="L188" i="4"/>
  <c r="H188" i="4" s="1"/>
  <c r="P188" i="4"/>
  <c r="S188" i="4"/>
  <c r="W188" i="4"/>
  <c r="I189" i="4"/>
  <c r="J189" i="4"/>
  <c r="F189" i="4" s="1"/>
  <c r="K189" i="4"/>
  <c r="G189" i="4" s="1"/>
  <c r="L189" i="4"/>
  <c r="H189" i="4" s="1"/>
  <c r="P189" i="4"/>
  <c r="S189" i="4"/>
  <c r="W189" i="4"/>
  <c r="I190" i="4"/>
  <c r="J190" i="4"/>
  <c r="F190" i="4" s="1"/>
  <c r="K190" i="4"/>
  <c r="G190" i="4" s="1"/>
  <c r="L190" i="4"/>
  <c r="H190" i="4" s="1"/>
  <c r="P190" i="4"/>
  <c r="S190" i="4"/>
  <c r="W190" i="4"/>
  <c r="I191" i="4"/>
  <c r="J191" i="4"/>
  <c r="F191" i="4" s="1"/>
  <c r="K191" i="4"/>
  <c r="G191" i="4" s="1"/>
  <c r="L191" i="4"/>
  <c r="H191" i="4" s="1"/>
  <c r="P191" i="4"/>
  <c r="S191" i="4"/>
  <c r="W191" i="4"/>
  <c r="I192" i="4"/>
  <c r="J192" i="4"/>
  <c r="F192" i="4" s="1"/>
  <c r="K192" i="4"/>
  <c r="G192" i="4" s="1"/>
  <c r="L192" i="4"/>
  <c r="H192" i="4" s="1"/>
  <c r="P192" i="4"/>
  <c r="S192" i="4"/>
  <c r="W192" i="4"/>
  <c r="I193" i="4"/>
  <c r="J193" i="4"/>
  <c r="F193" i="4" s="1"/>
  <c r="K193" i="4"/>
  <c r="G193" i="4" s="1"/>
  <c r="L193" i="4"/>
  <c r="H193" i="4" s="1"/>
  <c r="P193" i="4"/>
  <c r="S193" i="4"/>
  <c r="W193" i="4"/>
  <c r="I194" i="4"/>
  <c r="J194" i="4"/>
  <c r="F194" i="4" s="1"/>
  <c r="K194" i="4"/>
  <c r="G194" i="4" s="1"/>
  <c r="L194" i="4"/>
  <c r="H194" i="4" s="1"/>
  <c r="P194" i="4"/>
  <c r="S194" i="4"/>
  <c r="W194" i="4"/>
  <c r="I195" i="4"/>
  <c r="J195" i="4"/>
  <c r="F195" i="4" s="1"/>
  <c r="K195" i="4"/>
  <c r="G195" i="4" s="1"/>
  <c r="L195" i="4"/>
  <c r="H195" i="4" s="1"/>
  <c r="P195" i="4"/>
  <c r="S195" i="4"/>
  <c r="W195" i="4"/>
  <c r="I196" i="4"/>
  <c r="J196" i="4"/>
  <c r="F196" i="4" s="1"/>
  <c r="K196" i="4"/>
  <c r="G196" i="4" s="1"/>
  <c r="L196" i="4"/>
  <c r="H196" i="4" s="1"/>
  <c r="P196" i="4"/>
  <c r="S196" i="4"/>
  <c r="W196" i="4"/>
  <c r="I197" i="4"/>
  <c r="J197" i="4"/>
  <c r="F197" i="4" s="1"/>
  <c r="K197" i="4"/>
  <c r="G197" i="4" s="1"/>
  <c r="L197" i="4"/>
  <c r="H197" i="4" s="1"/>
  <c r="P197" i="4"/>
  <c r="S197" i="4"/>
  <c r="W197" i="4"/>
  <c r="I198" i="4"/>
  <c r="J198" i="4"/>
  <c r="F198" i="4" s="1"/>
  <c r="K198" i="4"/>
  <c r="G198" i="4" s="1"/>
  <c r="L198" i="4"/>
  <c r="H198" i="4" s="1"/>
  <c r="P198" i="4"/>
  <c r="S198" i="4"/>
  <c r="W198" i="4"/>
  <c r="I199" i="4"/>
  <c r="J199" i="4"/>
  <c r="F199" i="4" s="1"/>
  <c r="K199" i="4"/>
  <c r="G199" i="4" s="1"/>
  <c r="L199" i="4"/>
  <c r="H199" i="4" s="1"/>
  <c r="P199" i="4"/>
  <c r="S199" i="4"/>
  <c r="W199" i="4"/>
  <c r="I200" i="4"/>
  <c r="J200" i="4"/>
  <c r="F200" i="4" s="1"/>
  <c r="K200" i="4"/>
  <c r="G200" i="4" s="1"/>
  <c r="L200" i="4"/>
  <c r="H200" i="4" s="1"/>
  <c r="P200" i="4"/>
  <c r="S200" i="4"/>
  <c r="W200" i="4"/>
  <c r="I201" i="4"/>
  <c r="J201" i="4"/>
  <c r="F201" i="4" s="1"/>
  <c r="K201" i="4"/>
  <c r="G201" i="4" s="1"/>
  <c r="L201" i="4"/>
  <c r="H201" i="4" s="1"/>
  <c r="P201" i="4"/>
  <c r="S201" i="4"/>
  <c r="W201" i="4"/>
  <c r="I202" i="4"/>
  <c r="J202" i="4"/>
  <c r="F202" i="4" s="1"/>
  <c r="K202" i="4"/>
  <c r="G202" i="4" s="1"/>
  <c r="L202" i="4"/>
  <c r="H202" i="4" s="1"/>
  <c r="P202" i="4"/>
  <c r="S202" i="4"/>
  <c r="W202" i="4"/>
  <c r="C9" i="6"/>
  <c r="C8" i="6"/>
  <c r="C7" i="6"/>
  <c r="C3" i="6"/>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<sst xmlns="http://schemas.openxmlformats.org/spreadsheetml/2006/main" count="3191" uniqueCount="510">
  <si>
    <t>ST JOSEPH'S CENTER</t>
  </si>
  <si>
    <t>WINDSOR HEALTH AND REHABILITATION CENTER, LLC</t>
  </si>
  <si>
    <t>CRESTFIELD REHABILITATION CENTER &amp; FENWOOD MANOR</t>
  </si>
  <si>
    <t>MONTOWESE HEALTH &amp; REHABILITATION CENTER</t>
  </si>
  <si>
    <t>CHESTERFIELDS HEALTH CARE CENTER</t>
  </si>
  <si>
    <t>GLEN HILL CENTER</t>
  </si>
  <si>
    <t>CAROLTON CHRONIC &amp; CONV HOSP,</t>
  </si>
  <si>
    <t>APPLE REHAB FARMINGTON VALLEY</t>
  </si>
  <si>
    <t>HEWITT HEALTH &amp; REHABILITATION CENTER, INC</t>
  </si>
  <si>
    <t>SKYVIEW REHAB AND NURSING</t>
  </si>
  <si>
    <t>SALMON BROOK REHAB AND NURSING</t>
  </si>
  <si>
    <t>CASSENA CARE AT STAMFORD</t>
  </si>
  <si>
    <t>AVERY NURSING HOME</t>
  </si>
  <si>
    <t>MILFORD HEALTH CARE CENTER INC</t>
  </si>
  <si>
    <t>APPLE REHAB SAYBROOK</t>
  </si>
  <si>
    <t>FILOSA, FOR NURSING &amp; REHABILITATION</t>
  </si>
  <si>
    <t>WESTVIEW NURSING CARE &amp; REHAB</t>
  </si>
  <si>
    <t>NORWICH SUB-ACUTE AND NURSING</t>
  </si>
  <si>
    <t>HUGHES HEALTH AND REHABILITATION</t>
  </si>
  <si>
    <t>VILLA MARIA NURSING &amp; REHAB COMMUNITY, INC</t>
  </si>
  <si>
    <t>ST MARY HOME</t>
  </si>
  <si>
    <t>APPLE REHAB MIDDLETOWN</t>
  </si>
  <si>
    <t>GROVE MANOR NURSING HOME, INC</t>
  </si>
  <si>
    <t>TORRINGTON CENTER FOR NURSING &amp; REHABILIATION LLC</t>
  </si>
  <si>
    <t>MIDDLESEX HEALTH CARE CENTER</t>
  </si>
  <si>
    <t>HEBREW CENTER FOR HEALTH AND REHABILITATION</t>
  </si>
  <si>
    <t>WOLCOTT HALL NURSING CTR</t>
  </si>
  <si>
    <t>GREENTREE MANOR NURSING &amp; REHA</t>
  </si>
  <si>
    <t>NATHANIEL WITHERELL, THE</t>
  </si>
  <si>
    <t>MASONICARE HEALTH CENTER</t>
  </si>
  <si>
    <t>BLOOMFIELD HEALTH CARE CENTER</t>
  </si>
  <si>
    <t>APPLE REHAB GUILFORD</t>
  </si>
  <si>
    <t>MIDDLEBURY CONVALESCENT HOME</t>
  </si>
  <si>
    <t>VILLA AT STAMFORD, THE</t>
  </si>
  <si>
    <t>NEW LONDON SUB-ACUTE AND NURSING</t>
  </si>
  <si>
    <t>CASSENA CARE AT NORWALK</t>
  </si>
  <si>
    <t>BISHOP WICKE HEALTH &amp; REHAB CT</t>
  </si>
  <si>
    <t>APPLE REHAB WATERTOWN</t>
  </si>
  <si>
    <t>GRANDVIEW REHABILITATION AND HEALTHCARE CENTER</t>
  </si>
  <si>
    <t>FOX HILL CENTER</t>
  </si>
  <si>
    <t>MERIDEN CENTER</t>
  </si>
  <si>
    <t>PARKWAY PAVILION HEALTH AND REHABILITATION CENTER</t>
  </si>
  <si>
    <t>HARBOR VILLAGE NORTH HEALTH AND REHABILITATION CEN</t>
  </si>
  <si>
    <t>VILLAGE GREEN OF BRISTOL REHAB &amp; HEALTH CENTER</t>
  </si>
  <si>
    <t>WEST HAVEN CENTER FOR NURSING &amp; REHABILITATION</t>
  </si>
  <si>
    <t>GEER NURSING AND REHABILITATION</t>
  </si>
  <si>
    <t>VILLAGE CREST CENTER FOR HEALTH &amp; REHABILITATION</t>
  </si>
  <si>
    <t>WATERBURY GARDENS NURSING AND REHAB</t>
  </si>
  <si>
    <t>APPLE REHAB ROCKY HILL</t>
  </si>
  <si>
    <t>GOLDEN HILL REHAB PAVILION</t>
  </si>
  <si>
    <t>PORTLAND CARE &amp; REHAB CENTER,</t>
  </si>
  <si>
    <t>MCLEAN HEALTH CENTER</t>
  </si>
  <si>
    <t>WATERBURY CENTER FOR NURSING &amp; REHABILITATION LLC</t>
  </si>
  <si>
    <t>PINES AT BRISTOL FOR NURSING &amp; REHABILITATION, THE</t>
  </si>
  <si>
    <t>CHESHIRE REGIONAL REHAB CENTER</t>
  </si>
  <si>
    <t>ARDEN HOUSE</t>
  </si>
  <si>
    <t>LEDGECREST HEALTH CARE</t>
  </si>
  <si>
    <t>APPLE REHAB COLCHESTER</t>
  </si>
  <si>
    <t>COBALT LODGE HEALTH CARE &amp; REH</t>
  </si>
  <si>
    <t>QUINNIPIAC VALLEY CENTER</t>
  </si>
  <si>
    <t>GUILFORD HOUSE, THE</t>
  </si>
  <si>
    <t>NOBLE HORIZONS</t>
  </si>
  <si>
    <t>KIMBERLY HALL-SOUTH CENTER</t>
  </si>
  <si>
    <t>MAPLE VIEW MANOR</t>
  </si>
  <si>
    <t>GLENDALE CENTER</t>
  </si>
  <si>
    <t>RIVER GLEN HEALTH CARE CTR</t>
  </si>
  <si>
    <t>PIERCE MEM BAPTIST HOME</t>
  </si>
  <si>
    <t>AVON HEALTH CENTER</t>
  </si>
  <si>
    <t>WHITNEY REHABILITATION CARE CENTER</t>
  </si>
  <si>
    <t>PARKVILLE CARE CENTER</t>
  </si>
  <si>
    <t>TOUCHPOINTS AT FARMINGTON</t>
  </si>
  <si>
    <t>WESTSIDE CARE CENTER</t>
  </si>
  <si>
    <t>HARRINGTON COURT</t>
  </si>
  <si>
    <t>RIVERSIDE HEALTH &amp; REHABILITATION</t>
  </si>
  <si>
    <t>DOUGLAS MANOR</t>
  </si>
  <si>
    <t>REGENCY HOUSE NURSING AND REHABILITATION CENTER</t>
  </si>
  <si>
    <t>AUTUMN LAKE HEALTHCARE AT CROMWELL</t>
  </si>
  <si>
    <t>TOUCHPOINTS AT BLOOMFIELD</t>
  </si>
  <si>
    <t>ELIM PARK BAPTIST HOME, INC</t>
  </si>
  <si>
    <t>TRINITY HILL CARE CENTER</t>
  </si>
  <si>
    <t>GROTON REGENCY CENTER</t>
  </si>
  <si>
    <t>MYSTIC HEALTHCARE &amp; REHABILITATION CENTER, LLC</t>
  </si>
  <si>
    <t>ST JOSEPH'S RESIDENCE</t>
  </si>
  <si>
    <t>WESTERN REHABILITATION CARE CENTER</t>
  </si>
  <si>
    <t>GRIMES YNHCC</t>
  </si>
  <si>
    <t>WEST HARTFORD HEALTH &amp; REHABILITATION CENTER</t>
  </si>
  <si>
    <t>KIMBERLY HALL NORTH</t>
  </si>
  <si>
    <t>WESTPORT REHABILITATION COMPLEX</t>
  </si>
  <si>
    <t>NEWINGTON RAPID RECOVERY REHAB CENTER</t>
  </si>
  <si>
    <t>FAIRVIEW</t>
  </si>
  <si>
    <t>WHITNEY CENTER</t>
  </si>
  <si>
    <t>AUTUMN LAKE HEALTHCARE AT NEW BRITAIN</t>
  </si>
  <si>
    <t>JEFFERSON HOUSE</t>
  </si>
  <si>
    <t>WHISPERING PINES REHABILITATION AND NURSING CENTER</t>
  </si>
  <si>
    <t>MILLER MEMORIAL COMMUNITY</t>
  </si>
  <si>
    <t>BRANFORD HILLS HEALTHCARE CTR</t>
  </si>
  <si>
    <t>CHELSEA PLACE CARE CENTER</t>
  </si>
  <si>
    <t>APPLE REHAB SHELTON LAKES</t>
  </si>
  <si>
    <t>CALEB HITCHCOCK HEALTH CARE CE</t>
  </si>
  <si>
    <t>PILGRIM MANOR</t>
  </si>
  <si>
    <t>CHESTELM HEALTH CARE</t>
  </si>
  <si>
    <t>COLONIAL HEALTH &amp; REHAB CENTER OF PLAINFIELD LLC</t>
  </si>
  <si>
    <t>WADSWORTH GLEN HEALTH CARE CEN</t>
  </si>
  <si>
    <t>GLADEVIEW HEALTH CARE CENTER</t>
  </si>
  <si>
    <t>TOUCHPOINTS AT MANCHESTER</t>
  </si>
  <si>
    <t>GLASTONBURY HEALTH CARE CENTER</t>
  </si>
  <si>
    <t>WILTON MEADOWS HEALTH CARE CEN</t>
  </si>
  <si>
    <t>POMPERAUG WOODS HEALTH CENTER</t>
  </si>
  <si>
    <t>LITCHFIELD WOODS HEALTH CARE C</t>
  </si>
  <si>
    <t>ARK HEALTHCARE &amp; REHABILITATION AT ST. CAMILLUS</t>
  </si>
  <si>
    <t>ST JOSEPHS LIVING CENTER</t>
  </si>
  <si>
    <t>ESSEX MEADOWS HEALTH CENTER</t>
  </si>
  <si>
    <t>CAMBRIDGE HEALTH AND REHABILITATION CENTER</t>
  </si>
  <si>
    <t>BAYVIEW HEALTH CARE</t>
  </si>
  <si>
    <t>MARY WADE HOME, INC</t>
  </si>
  <si>
    <t>EVERGREEN HEALTH CARE CENTER</t>
  </si>
  <si>
    <t>APPLE REHAB MYSTIC</t>
  </si>
  <si>
    <t>BRISTOL HEALTH INGRAHAM MANOR</t>
  </si>
  <si>
    <t>LUDLOWE CENTER FOR HEALTH &amp; REHABILITATION, LLC</t>
  </si>
  <si>
    <t>WILLOWS REHABILITATION &amp; NURSING CENTER</t>
  </si>
  <si>
    <t>VALERIE MANOR</t>
  </si>
  <si>
    <t>MANCHESTER MANOR</t>
  </si>
  <si>
    <t>VERNON MANOR HEALTH CARE CENTER, LLC</t>
  </si>
  <si>
    <t>BEECHWOOD</t>
  </si>
  <si>
    <t>SOUTHINGTON CARE CENTER</t>
  </si>
  <si>
    <t>SILVER SPRINGS CARE CENTER</t>
  </si>
  <si>
    <t>ARK HEALTHCARE &amp; REHABILITATION AT GOVERNORÆS HOUS</t>
  </si>
  <si>
    <t>LORD CHAMBERLAIN NURSING &amp; REHABILITATION CENTER</t>
  </si>
  <si>
    <t>PENDLETON HEALTH &amp; REHABILITATION CENTER</t>
  </si>
  <si>
    <t>JEROME HOME</t>
  </si>
  <si>
    <t>APPLE REHAB COCCOMO</t>
  </si>
  <si>
    <t>SUFFIELD HOUSE, THE</t>
  </si>
  <si>
    <t>ADVANCED CENTER FOR NURSING &amp; REHABILITATION</t>
  </si>
  <si>
    <t>COOK WILLOW CONVALESCENT HOSPITAL</t>
  </si>
  <si>
    <t>SHERIDEN WOODS</t>
  </si>
  <si>
    <t>ABBOTT TERRACE HEALTH CENTER</t>
  </si>
  <si>
    <t>CONNECTICUT BAPTIST HOMES, INC</t>
  </si>
  <si>
    <t>JEWISH SENIOR SERVICES</t>
  </si>
  <si>
    <t>SAINT JOHN PAUL I I CENTER</t>
  </si>
  <si>
    <t>NEWTOWN REHABILITATION &amp; HEALTH CARE CENTER</t>
  </si>
  <si>
    <t>NOTRE DAME CONVALESCENT HOME I</t>
  </si>
  <si>
    <t>BICKFORD HEALTH CARE CENTER</t>
  </si>
  <si>
    <t>FRESH RIVER HEALTHCARE</t>
  </si>
  <si>
    <t>WAVENY CARE CENTER</t>
  </si>
  <si>
    <t>EVERGREEN WOODS</t>
  </si>
  <si>
    <t>HAMDEN REHABILITATION &amp; HEALTH CARE CENTER</t>
  </si>
  <si>
    <t>MEADOWBROOK OF GRANBY</t>
  </si>
  <si>
    <t>GARDNER HEIGHTS HEALTH CARE CENTER, INC</t>
  </si>
  <si>
    <t>LUTHERAN HOME OF SOUTHBURY INC</t>
  </si>
  <si>
    <t>CHESHIRE HOUSE HEALTH CARE FAC</t>
  </si>
  <si>
    <t>MONSIGNOR BOJNOWSKI MANOR</t>
  </si>
  <si>
    <t>BRIDE BROOK HEALTH &amp; REHABILITATION CENTER</t>
  </si>
  <si>
    <t>WEST RIVER REHAB CENTER</t>
  </si>
  <si>
    <t>LIVEWELL CONNECTICUT</t>
  </si>
  <si>
    <t>SHARON HEALTH CARE CENTER</t>
  </si>
  <si>
    <t>APPLE REHAB CROMWELL</t>
  </si>
  <si>
    <t>WATER'S EDGE CENTER FOR HEALTH &amp; REHAB</t>
  </si>
  <si>
    <t>WOODLAKE AT TOLLAND REHABILITATION &amp; NURSING CENTE</t>
  </si>
  <si>
    <t>SEABURY</t>
  </si>
  <si>
    <t>MARLBOROUGH HEALTH &amp; REHABILITATION CENTER</t>
  </si>
  <si>
    <t>SHADY KNOLL</t>
  </si>
  <si>
    <t>AUTUMN LAKE HEALTHCARE AT NORWALK</t>
  </si>
  <si>
    <t>APPLE REHAB AVON</t>
  </si>
  <si>
    <t>APPLE REHAB LAUREL WOODS</t>
  </si>
  <si>
    <t>BEACON BROOK HEALTH CENTER</t>
  </si>
  <si>
    <t>BEL AIR MANOR</t>
  </si>
  <si>
    <t>LONG RIDGE POST-ACUTE CARE</t>
  </si>
  <si>
    <t>LAUREL RIDGE HEALTH CARE CENTE</t>
  </si>
  <si>
    <t>CHERRY BROOK HEALTH CARE CENTE</t>
  </si>
  <si>
    <t>REGALCARE AT NEW HAVEN</t>
  </si>
  <si>
    <t>BETHEL HEALTH CARE CENTER</t>
  </si>
  <si>
    <t>MANSFIELD CENTER FOR NURSING AND REHABILITATION</t>
  </si>
  <si>
    <t>APPLE REHAB WEST HAVEN</t>
  </si>
  <si>
    <t>MAEFAIR HEALTH CARE CENTER</t>
  </si>
  <si>
    <t>MADISON HOUSE</t>
  </si>
  <si>
    <t>THE RESERVOIR</t>
  </si>
  <si>
    <t>LEEWAY, INC</t>
  </si>
  <si>
    <t>AARON MANOR NURSING &amp; REHABILITATION</t>
  </si>
  <si>
    <t>MATULAITIS NURSING HOME</t>
  </si>
  <si>
    <t>LORD CHAMBERLAIN MANOR</t>
  </si>
  <si>
    <t>NORTHBRIDGE HEALTH CARE CENTER</t>
  </si>
  <si>
    <t>HANCOCK HALL</t>
  </si>
  <si>
    <t>COUNTRYSIDE MANOR OF BRISTOL</t>
  </si>
  <si>
    <t>CANDLEWOOD VALLEY HEALTH &amp; REHABILITATION CENTER</t>
  </si>
  <si>
    <t>AUTUMN LAKE HEALTHCARE AT BUCKS HILL</t>
  </si>
  <si>
    <t>AMBERWOODS OF FARMINGTON</t>
  </si>
  <si>
    <t>SUMMIT AT PLANTSVILLE, THE</t>
  </si>
  <si>
    <t>EDGEHILL HEALTH CENTER</t>
  </si>
  <si>
    <t>DAVIS PLACE</t>
  </si>
  <si>
    <t>VANDERMAN PLACE</t>
  </si>
  <si>
    <t>TWIN MAPLES HEALTHCARE, INC</t>
  </si>
  <si>
    <t>MATTATUCK HEALTH CARE FAC</t>
  </si>
  <si>
    <t>ORANGE HEALTH CARE CENTER</t>
  </si>
  <si>
    <t>TOUCHPOINTS AT CHESTNUT</t>
  </si>
  <si>
    <t>AVALON HEALTH CARE CENTER AT STONERIDGE</t>
  </si>
  <si>
    <t>ORCHARD GROVE SPECIALTY CARE CENTER, LLC</t>
  </si>
  <si>
    <t>BRADLEY HOME &amp; PAVILION, THE</t>
  </si>
  <si>
    <t>SPRINGS AT WATERMARK 3030 PARK, THE</t>
  </si>
  <si>
    <t>SPRINGS AT WATERMARK EAST HILL, THE</t>
  </si>
  <si>
    <t>60 WEST</t>
  </si>
  <si>
    <t>JOHN L. LEVITOW HEALTH CARE CENTER</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</si>
  <si>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</si>
  <si>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</si>
  <si>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</si>
  <si>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</si>
  <si>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</si>
  <si>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</si>
  <si>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</si>
  <si>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</si>
  <si>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</si>
  <si>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</si>
  <si>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</si>
  <si>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</si>
  <si>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</si>
  <si>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</si>
  <si>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</si>
  <si>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</si>
  <si>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</si>
  <si>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</si>
  <si>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</si>
  <si>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</si>
  <si>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</si>
  <si>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</si>
  <si>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</si>
  <si>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</si>
  <si>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</si>
  <si>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</si>
  <si>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</si>
  <si>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</si>
  <si>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</si>
  <si>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</si>
  <si>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</si>
  <si>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</si>
  <si>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</si>
  <si>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</si>
  <si>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</si>
  <si>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</si>
  <si>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</si>
  <si>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</si>
  <si>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</si>
  <si>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</si>
  <si>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</si>
  <si>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</si>
  <si>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</si>
  <si>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</si>
  <si>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</si>
  <si>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</si>
  <si>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</si>
  <si>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</si>
  <si>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</si>
  <si>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</si>
  <si>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</si>
  <si>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Fairfield</t>
  </si>
  <si>
    <t>Hartford</t>
  </si>
  <si>
    <t>New Haven</t>
  </si>
  <si>
    <t>Middlesex</t>
  </si>
  <si>
    <t>Windham</t>
  </si>
  <si>
    <t>New London</t>
  </si>
  <si>
    <t>Litchfield</t>
  </si>
  <si>
    <t>Tolland</t>
  </si>
  <si>
    <t>COLLINSVILLE</t>
  </si>
  <si>
    <t>MADISON</t>
  </si>
  <si>
    <t>VERNON</t>
  </si>
  <si>
    <t>HARTFORD</t>
  </si>
  <si>
    <t>FAIRFIELD</t>
  </si>
  <si>
    <t>ORANGE</t>
  </si>
  <si>
    <t>NORWALK</t>
  </si>
  <si>
    <t>CHESTER</t>
  </si>
  <si>
    <t>WINDSOR</t>
  </si>
  <si>
    <t>TRUMBULL</t>
  </si>
  <si>
    <t>MANCHESTER</t>
  </si>
  <si>
    <t>NORTH HAVEN</t>
  </si>
  <si>
    <t>DANBURY</t>
  </si>
  <si>
    <t>PLAINVILLE</t>
  </si>
  <si>
    <t>SHELTON</t>
  </si>
  <si>
    <t>WALLINGFORD</t>
  </si>
  <si>
    <t>GLASTONBURY</t>
  </si>
  <si>
    <t>STAMFORD</t>
  </si>
  <si>
    <t>MILFORD</t>
  </si>
  <si>
    <t>OLD SAYBROOK</t>
  </si>
  <si>
    <t>DAYVILLE</t>
  </si>
  <si>
    <t>NORWICH</t>
  </si>
  <si>
    <t>WEST HARTFORD</t>
  </si>
  <si>
    <t>PLAINFIELD</t>
  </si>
  <si>
    <t>MIDDLETOWN</t>
  </si>
  <si>
    <t>WATERBURY</t>
  </si>
  <si>
    <t>TORRINGTON</t>
  </si>
  <si>
    <t>WATERFORD</t>
  </si>
  <si>
    <t>GREENWICH</t>
  </si>
  <si>
    <t>BLOOMFIELD</t>
  </si>
  <si>
    <t>GUILFORD</t>
  </si>
  <si>
    <t>MIDDLEBURY</t>
  </si>
  <si>
    <t>WATERTOWN</t>
  </si>
  <si>
    <t>NEW BRITAIN</t>
  </si>
  <si>
    <t>ROCKVILLE</t>
  </si>
  <si>
    <t>MERIDEN</t>
  </si>
  <si>
    <t>ENFIELD</t>
  </si>
  <si>
    <t>NEW LONDON</t>
  </si>
  <si>
    <t>FORESTVILLE</t>
  </si>
  <si>
    <t>WEST HAVEN</t>
  </si>
  <si>
    <t>CANAAN</t>
  </si>
  <si>
    <t>NEW MILFORD</t>
  </si>
  <si>
    <t>ROCKY HILL</t>
  </si>
  <si>
    <t>PORTLAND</t>
  </si>
  <si>
    <t>SIMSBURY</t>
  </si>
  <si>
    <t>BRISTOL</t>
  </si>
  <si>
    <t>CHESHIRE</t>
  </si>
  <si>
    <t>HAMDEN</t>
  </si>
  <si>
    <t>KENSINGTON</t>
  </si>
  <si>
    <t>COLCHESTER</t>
  </si>
  <si>
    <t>COBALT</t>
  </si>
  <si>
    <t>SALISBURY</t>
  </si>
  <si>
    <t>NAUGATUCK</t>
  </si>
  <si>
    <t>SOUTHBURY</t>
  </si>
  <si>
    <t>BROOKLYN</t>
  </si>
  <si>
    <t>AVON</t>
  </si>
  <si>
    <t>FARMINGTON</t>
  </si>
  <si>
    <t>EAST HARTFORD</t>
  </si>
  <si>
    <t>WINDHAM</t>
  </si>
  <si>
    <t>CROMWELL</t>
  </si>
  <si>
    <t>GROTON</t>
  </si>
  <si>
    <t>MYSTIC</t>
  </si>
  <si>
    <t>NEW HAVEN</t>
  </si>
  <si>
    <t>WESTPORT</t>
  </si>
  <si>
    <t>NEWINGTON</t>
  </si>
  <si>
    <t>EAST HAVEN</t>
  </si>
  <si>
    <t>BRANFORD</t>
  </si>
  <si>
    <t>MOODUS</t>
  </si>
  <si>
    <t>WILTON</t>
  </si>
  <si>
    <t>ESSEX</t>
  </si>
  <si>
    <t>STAFFORD SPRINGS</t>
  </si>
  <si>
    <t>WOODBRIDGE</t>
  </si>
  <si>
    <t>SOUTHINGTON</t>
  </si>
  <si>
    <t>STRATFORD</t>
  </si>
  <si>
    <t>SUFFIELD</t>
  </si>
  <si>
    <t>PLYMOUTH</t>
  </si>
  <si>
    <t>BRIDGEPORT</t>
  </si>
  <si>
    <t>NEWTOWN</t>
  </si>
  <si>
    <t>WINDSOR LOCKS</t>
  </si>
  <si>
    <t>EAST WINDSOR</t>
  </si>
  <si>
    <t>NEW CANAAN</t>
  </si>
  <si>
    <t>NORTH BRANFORD</t>
  </si>
  <si>
    <t>GRANBY</t>
  </si>
  <si>
    <t>NIANTIC</t>
  </si>
  <si>
    <t>PLANTSVILLE</t>
  </si>
  <si>
    <t>SHARON</t>
  </si>
  <si>
    <t>TOLLAND</t>
  </si>
  <si>
    <t>MARLBOROUGH</t>
  </si>
  <si>
    <t>SEYMOUR</t>
  </si>
  <si>
    <t>RIDGEFIELD</t>
  </si>
  <si>
    <t>BETHEL</t>
  </si>
  <si>
    <t>MANSFIELD</t>
  </si>
  <si>
    <t>PUTNAM</t>
  </si>
  <si>
    <t>DANIELSON</t>
  </si>
  <si>
    <t>WILLIMANTIC</t>
  </si>
  <si>
    <t>DURHAM</t>
  </si>
  <si>
    <t>UNCASVILLE</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</si>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</sst>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202" totalsRowShown="0" headerRowDxfId="131">
  <autoFilter ref="A1:AG202" xr:uid="{F6C3CB19-CE12-4B14-8BE9-BE2DA56924F3}"/>
  <sortState xmlns:xlrd2="http://schemas.microsoft.com/office/spreadsheetml/2017/richdata2" ref="A2:AG202">
    <sortCondition ref="A1:A202"/>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202" totalsRowShown="0" headerRowDxfId="102">
  <autoFilter ref="A1:AN202" xr:uid="{F6C3CB19-CE12-4B14-8BE9-BE2DA56924F3}"/>
  <sortState xmlns:xlrd2="http://schemas.microsoft.com/office/spreadsheetml/2017/richdata2" ref="A2:AN202">
    <sortCondition ref="A1:A202"/>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202" totalsRowShown="0" headerRowDxfId="67">
  <autoFilter ref="A1:AI202"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39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357</v>
      </c>
      <c r="B1" s="2" t="s">
        <v>359</v>
      </c>
      <c r="C1" s="2" t="s">
        <v>360</v>
      </c>
      <c r="D1" s="2" t="s">
        <v>361</v>
      </c>
      <c r="E1" s="2" t="s">
        <v>362</v>
      </c>
      <c r="F1" s="2" t="s">
        <v>363</v>
      </c>
      <c r="G1" s="2" t="s">
        <v>364</v>
      </c>
      <c r="H1" s="2" t="s">
        <v>365</v>
      </c>
      <c r="I1" s="2" t="s">
        <v>366</v>
      </c>
      <c r="J1" s="2" t="s">
        <v>367</v>
      </c>
      <c r="K1" s="2" t="s">
        <v>368</v>
      </c>
      <c r="L1" s="2" t="s">
        <v>369</v>
      </c>
      <c r="M1" s="2" t="s">
        <v>370</v>
      </c>
      <c r="N1" s="2" t="s">
        <v>371</v>
      </c>
      <c r="O1" s="2" t="s">
        <v>372</v>
      </c>
      <c r="P1" s="2" t="s">
        <v>373</v>
      </c>
      <c r="Q1" s="2" t="s">
        <v>374</v>
      </c>
      <c r="R1" s="2" t="s">
        <v>375</v>
      </c>
      <c r="S1" s="2" t="s">
        <v>376</v>
      </c>
      <c r="T1" s="2" t="s">
        <v>377</v>
      </c>
      <c r="U1" s="2" t="s">
        <v>378</v>
      </c>
      <c r="V1" s="2" t="s">
        <v>379</v>
      </c>
      <c r="W1" s="2" t="s">
        <v>380</v>
      </c>
      <c r="X1" s="2" t="s">
        <v>381</v>
      </c>
      <c r="Y1" s="2" t="s">
        <v>382</v>
      </c>
      <c r="Z1" s="2" t="s">
        <v>383</v>
      </c>
      <c r="AA1" s="2" t="s">
        <v>384</v>
      </c>
      <c r="AB1" s="2" t="s">
        <v>385</v>
      </c>
      <c r="AC1" s="2" t="s">
        <v>386</v>
      </c>
      <c r="AD1" s="2" t="s">
        <v>387</v>
      </c>
      <c r="AE1" s="2" t="s">
        <v>388</v>
      </c>
      <c r="AF1" s="2" t="s">
        <v>389</v>
      </c>
      <c r="AG1" s="3" t="s">
        <v>390</v>
      </c>
    </row>
    <row r="2" spans="1:34" x14ac:dyDescent="0.25">
      <c r="A2" t="s">
        <v>207</v>
      </c>
      <c r="B2" t="s">
        <v>199</v>
      </c>
      <c r="C2" t="s">
        <v>302</v>
      </c>
      <c r="D2" t="s">
        <v>253</v>
      </c>
      <c r="E2" s="4">
        <v>78.336956521739125</v>
      </c>
      <c r="F2" s="4">
        <f>Nurse[[#This Row],[Total Nurse Staff Hours]]/Nurse[[#This Row],[MDS Census]]</f>
        <v>4.6218926044123769</v>
      </c>
      <c r="G2" s="4">
        <f>Nurse[[#This Row],[Total Direct Care Staff Hours]]/Nurse[[#This Row],[MDS Census]]</f>
        <v>3.8331108644373524</v>
      </c>
      <c r="H2" s="4">
        <f>Nurse[[#This Row],[Total RN Hours (w/ Admin, DON)]]/Nurse[[#This Row],[MDS Census]]</f>
        <v>0.74788400166504798</v>
      </c>
      <c r="I2" s="4">
        <f>Nurse[[#This Row],[RN Hours (excl. Admin, DON)]]/Nurse[[#This Row],[MDS Census]]</f>
        <v>2.2374080754821703E-2</v>
      </c>
      <c r="J2" s="4">
        <f>SUM(Nurse[[#This Row],[RN Hours (excl. Admin, DON)]],Nurse[[#This Row],[RN Admin Hours]],Nurse[[#This Row],[RN DON Hours]],Nurse[[#This Row],[LPN Hours (excl. Admin)]],Nurse[[#This Row],[LPN Admin Hours]],Nurse[[#This Row],[CNA Hours]],Nurse[[#This Row],[NA TR Hours]],Nurse[[#This Row],[Med Aide/Tech Hours]])</f>
        <v>362.065</v>
      </c>
      <c r="K2" s="4">
        <f>SUM(Nurse[[#This Row],[RN Hours (excl. Admin, DON)]],Nurse[[#This Row],[LPN Hours (excl. Admin)]],Nurse[[#This Row],[CNA Hours]],Nurse[[#This Row],[NA TR Hours]],Nurse[[#This Row],[Med Aide/Tech Hours]])</f>
        <v>300.27423913043475</v>
      </c>
      <c r="L2" s="4">
        <f>SUM(Nurse[[#This Row],[RN Hours (excl. Admin, DON)]],Nurse[[#This Row],[RN Admin Hours]],Nurse[[#This Row],[RN DON Hours]])</f>
        <v>58.586956521739133</v>
      </c>
      <c r="M2" s="4">
        <v>1.7527173913043479</v>
      </c>
      <c r="N2" s="4">
        <v>50.828804347826086</v>
      </c>
      <c r="O2" s="4">
        <v>6.0054347826086953</v>
      </c>
      <c r="P2" s="4">
        <f>SUM(Nurse[[#This Row],[LPN Hours (excl. Admin)]],Nurse[[#This Row],[LPN Admin Hours]])</f>
        <v>83.445869565217393</v>
      </c>
      <c r="Q2" s="4">
        <v>78.489347826086956</v>
      </c>
      <c r="R2" s="4">
        <v>4.9565217391304346</v>
      </c>
      <c r="S2" s="4">
        <f>SUM(Nurse[[#This Row],[CNA Hours]],Nurse[[#This Row],[NA TR Hours]],Nurse[[#This Row],[Med Aide/Tech Hours]])</f>
        <v>220.03217391304347</v>
      </c>
      <c r="T2" s="4">
        <v>220.03217391304347</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5.7907608695652169</v>
      </c>
      <c r="X2" s="4">
        <v>0</v>
      </c>
      <c r="Y2" s="4">
        <v>0.89673913043478259</v>
      </c>
      <c r="Z2" s="4">
        <v>0</v>
      </c>
      <c r="AA2" s="4">
        <v>2.2038043478260869</v>
      </c>
      <c r="AB2" s="4">
        <v>0</v>
      </c>
      <c r="AC2" s="4">
        <v>2.6902173913043477</v>
      </c>
      <c r="AD2" s="4">
        <v>0</v>
      </c>
      <c r="AE2" s="4">
        <v>0</v>
      </c>
      <c r="AF2" s="1">
        <v>75442</v>
      </c>
      <c r="AG2" s="1">
        <v>1</v>
      </c>
      <c r="AH2"/>
    </row>
    <row r="3" spans="1:34" x14ac:dyDescent="0.25">
      <c r="A3" t="s">
        <v>207</v>
      </c>
      <c r="B3" t="s">
        <v>177</v>
      </c>
      <c r="C3" t="s">
        <v>267</v>
      </c>
      <c r="D3" t="s">
        <v>255</v>
      </c>
      <c r="E3" s="4">
        <v>50.641304347826086</v>
      </c>
      <c r="F3" s="4">
        <f>Nurse[[#This Row],[Total Nurse Staff Hours]]/Nurse[[#This Row],[MDS Census]]</f>
        <v>3.5128246404807899</v>
      </c>
      <c r="G3" s="4">
        <f>Nurse[[#This Row],[Total Direct Care Staff Hours]]/Nurse[[#This Row],[MDS Census]]</f>
        <v>3.2240287615368106</v>
      </c>
      <c r="H3" s="4">
        <f>Nurse[[#This Row],[Total RN Hours (w/ Admin, DON)]]/Nurse[[#This Row],[MDS Census]]</f>
        <v>0.90046147241897401</v>
      </c>
      <c r="I3" s="4">
        <f>Nurse[[#This Row],[RN Hours (excl. Admin, DON)]]/Nurse[[#This Row],[MDS Census]]</f>
        <v>0.61166559347499472</v>
      </c>
      <c r="J3" s="4">
        <f>SUM(Nurse[[#This Row],[RN Hours (excl. Admin, DON)]],Nurse[[#This Row],[RN Admin Hours]],Nurse[[#This Row],[RN DON Hours]],Nurse[[#This Row],[LPN Hours (excl. Admin)]],Nurse[[#This Row],[LPN Admin Hours]],Nurse[[#This Row],[CNA Hours]],Nurse[[#This Row],[NA TR Hours]],Nurse[[#This Row],[Med Aide/Tech Hours]])</f>
        <v>177.89402173913044</v>
      </c>
      <c r="K3" s="4">
        <f>SUM(Nurse[[#This Row],[RN Hours (excl. Admin, DON)]],Nurse[[#This Row],[LPN Hours (excl. Admin)]],Nurse[[#This Row],[CNA Hours]],Nurse[[#This Row],[NA TR Hours]],Nurse[[#This Row],[Med Aide/Tech Hours]])</f>
        <v>163.26902173913044</v>
      </c>
      <c r="L3" s="4">
        <f>SUM(Nurse[[#This Row],[RN Hours (excl. Admin, DON)]],Nurse[[#This Row],[RN Admin Hours]],Nurse[[#This Row],[RN DON Hours]])</f>
        <v>45.600543478260867</v>
      </c>
      <c r="M3" s="4">
        <v>30.975543478260871</v>
      </c>
      <c r="N3" s="4">
        <v>9.4103260869565215</v>
      </c>
      <c r="O3" s="4">
        <v>5.2146739130434785</v>
      </c>
      <c r="P3" s="4">
        <f>SUM(Nurse[[#This Row],[LPN Hours (excl. Admin)]],Nurse[[#This Row],[LPN Admin Hours]])</f>
        <v>35.758152173913047</v>
      </c>
      <c r="Q3" s="4">
        <v>35.758152173913047</v>
      </c>
      <c r="R3" s="4">
        <v>0</v>
      </c>
      <c r="S3" s="4">
        <f>SUM(Nurse[[#This Row],[CNA Hours]],Nurse[[#This Row],[NA TR Hours]],Nurse[[#This Row],[Med Aide/Tech Hours]])</f>
        <v>96.535326086956516</v>
      </c>
      <c r="T3" s="4">
        <v>96.535326086956516</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3.3478260869565215</v>
      </c>
      <c r="X3" s="4">
        <v>1.2608695652173914</v>
      </c>
      <c r="Y3" s="4">
        <v>0</v>
      </c>
      <c r="Z3" s="4">
        <v>0</v>
      </c>
      <c r="AA3" s="4">
        <v>0.60054347826086951</v>
      </c>
      <c r="AB3" s="4">
        <v>0</v>
      </c>
      <c r="AC3" s="4">
        <v>1.486413043478261</v>
      </c>
      <c r="AD3" s="4">
        <v>0</v>
      </c>
      <c r="AE3" s="4">
        <v>0</v>
      </c>
      <c r="AF3" s="1">
        <v>75410</v>
      </c>
      <c r="AG3" s="1">
        <v>1</v>
      </c>
      <c r="AH3"/>
    </row>
    <row r="4" spans="1:34" x14ac:dyDescent="0.25">
      <c r="A4" t="s">
        <v>207</v>
      </c>
      <c r="B4" t="s">
        <v>135</v>
      </c>
      <c r="C4" t="s">
        <v>285</v>
      </c>
      <c r="D4" t="s">
        <v>254</v>
      </c>
      <c r="E4" s="4">
        <v>186.92391304347825</v>
      </c>
      <c r="F4" s="4">
        <f>Nurse[[#This Row],[Total Nurse Staff Hours]]/Nurse[[#This Row],[MDS Census]]</f>
        <v>2.9845478862592318</v>
      </c>
      <c r="G4" s="4">
        <f>Nurse[[#This Row],[Total Direct Care Staff Hours]]/Nurse[[#This Row],[MDS Census]]</f>
        <v>2.7249241146711638</v>
      </c>
      <c r="H4" s="4">
        <f>Nurse[[#This Row],[Total RN Hours (w/ Admin, DON)]]/Nurse[[#This Row],[MDS Census]]</f>
        <v>0.28205617258824217</v>
      </c>
      <c r="I4" s="4">
        <f>Nurse[[#This Row],[RN Hours (excl. Admin, DON)]]/Nurse[[#This Row],[MDS Census]]</f>
        <v>8.258824213525616E-2</v>
      </c>
      <c r="J4" s="4">
        <f>SUM(Nurse[[#This Row],[RN Hours (excl. Admin, DON)]],Nurse[[#This Row],[RN Admin Hours]],Nurse[[#This Row],[RN DON Hours]],Nurse[[#This Row],[LPN Hours (excl. Admin)]],Nurse[[#This Row],[LPN Admin Hours]],Nurse[[#This Row],[CNA Hours]],Nurse[[#This Row],[NA TR Hours]],Nurse[[#This Row],[Med Aide/Tech Hours]])</f>
        <v>557.88336956521744</v>
      </c>
      <c r="K4" s="4">
        <f>SUM(Nurse[[#This Row],[RN Hours (excl. Admin, DON)]],Nurse[[#This Row],[LPN Hours (excl. Admin)]],Nurse[[#This Row],[CNA Hours]],Nurse[[#This Row],[NA TR Hours]],Nurse[[#This Row],[Med Aide/Tech Hours]])</f>
        <v>509.35347826086957</v>
      </c>
      <c r="L4" s="4">
        <f>SUM(Nurse[[#This Row],[RN Hours (excl. Admin, DON)]],Nurse[[#This Row],[RN Admin Hours]],Nurse[[#This Row],[RN DON Hours]])</f>
        <v>52.72304347826087</v>
      </c>
      <c r="M4" s="4">
        <v>15.437717391304348</v>
      </c>
      <c r="N4" s="4">
        <v>29.766304347826086</v>
      </c>
      <c r="O4" s="4">
        <v>7.5190217391304346</v>
      </c>
      <c r="P4" s="4">
        <f>SUM(Nurse[[#This Row],[LPN Hours (excl. Admin)]],Nurse[[#This Row],[LPN Admin Hours]])</f>
        <v>146.50543478260872</v>
      </c>
      <c r="Q4" s="4">
        <v>135.2608695652174</v>
      </c>
      <c r="R4" s="4">
        <v>11.244565217391305</v>
      </c>
      <c r="S4" s="4">
        <f>SUM(Nurse[[#This Row],[CNA Hours]],Nurse[[#This Row],[NA TR Hours]],Nurse[[#This Row],[Med Aide/Tech Hours]])</f>
        <v>358.65489130434781</v>
      </c>
      <c r="T4" s="4">
        <v>358.65489130434781</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41.402173913043477</v>
      </c>
      <c r="X4" s="4">
        <v>6.7065217391304346</v>
      </c>
      <c r="Y4" s="4">
        <v>0</v>
      </c>
      <c r="Z4" s="4">
        <v>0</v>
      </c>
      <c r="AA4" s="4">
        <v>4.0543478260869561</v>
      </c>
      <c r="AB4" s="4">
        <v>0</v>
      </c>
      <c r="AC4" s="4">
        <v>30.641304347826086</v>
      </c>
      <c r="AD4" s="4">
        <v>0</v>
      </c>
      <c r="AE4" s="4">
        <v>0</v>
      </c>
      <c r="AF4" s="1">
        <v>75351</v>
      </c>
      <c r="AG4" s="1">
        <v>1</v>
      </c>
      <c r="AH4"/>
    </row>
    <row r="5" spans="1:34" x14ac:dyDescent="0.25">
      <c r="A5" t="s">
        <v>207</v>
      </c>
      <c r="B5" t="s">
        <v>132</v>
      </c>
      <c r="C5" t="s">
        <v>322</v>
      </c>
      <c r="D5" t="s">
        <v>254</v>
      </c>
      <c r="E5" s="4">
        <v>200.81521739130434</v>
      </c>
      <c r="F5" s="4">
        <f>Nurse[[#This Row],[Total Nurse Staff Hours]]/Nurse[[#This Row],[MDS Census]]</f>
        <v>2.7422576454668475</v>
      </c>
      <c r="G5" s="4">
        <f>Nurse[[#This Row],[Total Direct Care Staff Hours]]/Nurse[[#This Row],[MDS Census]]</f>
        <v>2.7422576454668475</v>
      </c>
      <c r="H5" s="4">
        <f>Nurse[[#This Row],[Total RN Hours (w/ Admin, DON)]]/Nurse[[#This Row],[MDS Census]]</f>
        <v>0.47414073071718543</v>
      </c>
      <c r="I5" s="4">
        <f>Nurse[[#This Row],[RN Hours (excl. Admin, DON)]]/Nurse[[#This Row],[MDS Census]]</f>
        <v>0.47414073071718543</v>
      </c>
      <c r="J5" s="4">
        <f>SUM(Nurse[[#This Row],[RN Hours (excl. Admin, DON)]],Nurse[[#This Row],[RN Admin Hours]],Nurse[[#This Row],[RN DON Hours]],Nurse[[#This Row],[LPN Hours (excl. Admin)]],Nurse[[#This Row],[LPN Admin Hours]],Nurse[[#This Row],[CNA Hours]],Nurse[[#This Row],[NA TR Hours]],Nurse[[#This Row],[Med Aide/Tech Hours]])</f>
        <v>550.68706521739136</v>
      </c>
      <c r="K5" s="4">
        <f>SUM(Nurse[[#This Row],[RN Hours (excl. Admin, DON)]],Nurse[[#This Row],[LPN Hours (excl. Admin)]],Nurse[[#This Row],[CNA Hours]],Nurse[[#This Row],[NA TR Hours]],Nurse[[#This Row],[Med Aide/Tech Hours]])</f>
        <v>550.68706521739136</v>
      </c>
      <c r="L5" s="4">
        <f>SUM(Nurse[[#This Row],[RN Hours (excl. Admin, DON)]],Nurse[[#This Row],[RN Admin Hours]],Nurse[[#This Row],[RN DON Hours]])</f>
        <v>95.214673913043484</v>
      </c>
      <c r="M5" s="4">
        <v>95.214673913043484</v>
      </c>
      <c r="N5" s="4">
        <v>0</v>
      </c>
      <c r="O5" s="4">
        <v>0</v>
      </c>
      <c r="P5" s="4">
        <f>SUM(Nurse[[#This Row],[LPN Hours (excl. Admin)]],Nurse[[#This Row],[LPN Admin Hours]])</f>
        <v>125.0325</v>
      </c>
      <c r="Q5" s="4">
        <v>125.0325</v>
      </c>
      <c r="R5" s="4">
        <v>0</v>
      </c>
      <c r="S5" s="4">
        <f>SUM(Nurse[[#This Row],[CNA Hours]],Nurse[[#This Row],[NA TR Hours]],Nurse[[#This Row],[Med Aide/Tech Hours]])</f>
        <v>330.4398913043479</v>
      </c>
      <c r="T5" s="4">
        <v>330.4398913043479</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75348</v>
      </c>
      <c r="AG5" s="1">
        <v>1</v>
      </c>
      <c r="AH5"/>
    </row>
    <row r="6" spans="1:34" x14ac:dyDescent="0.25">
      <c r="A6" t="s">
        <v>207</v>
      </c>
      <c r="B6" t="s">
        <v>185</v>
      </c>
      <c r="C6" t="s">
        <v>316</v>
      </c>
      <c r="D6" t="s">
        <v>253</v>
      </c>
      <c r="E6" s="4">
        <v>89.478260869565219</v>
      </c>
      <c r="F6" s="4">
        <f>Nurse[[#This Row],[Total Nurse Staff Hours]]/Nurse[[#This Row],[MDS Census]]</f>
        <v>4.1119727891156463</v>
      </c>
      <c r="G6" s="4">
        <f>Nurse[[#This Row],[Total Direct Care Staff Hours]]/Nurse[[#This Row],[MDS Census]]</f>
        <v>3.9327636054421768</v>
      </c>
      <c r="H6" s="4">
        <f>Nurse[[#This Row],[Total RN Hours (w/ Admin, DON)]]/Nurse[[#This Row],[MDS Census]]</f>
        <v>0.72339650145772594</v>
      </c>
      <c r="I6" s="4">
        <f>Nurse[[#This Row],[RN Hours (excl. Admin, DON)]]/Nurse[[#This Row],[MDS Census]]</f>
        <v>0.54418731778425655</v>
      </c>
      <c r="J6" s="4">
        <f>SUM(Nurse[[#This Row],[RN Hours (excl. Admin, DON)]],Nurse[[#This Row],[RN Admin Hours]],Nurse[[#This Row],[RN DON Hours]],Nurse[[#This Row],[LPN Hours (excl. Admin)]],Nurse[[#This Row],[LPN Admin Hours]],Nurse[[#This Row],[CNA Hours]],Nurse[[#This Row],[NA TR Hours]],Nurse[[#This Row],[Med Aide/Tech Hours]])</f>
        <v>367.93217391304347</v>
      </c>
      <c r="K6" s="4">
        <f>SUM(Nurse[[#This Row],[RN Hours (excl. Admin, DON)]],Nurse[[#This Row],[LPN Hours (excl. Admin)]],Nurse[[#This Row],[CNA Hours]],Nurse[[#This Row],[NA TR Hours]],Nurse[[#This Row],[Med Aide/Tech Hours]])</f>
        <v>351.89684782608697</v>
      </c>
      <c r="L6" s="4">
        <f>SUM(Nurse[[#This Row],[RN Hours (excl. Admin, DON)]],Nurse[[#This Row],[RN Admin Hours]],Nurse[[#This Row],[RN DON Hours]])</f>
        <v>64.728260869565219</v>
      </c>
      <c r="M6" s="4">
        <v>48.692934782608695</v>
      </c>
      <c r="N6" s="4">
        <v>16.035326086956523</v>
      </c>
      <c r="O6" s="4">
        <v>0</v>
      </c>
      <c r="P6" s="4">
        <f>SUM(Nurse[[#This Row],[LPN Hours (excl. Admin)]],Nurse[[#This Row],[LPN Admin Hours]])</f>
        <v>76.491847826086953</v>
      </c>
      <c r="Q6" s="4">
        <v>76.491847826086953</v>
      </c>
      <c r="R6" s="4">
        <v>0</v>
      </c>
      <c r="S6" s="4">
        <f>SUM(Nurse[[#This Row],[CNA Hours]],Nurse[[#This Row],[NA TR Hours]],Nurse[[#This Row],[Med Aide/Tech Hours]])</f>
        <v>226.71206521739131</v>
      </c>
      <c r="T6" s="4">
        <v>226.71206521739131</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37.407282608695652</v>
      </c>
      <c r="X6" s="4">
        <v>0.55978260869565222</v>
      </c>
      <c r="Y6" s="4">
        <v>2.0217391304347827</v>
      </c>
      <c r="Z6" s="4">
        <v>0</v>
      </c>
      <c r="AA6" s="4">
        <v>0</v>
      </c>
      <c r="AB6" s="4">
        <v>0</v>
      </c>
      <c r="AC6" s="4">
        <v>34.825760869565215</v>
      </c>
      <c r="AD6" s="4">
        <v>0</v>
      </c>
      <c r="AE6" s="4">
        <v>0</v>
      </c>
      <c r="AF6" s="1">
        <v>75419</v>
      </c>
      <c r="AG6" s="1">
        <v>1</v>
      </c>
      <c r="AH6"/>
    </row>
    <row r="7" spans="1:34" x14ac:dyDescent="0.25">
      <c r="A7" t="s">
        <v>207</v>
      </c>
      <c r="B7" t="s">
        <v>162</v>
      </c>
      <c r="C7" t="s">
        <v>315</v>
      </c>
      <c r="D7" t="s">
        <v>253</v>
      </c>
      <c r="E7" s="4">
        <v>32.163043478260867</v>
      </c>
      <c r="F7" s="4">
        <f>Nurse[[#This Row],[Total Nurse Staff Hours]]/Nurse[[#This Row],[MDS Census]]</f>
        <v>3.3867015883744509</v>
      </c>
      <c r="G7" s="4">
        <f>Nurse[[#This Row],[Total Direct Care Staff Hours]]/Nurse[[#This Row],[MDS Census]]</f>
        <v>3.0992734031767495</v>
      </c>
      <c r="H7" s="4">
        <f>Nurse[[#This Row],[Total RN Hours (w/ Admin, DON)]]/Nurse[[#This Row],[MDS Census]]</f>
        <v>1.180719837783035</v>
      </c>
      <c r="I7" s="4">
        <f>Nurse[[#This Row],[RN Hours (excl. Admin, DON)]]/Nurse[[#This Row],[MDS Census]]</f>
        <v>0.89329165258533294</v>
      </c>
      <c r="J7" s="4">
        <f>SUM(Nurse[[#This Row],[RN Hours (excl. Admin, DON)]],Nurse[[#This Row],[RN Admin Hours]],Nurse[[#This Row],[RN DON Hours]],Nurse[[#This Row],[LPN Hours (excl. Admin)]],Nurse[[#This Row],[LPN Admin Hours]],Nurse[[#This Row],[CNA Hours]],Nurse[[#This Row],[NA TR Hours]],Nurse[[#This Row],[Med Aide/Tech Hours]])</f>
        <v>108.92663043478261</v>
      </c>
      <c r="K7" s="4">
        <f>SUM(Nurse[[#This Row],[RN Hours (excl. Admin, DON)]],Nurse[[#This Row],[LPN Hours (excl. Admin)]],Nurse[[#This Row],[CNA Hours]],Nurse[[#This Row],[NA TR Hours]],Nurse[[#This Row],[Med Aide/Tech Hours]])</f>
        <v>99.682065217391312</v>
      </c>
      <c r="L7" s="4">
        <f>SUM(Nurse[[#This Row],[RN Hours (excl. Admin, DON)]],Nurse[[#This Row],[RN Admin Hours]],Nurse[[#This Row],[RN DON Hours]])</f>
        <v>37.975543478260875</v>
      </c>
      <c r="M7" s="4">
        <v>28.730978260869566</v>
      </c>
      <c r="N7" s="4">
        <v>4.1793478260869561</v>
      </c>
      <c r="O7" s="4">
        <v>5.0652173913043477</v>
      </c>
      <c r="P7" s="4">
        <f>SUM(Nurse[[#This Row],[LPN Hours (excl. Admin)]],Nurse[[#This Row],[LPN Admin Hours]])</f>
        <v>4.8804347826086953</v>
      </c>
      <c r="Q7" s="4">
        <v>4.8804347826086953</v>
      </c>
      <c r="R7" s="4">
        <v>0</v>
      </c>
      <c r="S7" s="4">
        <f>SUM(Nurse[[#This Row],[CNA Hours]],Nurse[[#This Row],[NA TR Hours]],Nurse[[#This Row],[Med Aide/Tech Hours]])</f>
        <v>66.070652173913047</v>
      </c>
      <c r="T7" s="4">
        <v>59.233695652173914</v>
      </c>
      <c r="U7" s="4">
        <v>6.8369565217391308</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75388</v>
      </c>
      <c r="AG7" s="1">
        <v>1</v>
      </c>
      <c r="AH7"/>
    </row>
    <row r="8" spans="1:34" x14ac:dyDescent="0.25">
      <c r="A8" t="s">
        <v>207</v>
      </c>
      <c r="B8" t="s">
        <v>130</v>
      </c>
      <c r="C8" t="s">
        <v>295</v>
      </c>
      <c r="D8" t="s">
        <v>254</v>
      </c>
      <c r="E8" s="4">
        <v>81.706521739130437</v>
      </c>
      <c r="F8" s="4">
        <f>Nurse[[#This Row],[Total Nurse Staff Hours]]/Nurse[[#This Row],[MDS Census]]</f>
        <v>3.4217440468271918</v>
      </c>
      <c r="G8" s="4">
        <f>Nurse[[#This Row],[Total Direct Care Staff Hours]]/Nurse[[#This Row],[MDS Census]]</f>
        <v>3.1781295729679391</v>
      </c>
      <c r="H8" s="4">
        <f>Nurse[[#This Row],[Total RN Hours (w/ Admin, DON)]]/Nurse[[#This Row],[MDS Census]]</f>
        <v>0.46138752161766661</v>
      </c>
      <c r="I8" s="4">
        <f>Nurse[[#This Row],[RN Hours (excl. Admin, DON)]]/Nurse[[#This Row],[MDS Census]]</f>
        <v>0.23912465079153919</v>
      </c>
      <c r="J8" s="4">
        <f>SUM(Nurse[[#This Row],[RN Hours (excl. Admin, DON)]],Nurse[[#This Row],[RN Admin Hours]],Nurse[[#This Row],[RN DON Hours]],Nurse[[#This Row],[LPN Hours (excl. Admin)]],Nurse[[#This Row],[LPN Admin Hours]],Nurse[[#This Row],[CNA Hours]],Nurse[[#This Row],[NA TR Hours]],Nurse[[#This Row],[Med Aide/Tech Hours]])</f>
        <v>279.57880434782612</v>
      </c>
      <c r="K8" s="4">
        <f>SUM(Nurse[[#This Row],[RN Hours (excl. Admin, DON)]],Nurse[[#This Row],[LPN Hours (excl. Admin)]],Nurse[[#This Row],[CNA Hours]],Nurse[[#This Row],[NA TR Hours]],Nurse[[#This Row],[Med Aide/Tech Hours]])</f>
        <v>259.67391304347825</v>
      </c>
      <c r="L8" s="4">
        <f>SUM(Nurse[[#This Row],[RN Hours (excl. Admin, DON)]],Nurse[[#This Row],[RN Admin Hours]],Nurse[[#This Row],[RN DON Hours]])</f>
        <v>37.698369565217391</v>
      </c>
      <c r="M8" s="4">
        <v>19.538043478260871</v>
      </c>
      <c r="N8" s="4">
        <v>13.421195652173912</v>
      </c>
      <c r="O8" s="4">
        <v>4.7391304347826084</v>
      </c>
      <c r="P8" s="4">
        <f>SUM(Nurse[[#This Row],[LPN Hours (excl. Admin)]],Nurse[[#This Row],[LPN Admin Hours]])</f>
        <v>67.682065217391298</v>
      </c>
      <c r="Q8" s="4">
        <v>65.9375</v>
      </c>
      <c r="R8" s="4">
        <v>1.7445652173913044</v>
      </c>
      <c r="S8" s="4">
        <f>SUM(Nurse[[#This Row],[CNA Hours]],Nurse[[#This Row],[NA TR Hours]],Nurse[[#This Row],[Med Aide/Tech Hours]])</f>
        <v>174.19836956521738</v>
      </c>
      <c r="T8" s="4">
        <v>157.67119565217391</v>
      </c>
      <c r="U8" s="4">
        <v>16.527173913043477</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75345</v>
      </c>
      <c r="AG8" s="1">
        <v>1</v>
      </c>
      <c r="AH8"/>
    </row>
    <row r="9" spans="1:34" x14ac:dyDescent="0.25">
      <c r="A9" t="s">
        <v>207</v>
      </c>
      <c r="B9" t="s">
        <v>57</v>
      </c>
      <c r="C9" t="s">
        <v>309</v>
      </c>
      <c r="D9" t="s">
        <v>257</v>
      </c>
      <c r="E9" s="4">
        <v>54.065217391304351</v>
      </c>
      <c r="F9" s="4">
        <f>Nurse[[#This Row],[Total Nurse Staff Hours]]/Nurse[[#This Row],[MDS Census]]</f>
        <v>3.5129171692802572</v>
      </c>
      <c r="G9" s="4">
        <f>Nurse[[#This Row],[Total Direct Care Staff Hours]]/Nurse[[#This Row],[MDS Census]]</f>
        <v>3.2834740651387211</v>
      </c>
      <c r="H9" s="4">
        <f>Nurse[[#This Row],[Total RN Hours (w/ Admin, DON)]]/Nurse[[#This Row],[MDS Census]]</f>
        <v>0.84735625251306801</v>
      </c>
      <c r="I9" s="4">
        <f>Nurse[[#This Row],[RN Hours (excl. Admin, DON)]]/Nurse[[#This Row],[MDS Census]]</f>
        <v>0.68807800562927224</v>
      </c>
      <c r="J9" s="4">
        <f>SUM(Nurse[[#This Row],[RN Hours (excl. Admin, DON)]],Nurse[[#This Row],[RN Admin Hours]],Nurse[[#This Row],[RN DON Hours]],Nurse[[#This Row],[LPN Hours (excl. Admin)]],Nurse[[#This Row],[LPN Admin Hours]],Nurse[[#This Row],[CNA Hours]],Nurse[[#This Row],[NA TR Hours]],Nurse[[#This Row],[Med Aide/Tech Hours]])</f>
        <v>189.92663043478262</v>
      </c>
      <c r="K9" s="4">
        <f>SUM(Nurse[[#This Row],[RN Hours (excl. Admin, DON)]],Nurse[[#This Row],[LPN Hours (excl. Admin)]],Nurse[[#This Row],[CNA Hours]],Nurse[[#This Row],[NA TR Hours]],Nurse[[#This Row],[Med Aide/Tech Hours]])</f>
        <v>177.52173913043478</v>
      </c>
      <c r="L9" s="4">
        <f>SUM(Nurse[[#This Row],[RN Hours (excl. Admin, DON)]],Nurse[[#This Row],[RN Admin Hours]],Nurse[[#This Row],[RN DON Hours]])</f>
        <v>45.812500000000007</v>
      </c>
      <c r="M9" s="4">
        <v>37.201086956521742</v>
      </c>
      <c r="N9" s="4">
        <v>3.7690217391304346</v>
      </c>
      <c r="O9" s="4">
        <v>4.8423913043478262</v>
      </c>
      <c r="P9" s="4">
        <f>SUM(Nurse[[#This Row],[LPN Hours (excl. Admin)]],Nurse[[#This Row],[LPN Admin Hours]])</f>
        <v>24.736413043478262</v>
      </c>
      <c r="Q9" s="4">
        <v>20.942934782608695</v>
      </c>
      <c r="R9" s="4">
        <v>3.7934782608695654</v>
      </c>
      <c r="S9" s="4">
        <f>SUM(Nurse[[#This Row],[CNA Hours]],Nurse[[#This Row],[NA TR Hours]],Nurse[[#This Row],[Med Aide/Tech Hours]])</f>
        <v>119.37771739130434</v>
      </c>
      <c r="T9" s="4">
        <v>113.76086956521739</v>
      </c>
      <c r="U9" s="4">
        <v>5.6168478260869561</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75231</v>
      </c>
      <c r="AG9" s="1">
        <v>1</v>
      </c>
      <c r="AH9"/>
    </row>
    <row r="10" spans="1:34" x14ac:dyDescent="0.25">
      <c r="A10" t="s">
        <v>207</v>
      </c>
      <c r="B10" t="s">
        <v>155</v>
      </c>
      <c r="C10" t="s">
        <v>319</v>
      </c>
      <c r="D10" t="s">
        <v>255</v>
      </c>
      <c r="E10" s="4">
        <v>65.619565217391298</v>
      </c>
      <c r="F10" s="4">
        <f>Nurse[[#This Row],[Total Nurse Staff Hours]]/Nurse[[#This Row],[MDS Census]]</f>
        <v>3.1783584561868481</v>
      </c>
      <c r="G10" s="4">
        <f>Nurse[[#This Row],[Total Direct Care Staff Hours]]/Nurse[[#This Row],[MDS Census]]</f>
        <v>2.9720887858207723</v>
      </c>
      <c r="H10" s="4">
        <f>Nurse[[#This Row],[Total RN Hours (w/ Admin, DON)]]/Nurse[[#This Row],[MDS Census]]</f>
        <v>0.70386781513997021</v>
      </c>
      <c r="I10" s="4">
        <f>Nurse[[#This Row],[RN Hours (excl. Admin, DON)]]/Nurse[[#This Row],[MDS Census]]</f>
        <v>0.57358787477223794</v>
      </c>
      <c r="J10" s="4">
        <f>SUM(Nurse[[#This Row],[RN Hours (excl. Admin, DON)]],Nurse[[#This Row],[RN Admin Hours]],Nurse[[#This Row],[RN DON Hours]],Nurse[[#This Row],[LPN Hours (excl. Admin)]],Nurse[[#This Row],[LPN Admin Hours]],Nurse[[#This Row],[CNA Hours]],Nurse[[#This Row],[NA TR Hours]],Nurse[[#This Row],[Med Aide/Tech Hours]])</f>
        <v>208.5625</v>
      </c>
      <c r="K10" s="4">
        <f>SUM(Nurse[[#This Row],[RN Hours (excl. Admin, DON)]],Nurse[[#This Row],[LPN Hours (excl. Admin)]],Nurse[[#This Row],[CNA Hours]],Nurse[[#This Row],[NA TR Hours]],Nurse[[#This Row],[Med Aide/Tech Hours]])</f>
        <v>195.0271739130435</v>
      </c>
      <c r="L10" s="4">
        <f>SUM(Nurse[[#This Row],[RN Hours (excl. Admin, DON)]],Nurse[[#This Row],[RN Admin Hours]],Nurse[[#This Row],[RN DON Hours]])</f>
        <v>46.1875</v>
      </c>
      <c r="M10" s="4">
        <v>37.638586956521742</v>
      </c>
      <c r="N10" s="4">
        <v>5.0434782608695654</v>
      </c>
      <c r="O10" s="4">
        <v>3.5054347826086958</v>
      </c>
      <c r="P10" s="4">
        <f>SUM(Nurse[[#This Row],[LPN Hours (excl. Admin)]],Nurse[[#This Row],[LPN Admin Hours]])</f>
        <v>31.961956521739133</v>
      </c>
      <c r="Q10" s="4">
        <v>26.975543478260871</v>
      </c>
      <c r="R10" s="4">
        <v>4.9864130434782608</v>
      </c>
      <c r="S10" s="4">
        <f>SUM(Nurse[[#This Row],[CNA Hours]],Nurse[[#This Row],[NA TR Hours]],Nurse[[#This Row],[Med Aide/Tech Hours]])</f>
        <v>130.41304347826087</v>
      </c>
      <c r="T10" s="4">
        <v>122.02445652173913</v>
      </c>
      <c r="U10" s="4">
        <v>8.3885869565217384</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75380</v>
      </c>
      <c r="AG10" s="1">
        <v>1</v>
      </c>
      <c r="AH10"/>
    </row>
    <row r="11" spans="1:34" x14ac:dyDescent="0.25">
      <c r="A11" t="s">
        <v>207</v>
      </c>
      <c r="B11" t="s">
        <v>7</v>
      </c>
      <c r="C11" t="s">
        <v>273</v>
      </c>
      <c r="D11" t="s">
        <v>253</v>
      </c>
      <c r="E11" s="4">
        <v>97.597826086956516</v>
      </c>
      <c r="F11" s="4">
        <f>Nurse[[#This Row],[Total Nurse Staff Hours]]/Nurse[[#This Row],[MDS Census]]</f>
        <v>3.7709655863681926</v>
      </c>
      <c r="G11" s="4">
        <f>Nurse[[#This Row],[Total Direct Care Staff Hours]]/Nurse[[#This Row],[MDS Census]]</f>
        <v>3.501085867023054</v>
      </c>
      <c r="H11" s="4">
        <f>Nurse[[#This Row],[Total RN Hours (w/ Admin, DON)]]/Nurse[[#This Row],[MDS Census]]</f>
        <v>0.55195456064149684</v>
      </c>
      <c r="I11" s="4">
        <f>Nurse[[#This Row],[RN Hours (excl. Admin, DON)]]/Nurse[[#This Row],[MDS Census]]</f>
        <v>0.33659093440249471</v>
      </c>
      <c r="J11" s="4">
        <f>SUM(Nurse[[#This Row],[RN Hours (excl. Admin, DON)]],Nurse[[#This Row],[RN Admin Hours]],Nurse[[#This Row],[RN DON Hours]],Nurse[[#This Row],[LPN Hours (excl. Admin)]],Nurse[[#This Row],[LPN Admin Hours]],Nurse[[#This Row],[CNA Hours]],Nurse[[#This Row],[NA TR Hours]],Nurse[[#This Row],[Med Aide/Tech Hours]])</f>
        <v>368.03804347826087</v>
      </c>
      <c r="K11" s="4">
        <f>SUM(Nurse[[#This Row],[RN Hours (excl. Admin, DON)]],Nurse[[#This Row],[LPN Hours (excl. Admin)]],Nurse[[#This Row],[CNA Hours]],Nurse[[#This Row],[NA TR Hours]],Nurse[[#This Row],[Med Aide/Tech Hours]])</f>
        <v>341.69836956521738</v>
      </c>
      <c r="L11" s="4">
        <f>SUM(Nurse[[#This Row],[RN Hours (excl. Admin, DON)]],Nurse[[#This Row],[RN Admin Hours]],Nurse[[#This Row],[RN DON Hours]])</f>
        <v>53.869565217391298</v>
      </c>
      <c r="M11" s="4">
        <v>32.850543478260867</v>
      </c>
      <c r="N11" s="4">
        <v>17.209239130434781</v>
      </c>
      <c r="O11" s="4">
        <v>3.8097826086956523</v>
      </c>
      <c r="P11" s="4">
        <f>SUM(Nurse[[#This Row],[LPN Hours (excl. Admin)]],Nurse[[#This Row],[LPN Admin Hours]])</f>
        <v>84.320652173913047</v>
      </c>
      <c r="Q11" s="4">
        <v>79</v>
      </c>
      <c r="R11" s="4">
        <v>5.3206521739130439</v>
      </c>
      <c r="S11" s="4">
        <f>SUM(Nurse[[#This Row],[CNA Hours]],Nurse[[#This Row],[NA TR Hours]],Nurse[[#This Row],[Med Aide/Tech Hours]])</f>
        <v>229.84782608695653</v>
      </c>
      <c r="T11" s="4">
        <v>213.12228260869566</v>
      </c>
      <c r="U11" s="4">
        <v>16.725543478260871</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75044</v>
      </c>
      <c r="AG11" s="1">
        <v>1</v>
      </c>
      <c r="AH11"/>
    </row>
    <row r="12" spans="1:34" x14ac:dyDescent="0.25">
      <c r="A12" t="s">
        <v>207</v>
      </c>
      <c r="B12" t="s">
        <v>31</v>
      </c>
      <c r="C12" t="s">
        <v>290</v>
      </c>
      <c r="D12" t="s">
        <v>254</v>
      </c>
      <c r="E12" s="4">
        <v>74.934782608695656</v>
      </c>
      <c r="F12" s="4">
        <f>Nurse[[#This Row],[Total Nurse Staff Hours]]/Nurse[[#This Row],[MDS Census]]</f>
        <v>3.0765520742674788</v>
      </c>
      <c r="G12" s="4">
        <f>Nurse[[#This Row],[Total Direct Care Staff Hours]]/Nurse[[#This Row],[MDS Census]]</f>
        <v>2.8832317957644324</v>
      </c>
      <c r="H12" s="4">
        <f>Nurse[[#This Row],[Total RN Hours (w/ Admin, DON)]]/Nurse[[#This Row],[MDS Census]]</f>
        <v>0.55918189730200174</v>
      </c>
      <c r="I12" s="4">
        <f>Nurse[[#This Row],[RN Hours (excl. Admin, DON)]]/Nurse[[#This Row],[MDS Census]]</f>
        <v>0.36586161879895562</v>
      </c>
      <c r="J12" s="4">
        <f>SUM(Nurse[[#This Row],[RN Hours (excl. Admin, DON)]],Nurse[[#This Row],[RN Admin Hours]],Nurse[[#This Row],[RN DON Hours]],Nurse[[#This Row],[LPN Hours (excl. Admin)]],Nurse[[#This Row],[LPN Admin Hours]],Nurse[[#This Row],[CNA Hours]],Nurse[[#This Row],[NA TR Hours]],Nurse[[#This Row],[Med Aide/Tech Hours]])</f>
        <v>230.54076086956522</v>
      </c>
      <c r="K12" s="4">
        <f>SUM(Nurse[[#This Row],[RN Hours (excl. Admin, DON)]],Nurse[[#This Row],[LPN Hours (excl. Admin)]],Nurse[[#This Row],[CNA Hours]],Nurse[[#This Row],[NA TR Hours]],Nurse[[#This Row],[Med Aide/Tech Hours]])</f>
        <v>216.05434782608694</v>
      </c>
      <c r="L12" s="4">
        <f>SUM(Nurse[[#This Row],[RN Hours (excl. Admin, DON)]],Nurse[[#This Row],[RN Admin Hours]],Nurse[[#This Row],[RN DON Hours]])</f>
        <v>41.902173913043477</v>
      </c>
      <c r="M12" s="4">
        <v>27.415760869565219</v>
      </c>
      <c r="N12" s="4">
        <v>9.3505434782608692</v>
      </c>
      <c r="O12" s="4">
        <v>5.1358695652173916</v>
      </c>
      <c r="P12" s="4">
        <f>SUM(Nurse[[#This Row],[LPN Hours (excl. Admin)]],Nurse[[#This Row],[LPN Admin Hours]])</f>
        <v>41.296195652173914</v>
      </c>
      <c r="Q12" s="4">
        <v>41.296195652173914</v>
      </c>
      <c r="R12" s="4">
        <v>0</v>
      </c>
      <c r="S12" s="4">
        <f>SUM(Nurse[[#This Row],[CNA Hours]],Nurse[[#This Row],[NA TR Hours]],Nurse[[#This Row],[Med Aide/Tech Hours]])</f>
        <v>147.34239130434781</v>
      </c>
      <c r="T12" s="4">
        <v>135.44021739130434</v>
      </c>
      <c r="U12" s="4">
        <v>11.902173913043478</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75144</v>
      </c>
      <c r="AG12" s="1">
        <v>1</v>
      </c>
      <c r="AH12"/>
    </row>
    <row r="13" spans="1:34" x14ac:dyDescent="0.25">
      <c r="A13" t="s">
        <v>207</v>
      </c>
      <c r="B13" t="s">
        <v>163</v>
      </c>
      <c r="C13" t="s">
        <v>325</v>
      </c>
      <c r="D13" t="s">
        <v>254</v>
      </c>
      <c r="E13" s="4">
        <v>101.25</v>
      </c>
      <c r="F13" s="4">
        <f>Nurse[[#This Row],[Total Nurse Staff Hours]]/Nurse[[#This Row],[MDS Census]]</f>
        <v>3.128636607622115</v>
      </c>
      <c r="G13" s="4">
        <f>Nurse[[#This Row],[Total Direct Care Staff Hours]]/Nurse[[#This Row],[MDS Census]]</f>
        <v>2.9013955984970483</v>
      </c>
      <c r="H13" s="4">
        <f>Nurse[[#This Row],[Total RN Hours (w/ Admin, DON)]]/Nurse[[#This Row],[MDS Census]]</f>
        <v>0.5221148684916801</v>
      </c>
      <c r="I13" s="4">
        <f>Nurse[[#This Row],[RN Hours (excl. Admin, DON)]]/Nurse[[#This Row],[MDS Census]]</f>
        <v>0.34857756307031668</v>
      </c>
      <c r="J13" s="4">
        <f>SUM(Nurse[[#This Row],[RN Hours (excl. Admin, DON)]],Nurse[[#This Row],[RN Admin Hours]],Nurse[[#This Row],[RN DON Hours]],Nurse[[#This Row],[LPN Hours (excl. Admin)]],Nurse[[#This Row],[LPN Admin Hours]],Nurse[[#This Row],[CNA Hours]],Nurse[[#This Row],[NA TR Hours]],Nurse[[#This Row],[Med Aide/Tech Hours]])</f>
        <v>316.77445652173913</v>
      </c>
      <c r="K13" s="4">
        <f>SUM(Nurse[[#This Row],[RN Hours (excl. Admin, DON)]],Nurse[[#This Row],[LPN Hours (excl. Admin)]],Nurse[[#This Row],[CNA Hours]],Nurse[[#This Row],[NA TR Hours]],Nurse[[#This Row],[Med Aide/Tech Hours]])</f>
        <v>293.76630434782612</v>
      </c>
      <c r="L13" s="4">
        <f>SUM(Nurse[[#This Row],[RN Hours (excl. Admin, DON)]],Nurse[[#This Row],[RN Admin Hours]],Nurse[[#This Row],[RN DON Hours]])</f>
        <v>52.864130434782609</v>
      </c>
      <c r="M13" s="4">
        <v>35.293478260869563</v>
      </c>
      <c r="N13" s="4">
        <v>12.744565217391305</v>
      </c>
      <c r="O13" s="4">
        <v>4.8260869565217392</v>
      </c>
      <c r="P13" s="4">
        <f>SUM(Nurse[[#This Row],[LPN Hours (excl. Admin)]],Nurse[[#This Row],[LPN Admin Hours]])</f>
        <v>80.192934782608702</v>
      </c>
      <c r="Q13" s="4">
        <v>74.755434782608702</v>
      </c>
      <c r="R13" s="4">
        <v>5.4375</v>
      </c>
      <c r="S13" s="4">
        <f>SUM(Nurse[[#This Row],[CNA Hours]],Nurse[[#This Row],[NA TR Hours]],Nurse[[#This Row],[Med Aide/Tech Hours]])</f>
        <v>183.71739130434781</v>
      </c>
      <c r="T13" s="4">
        <v>153.5516304347826</v>
      </c>
      <c r="U13" s="4">
        <v>30.165760869565219</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1.4619565217391304</v>
      </c>
      <c r="X13" s="4">
        <v>1.4619565217391304</v>
      </c>
      <c r="Y13" s="4">
        <v>0</v>
      </c>
      <c r="Z13" s="4">
        <v>0</v>
      </c>
      <c r="AA13" s="4">
        <v>0</v>
      </c>
      <c r="AB13" s="4">
        <v>0</v>
      </c>
      <c r="AC13" s="4">
        <v>0</v>
      </c>
      <c r="AD13" s="4">
        <v>0</v>
      </c>
      <c r="AE13" s="4">
        <v>0</v>
      </c>
      <c r="AF13" s="1">
        <v>75389</v>
      </c>
      <c r="AG13" s="1">
        <v>1</v>
      </c>
      <c r="AH13"/>
    </row>
    <row r="14" spans="1:34" x14ac:dyDescent="0.25">
      <c r="A14" t="s">
        <v>207</v>
      </c>
      <c r="B14" t="s">
        <v>21</v>
      </c>
      <c r="C14" t="s">
        <v>284</v>
      </c>
      <c r="D14" t="s">
        <v>255</v>
      </c>
      <c r="E14" s="4">
        <v>52.206521739130437</v>
      </c>
      <c r="F14" s="4">
        <f>Nurse[[#This Row],[Total Nurse Staff Hours]]/Nurse[[#This Row],[MDS Census]]</f>
        <v>2.6687486987299605</v>
      </c>
      <c r="G14" s="4">
        <f>Nurse[[#This Row],[Total Direct Care Staff Hours]]/Nurse[[#This Row],[MDS Census]]</f>
        <v>2.4765771392879454</v>
      </c>
      <c r="H14" s="4">
        <f>Nurse[[#This Row],[Total RN Hours (w/ Admin, DON)]]/Nurse[[#This Row],[MDS Census]]</f>
        <v>0.73303143868415577</v>
      </c>
      <c r="I14" s="4">
        <f>Nurse[[#This Row],[RN Hours (excl. Admin, DON)]]/Nurse[[#This Row],[MDS Census]]</f>
        <v>0.61779096398084532</v>
      </c>
      <c r="J14" s="4">
        <f>SUM(Nurse[[#This Row],[RN Hours (excl. Admin, DON)]],Nurse[[#This Row],[RN Admin Hours]],Nurse[[#This Row],[RN DON Hours]],Nurse[[#This Row],[LPN Hours (excl. Admin)]],Nurse[[#This Row],[LPN Admin Hours]],Nurse[[#This Row],[CNA Hours]],Nurse[[#This Row],[NA TR Hours]],Nurse[[#This Row],[Med Aide/Tech Hours]])</f>
        <v>139.32608695652175</v>
      </c>
      <c r="K14" s="4">
        <f>SUM(Nurse[[#This Row],[RN Hours (excl. Admin, DON)]],Nurse[[#This Row],[LPN Hours (excl. Admin)]],Nurse[[#This Row],[CNA Hours]],Nurse[[#This Row],[NA TR Hours]],Nurse[[#This Row],[Med Aide/Tech Hours]])</f>
        <v>129.29347826086959</v>
      </c>
      <c r="L14" s="4">
        <f>SUM(Nurse[[#This Row],[RN Hours (excl. Admin, DON)]],Nurse[[#This Row],[RN Admin Hours]],Nurse[[#This Row],[RN DON Hours]])</f>
        <v>38.269021739130437</v>
      </c>
      <c r="M14" s="4">
        <v>32.252717391304351</v>
      </c>
      <c r="N14" s="4">
        <v>1.7608695652173914</v>
      </c>
      <c r="O14" s="4">
        <v>4.2554347826086953</v>
      </c>
      <c r="P14" s="4">
        <f>SUM(Nurse[[#This Row],[LPN Hours (excl. Admin)]],Nurse[[#This Row],[LPN Admin Hours]])</f>
        <v>22.057065217391305</v>
      </c>
      <c r="Q14" s="4">
        <v>18.040760869565219</v>
      </c>
      <c r="R14" s="4">
        <v>4.0163043478260869</v>
      </c>
      <c r="S14" s="4">
        <f>SUM(Nurse[[#This Row],[CNA Hours]],Nurse[[#This Row],[NA TR Hours]],Nurse[[#This Row],[Med Aide/Tech Hours]])</f>
        <v>79</v>
      </c>
      <c r="T14" s="4">
        <v>76.445652173913047</v>
      </c>
      <c r="U14" s="4">
        <v>2.5543478260869565</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75089</v>
      </c>
      <c r="AG14" s="1">
        <v>1</v>
      </c>
      <c r="AH14"/>
    </row>
    <row r="15" spans="1:34" x14ac:dyDescent="0.25">
      <c r="A15" t="s">
        <v>207</v>
      </c>
      <c r="B15" t="s">
        <v>116</v>
      </c>
      <c r="C15" t="s">
        <v>321</v>
      </c>
      <c r="D15" t="s">
        <v>257</v>
      </c>
      <c r="E15" s="4">
        <v>42.119565217391305</v>
      </c>
      <c r="F15" s="4">
        <f>Nurse[[#This Row],[Total Nurse Staff Hours]]/Nurse[[#This Row],[MDS Census]]</f>
        <v>2.6227096774193548</v>
      </c>
      <c r="G15" s="4">
        <f>Nurse[[#This Row],[Total Direct Care Staff Hours]]/Nurse[[#This Row],[MDS Census]]</f>
        <v>2.3388387096774195</v>
      </c>
      <c r="H15" s="4">
        <f>Nurse[[#This Row],[Total RN Hours (w/ Admin, DON)]]/Nurse[[#This Row],[MDS Census]]</f>
        <v>0.75741935483870959</v>
      </c>
      <c r="I15" s="4">
        <f>Nurse[[#This Row],[RN Hours (excl. Admin, DON)]]/Nurse[[#This Row],[MDS Census]]</f>
        <v>0.60735483870967744</v>
      </c>
      <c r="J15" s="4">
        <f>SUM(Nurse[[#This Row],[RN Hours (excl. Admin, DON)]],Nurse[[#This Row],[RN Admin Hours]],Nurse[[#This Row],[RN DON Hours]],Nurse[[#This Row],[LPN Hours (excl. Admin)]],Nurse[[#This Row],[LPN Admin Hours]],Nurse[[#This Row],[CNA Hours]],Nurse[[#This Row],[NA TR Hours]],Nurse[[#This Row],[Med Aide/Tech Hours]])</f>
        <v>110.46739130434783</v>
      </c>
      <c r="K15" s="4">
        <f>SUM(Nurse[[#This Row],[RN Hours (excl. Admin, DON)]],Nurse[[#This Row],[LPN Hours (excl. Admin)]],Nurse[[#This Row],[CNA Hours]],Nurse[[#This Row],[NA TR Hours]],Nurse[[#This Row],[Med Aide/Tech Hours]])</f>
        <v>98.510869565217391</v>
      </c>
      <c r="L15" s="4">
        <f>SUM(Nurse[[#This Row],[RN Hours (excl. Admin, DON)]],Nurse[[#This Row],[RN Admin Hours]],Nurse[[#This Row],[RN DON Hours]])</f>
        <v>31.902173913043477</v>
      </c>
      <c r="M15" s="4">
        <v>25.581521739130434</v>
      </c>
      <c r="N15" s="4">
        <v>1.8315217391304348</v>
      </c>
      <c r="O15" s="4">
        <v>4.4891304347826084</v>
      </c>
      <c r="P15" s="4">
        <f>SUM(Nurse[[#This Row],[LPN Hours (excl. Admin)]],Nurse[[#This Row],[LPN Admin Hours]])</f>
        <v>19.918478260869566</v>
      </c>
      <c r="Q15" s="4">
        <v>14.282608695652174</v>
      </c>
      <c r="R15" s="4">
        <v>5.6358695652173916</v>
      </c>
      <c r="S15" s="4">
        <f>SUM(Nurse[[#This Row],[CNA Hours]],Nurse[[#This Row],[NA TR Hours]],Nurse[[#This Row],[Med Aide/Tech Hours]])</f>
        <v>58.646739130434781</v>
      </c>
      <c r="T15" s="4">
        <v>52.991847826086953</v>
      </c>
      <c r="U15" s="4">
        <v>5.6548913043478262</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1.625</v>
      </c>
      <c r="X15" s="4">
        <v>0.59239130434782605</v>
      </c>
      <c r="Y15" s="4">
        <v>0</v>
      </c>
      <c r="Z15" s="4">
        <v>1.0326086956521738</v>
      </c>
      <c r="AA15" s="4">
        <v>0</v>
      </c>
      <c r="AB15" s="4">
        <v>0</v>
      </c>
      <c r="AC15" s="4">
        <v>0</v>
      </c>
      <c r="AD15" s="4">
        <v>0</v>
      </c>
      <c r="AE15" s="4">
        <v>0</v>
      </c>
      <c r="AF15" s="1">
        <v>75327</v>
      </c>
      <c r="AG15" s="1">
        <v>1</v>
      </c>
      <c r="AH15"/>
    </row>
    <row r="16" spans="1:34" x14ac:dyDescent="0.25">
      <c r="A16" t="s">
        <v>207</v>
      </c>
      <c r="B16" t="s">
        <v>48</v>
      </c>
      <c r="C16" t="s">
        <v>302</v>
      </c>
      <c r="D16" t="s">
        <v>253</v>
      </c>
      <c r="E16" s="4">
        <v>59.054347826086953</v>
      </c>
      <c r="F16" s="4">
        <f>Nurse[[#This Row],[Total Nurse Staff Hours]]/Nurse[[#This Row],[MDS Census]]</f>
        <v>3.4873918645315669</v>
      </c>
      <c r="G16" s="4">
        <f>Nurse[[#This Row],[Total Direct Care Staff Hours]]/Nurse[[#This Row],[MDS Census]]</f>
        <v>3.3487483894717474</v>
      </c>
      <c r="H16" s="4">
        <f>Nurse[[#This Row],[Total RN Hours (w/ Admin, DON)]]/Nurse[[#This Row],[MDS Census]]</f>
        <v>0.59750598196208349</v>
      </c>
      <c r="I16" s="4">
        <f>Nurse[[#This Row],[RN Hours (excl. Admin, DON)]]/Nurse[[#This Row],[MDS Census]]</f>
        <v>0.45886250690226399</v>
      </c>
      <c r="J16" s="4">
        <f>SUM(Nurse[[#This Row],[RN Hours (excl. Admin, DON)]],Nurse[[#This Row],[RN Admin Hours]],Nurse[[#This Row],[RN DON Hours]],Nurse[[#This Row],[LPN Hours (excl. Admin)]],Nurse[[#This Row],[LPN Admin Hours]],Nurse[[#This Row],[CNA Hours]],Nurse[[#This Row],[NA TR Hours]],Nurse[[#This Row],[Med Aide/Tech Hours]])</f>
        <v>205.94565217391306</v>
      </c>
      <c r="K16" s="4">
        <f>SUM(Nurse[[#This Row],[RN Hours (excl. Admin, DON)]],Nurse[[#This Row],[LPN Hours (excl. Admin)]],Nurse[[#This Row],[CNA Hours]],Nurse[[#This Row],[NA TR Hours]],Nurse[[#This Row],[Med Aide/Tech Hours]])</f>
        <v>197.75815217391306</v>
      </c>
      <c r="L16" s="4">
        <f>SUM(Nurse[[#This Row],[RN Hours (excl. Admin, DON)]],Nurse[[#This Row],[RN Admin Hours]],Nurse[[#This Row],[RN DON Hours]])</f>
        <v>35.285326086956516</v>
      </c>
      <c r="M16" s="4">
        <v>27.097826086956523</v>
      </c>
      <c r="N16" s="4">
        <v>4.9972826086956523</v>
      </c>
      <c r="O16" s="4">
        <v>3.1902173913043477</v>
      </c>
      <c r="P16" s="4">
        <f>SUM(Nurse[[#This Row],[LPN Hours (excl. Admin)]],Nurse[[#This Row],[LPN Admin Hours]])</f>
        <v>50.211956521739133</v>
      </c>
      <c r="Q16" s="4">
        <v>50.211956521739133</v>
      </c>
      <c r="R16" s="4">
        <v>0</v>
      </c>
      <c r="S16" s="4">
        <f>SUM(Nurse[[#This Row],[CNA Hours]],Nurse[[#This Row],[NA TR Hours]],Nurse[[#This Row],[Med Aide/Tech Hours]])</f>
        <v>120.44836956521739</v>
      </c>
      <c r="T16" s="4">
        <v>120.44836956521739</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1.4048913043478262</v>
      </c>
      <c r="X16" s="4">
        <v>1.4048913043478262</v>
      </c>
      <c r="Y16" s="4">
        <v>0</v>
      </c>
      <c r="Z16" s="4">
        <v>0</v>
      </c>
      <c r="AA16" s="4">
        <v>0</v>
      </c>
      <c r="AB16" s="4">
        <v>0</v>
      </c>
      <c r="AC16" s="4">
        <v>0</v>
      </c>
      <c r="AD16" s="4">
        <v>0</v>
      </c>
      <c r="AE16" s="4">
        <v>0</v>
      </c>
      <c r="AF16" s="1">
        <v>75211</v>
      </c>
      <c r="AG16" s="1">
        <v>1</v>
      </c>
      <c r="AH16"/>
    </row>
    <row r="17" spans="1:34" x14ac:dyDescent="0.25">
      <c r="A17" t="s">
        <v>207</v>
      </c>
      <c r="B17" t="s">
        <v>14</v>
      </c>
      <c r="C17" t="s">
        <v>279</v>
      </c>
      <c r="D17" t="s">
        <v>255</v>
      </c>
      <c r="E17" s="4">
        <v>53.902173913043477</v>
      </c>
      <c r="F17" s="4">
        <f>Nurse[[#This Row],[Total Nurse Staff Hours]]/Nurse[[#This Row],[MDS Census]]</f>
        <v>2.8351482153660013</v>
      </c>
      <c r="G17" s="4">
        <f>Nurse[[#This Row],[Total Direct Care Staff Hours]]/Nurse[[#This Row],[MDS Census]]</f>
        <v>2.7379007864488809</v>
      </c>
      <c r="H17" s="4">
        <f>Nurse[[#This Row],[Total RN Hours (w/ Admin, DON)]]/Nurse[[#This Row],[MDS Census]]</f>
        <v>0.5424984875983061</v>
      </c>
      <c r="I17" s="4">
        <f>Nurse[[#This Row],[RN Hours (excl. Admin, DON)]]/Nurse[[#This Row],[MDS Census]]</f>
        <v>0.44525105868118575</v>
      </c>
      <c r="J17" s="4">
        <f>SUM(Nurse[[#This Row],[RN Hours (excl. Admin, DON)]],Nurse[[#This Row],[RN Admin Hours]],Nurse[[#This Row],[RN DON Hours]],Nurse[[#This Row],[LPN Hours (excl. Admin)]],Nurse[[#This Row],[LPN Admin Hours]],Nurse[[#This Row],[CNA Hours]],Nurse[[#This Row],[NA TR Hours]],Nurse[[#This Row],[Med Aide/Tech Hours]])</f>
        <v>152.82065217391303</v>
      </c>
      <c r="K17" s="4">
        <f>SUM(Nurse[[#This Row],[RN Hours (excl. Admin, DON)]],Nurse[[#This Row],[LPN Hours (excl. Admin)]],Nurse[[#This Row],[CNA Hours]],Nurse[[#This Row],[NA TR Hours]],Nurse[[#This Row],[Med Aide/Tech Hours]])</f>
        <v>147.57880434782609</v>
      </c>
      <c r="L17" s="4">
        <f>SUM(Nurse[[#This Row],[RN Hours (excl. Admin, DON)]],Nurse[[#This Row],[RN Admin Hours]],Nurse[[#This Row],[RN DON Hours]])</f>
        <v>29.241847826086957</v>
      </c>
      <c r="M17" s="4">
        <v>24</v>
      </c>
      <c r="N17" s="4">
        <v>3.6005434782608696</v>
      </c>
      <c r="O17" s="4">
        <v>1.6413043478260869</v>
      </c>
      <c r="P17" s="4">
        <f>SUM(Nurse[[#This Row],[LPN Hours (excl. Admin)]],Nurse[[#This Row],[LPN Admin Hours]])</f>
        <v>28.809782608695652</v>
      </c>
      <c r="Q17" s="4">
        <v>28.809782608695652</v>
      </c>
      <c r="R17" s="4">
        <v>0</v>
      </c>
      <c r="S17" s="4">
        <f>SUM(Nurse[[#This Row],[CNA Hours]],Nurse[[#This Row],[NA TR Hours]],Nurse[[#This Row],[Med Aide/Tech Hours]])</f>
        <v>94.769021739130423</v>
      </c>
      <c r="T17" s="4">
        <v>83.671195652173907</v>
      </c>
      <c r="U17" s="4">
        <v>11.097826086956522</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4.0706521739130439</v>
      </c>
      <c r="X17" s="4">
        <v>3.4891304347826089</v>
      </c>
      <c r="Y17" s="4">
        <v>0</v>
      </c>
      <c r="Z17" s="4">
        <v>0.58152173913043481</v>
      </c>
      <c r="AA17" s="4">
        <v>0</v>
      </c>
      <c r="AB17" s="4">
        <v>0</v>
      </c>
      <c r="AC17" s="4">
        <v>0</v>
      </c>
      <c r="AD17" s="4">
        <v>0</v>
      </c>
      <c r="AE17" s="4">
        <v>0</v>
      </c>
      <c r="AF17" s="1">
        <v>75070</v>
      </c>
      <c r="AG17" s="1">
        <v>1</v>
      </c>
      <c r="AH17"/>
    </row>
    <row r="18" spans="1:34" x14ac:dyDescent="0.25">
      <c r="A18" t="s">
        <v>207</v>
      </c>
      <c r="B18" t="s">
        <v>97</v>
      </c>
      <c r="C18" t="s">
        <v>274</v>
      </c>
      <c r="D18" t="s">
        <v>252</v>
      </c>
      <c r="E18" s="4">
        <v>95.054347826086953</v>
      </c>
      <c r="F18" s="4">
        <f>Nurse[[#This Row],[Total Nurse Staff Hours]]/Nurse[[#This Row],[MDS Census]]</f>
        <v>3.3571469411092054</v>
      </c>
      <c r="G18" s="4">
        <f>Nurse[[#This Row],[Total Direct Care Staff Hours]]/Nurse[[#This Row],[MDS Census]]</f>
        <v>3.1201829616923957</v>
      </c>
      <c r="H18" s="4">
        <f>Nurse[[#This Row],[Total RN Hours (w/ Admin, DON)]]/Nurse[[#This Row],[MDS Census]]</f>
        <v>0.49265294453973707</v>
      </c>
      <c r="I18" s="4">
        <f>Nurse[[#This Row],[RN Hours (excl. Admin, DON)]]/Nurse[[#This Row],[MDS Census]]</f>
        <v>0.34048027444253859</v>
      </c>
      <c r="J18" s="4">
        <f>SUM(Nurse[[#This Row],[RN Hours (excl. Admin, DON)]],Nurse[[#This Row],[RN Admin Hours]],Nurse[[#This Row],[RN DON Hours]],Nurse[[#This Row],[LPN Hours (excl. Admin)]],Nurse[[#This Row],[LPN Admin Hours]],Nurse[[#This Row],[CNA Hours]],Nurse[[#This Row],[NA TR Hours]],Nurse[[#This Row],[Med Aide/Tech Hours]])</f>
        <v>319.11141304347825</v>
      </c>
      <c r="K18" s="4">
        <f>SUM(Nurse[[#This Row],[RN Hours (excl. Admin, DON)]],Nurse[[#This Row],[LPN Hours (excl. Admin)]],Nurse[[#This Row],[CNA Hours]],Nurse[[#This Row],[NA TR Hours]],Nurse[[#This Row],[Med Aide/Tech Hours]])</f>
        <v>296.58695652173913</v>
      </c>
      <c r="L18" s="4">
        <f>SUM(Nurse[[#This Row],[RN Hours (excl. Admin, DON)]],Nurse[[#This Row],[RN Admin Hours]],Nurse[[#This Row],[RN DON Hours]])</f>
        <v>46.828804347826093</v>
      </c>
      <c r="M18" s="4">
        <v>32.364130434782609</v>
      </c>
      <c r="N18" s="4">
        <v>9.4864130434782616</v>
      </c>
      <c r="O18" s="4">
        <v>4.9782608695652177</v>
      </c>
      <c r="P18" s="4">
        <f>SUM(Nurse[[#This Row],[LPN Hours (excl. Admin)]],Nurse[[#This Row],[LPN Admin Hours]])</f>
        <v>86.010869565217391</v>
      </c>
      <c r="Q18" s="4">
        <v>77.951086956521735</v>
      </c>
      <c r="R18" s="4">
        <v>8.0597826086956523</v>
      </c>
      <c r="S18" s="4">
        <f>SUM(Nurse[[#This Row],[CNA Hours]],Nurse[[#This Row],[NA TR Hours]],Nurse[[#This Row],[Med Aide/Tech Hours]])</f>
        <v>186.27173913043478</v>
      </c>
      <c r="T18" s="4">
        <v>183.20380434782609</v>
      </c>
      <c r="U18" s="4">
        <v>3.0679347826086958</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 s="4">
        <v>0</v>
      </c>
      <c r="Y18" s="4">
        <v>0</v>
      </c>
      <c r="Z18" s="4">
        <v>0</v>
      </c>
      <c r="AA18" s="4">
        <v>0</v>
      </c>
      <c r="AB18" s="4">
        <v>0</v>
      </c>
      <c r="AC18" s="4">
        <v>0</v>
      </c>
      <c r="AD18" s="4">
        <v>0</v>
      </c>
      <c r="AE18" s="4">
        <v>0</v>
      </c>
      <c r="AF18" s="1">
        <v>75300</v>
      </c>
      <c r="AG18" s="1">
        <v>1</v>
      </c>
      <c r="AH18"/>
    </row>
    <row r="19" spans="1:34" x14ac:dyDescent="0.25">
      <c r="A19" t="s">
        <v>207</v>
      </c>
      <c r="B19" t="s">
        <v>37</v>
      </c>
      <c r="C19" t="s">
        <v>292</v>
      </c>
      <c r="D19" t="s">
        <v>258</v>
      </c>
      <c r="E19" s="4">
        <v>90.304347826086953</v>
      </c>
      <c r="F19" s="4">
        <f>Nurse[[#This Row],[Total Nurse Staff Hours]]/Nurse[[#This Row],[MDS Census]]</f>
        <v>3.2626083293211368</v>
      </c>
      <c r="G19" s="4">
        <f>Nurse[[#This Row],[Total Direct Care Staff Hours]]/Nurse[[#This Row],[MDS Census]]</f>
        <v>3.0267814155031298</v>
      </c>
      <c r="H19" s="4">
        <f>Nurse[[#This Row],[Total RN Hours (w/ Admin, DON)]]/Nurse[[#This Row],[MDS Census]]</f>
        <v>0.49304886856042363</v>
      </c>
      <c r="I19" s="4">
        <f>Nurse[[#This Row],[RN Hours (excl. Admin, DON)]]/Nurse[[#This Row],[MDS Census]]</f>
        <v>0.30780572941742901</v>
      </c>
      <c r="J19" s="4">
        <f>SUM(Nurse[[#This Row],[RN Hours (excl. Admin, DON)]],Nurse[[#This Row],[RN Admin Hours]],Nurse[[#This Row],[RN DON Hours]],Nurse[[#This Row],[LPN Hours (excl. Admin)]],Nurse[[#This Row],[LPN Admin Hours]],Nurse[[#This Row],[CNA Hours]],Nurse[[#This Row],[NA TR Hours]],Nurse[[#This Row],[Med Aide/Tech Hours]])</f>
        <v>294.62771739130437</v>
      </c>
      <c r="K19" s="4">
        <f>SUM(Nurse[[#This Row],[RN Hours (excl. Admin, DON)]],Nurse[[#This Row],[LPN Hours (excl. Admin)]],Nurse[[#This Row],[CNA Hours]],Nurse[[#This Row],[NA TR Hours]],Nurse[[#This Row],[Med Aide/Tech Hours]])</f>
        <v>273.33152173913044</v>
      </c>
      <c r="L19" s="4">
        <f>SUM(Nurse[[#This Row],[RN Hours (excl. Admin, DON)]],Nurse[[#This Row],[RN Admin Hours]],Nurse[[#This Row],[RN DON Hours]])</f>
        <v>44.524456521739125</v>
      </c>
      <c r="M19" s="4">
        <v>27.796195652173914</v>
      </c>
      <c r="N19" s="4">
        <v>11.668478260869565</v>
      </c>
      <c r="O19" s="4">
        <v>5.0597826086956523</v>
      </c>
      <c r="P19" s="4">
        <f>SUM(Nurse[[#This Row],[LPN Hours (excl. Admin)]],Nurse[[#This Row],[LPN Admin Hours]])</f>
        <v>89.331521739130437</v>
      </c>
      <c r="Q19" s="4">
        <v>84.763586956521735</v>
      </c>
      <c r="R19" s="4">
        <v>4.5679347826086953</v>
      </c>
      <c r="S19" s="4">
        <f>SUM(Nurse[[#This Row],[CNA Hours]],Nurse[[#This Row],[NA TR Hours]],Nurse[[#This Row],[Med Aide/Tech Hours]])</f>
        <v>160.77173913043478</v>
      </c>
      <c r="T19" s="4">
        <v>155.60054347826087</v>
      </c>
      <c r="U19" s="4">
        <v>5.1711956521739131</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75181</v>
      </c>
      <c r="AG19" s="1">
        <v>1</v>
      </c>
      <c r="AH19"/>
    </row>
    <row r="20" spans="1:34" x14ac:dyDescent="0.25">
      <c r="A20" t="s">
        <v>207</v>
      </c>
      <c r="B20" t="s">
        <v>172</v>
      </c>
      <c r="C20" t="s">
        <v>299</v>
      </c>
      <c r="D20" t="s">
        <v>254</v>
      </c>
      <c r="E20" s="4">
        <v>71.086956521739125</v>
      </c>
      <c r="F20" s="4">
        <f>Nurse[[#This Row],[Total Nurse Staff Hours]]/Nurse[[#This Row],[MDS Census]]</f>
        <v>3.2045107033639146</v>
      </c>
      <c r="G20" s="4">
        <f>Nurse[[#This Row],[Total Direct Care Staff Hours]]/Nurse[[#This Row],[MDS Census]]</f>
        <v>2.9355122324159026</v>
      </c>
      <c r="H20" s="4">
        <f>Nurse[[#This Row],[Total RN Hours (w/ Admin, DON)]]/Nurse[[#This Row],[MDS Census]]</f>
        <v>0.55775993883792052</v>
      </c>
      <c r="I20" s="4">
        <f>Nurse[[#This Row],[RN Hours (excl. Admin, DON)]]/Nurse[[#This Row],[MDS Census]]</f>
        <v>0.28876146788990825</v>
      </c>
      <c r="J20" s="4">
        <f>SUM(Nurse[[#This Row],[RN Hours (excl. Admin, DON)]],Nurse[[#This Row],[RN Admin Hours]],Nurse[[#This Row],[RN DON Hours]],Nurse[[#This Row],[LPN Hours (excl. Admin)]],Nurse[[#This Row],[LPN Admin Hours]],Nurse[[#This Row],[CNA Hours]],Nurse[[#This Row],[NA TR Hours]],Nurse[[#This Row],[Med Aide/Tech Hours]])</f>
        <v>227.79891304347825</v>
      </c>
      <c r="K20" s="4">
        <f>SUM(Nurse[[#This Row],[RN Hours (excl. Admin, DON)]],Nurse[[#This Row],[LPN Hours (excl. Admin)]],Nurse[[#This Row],[CNA Hours]],Nurse[[#This Row],[NA TR Hours]],Nurse[[#This Row],[Med Aide/Tech Hours]])</f>
        <v>208.67663043478262</v>
      </c>
      <c r="L20" s="4">
        <f>SUM(Nurse[[#This Row],[RN Hours (excl. Admin, DON)]],Nurse[[#This Row],[RN Admin Hours]],Nurse[[#This Row],[RN DON Hours]])</f>
        <v>39.649456521739133</v>
      </c>
      <c r="M20" s="4">
        <v>20.527173913043477</v>
      </c>
      <c r="N20" s="4">
        <v>13.741847826086957</v>
      </c>
      <c r="O20" s="4">
        <v>5.3804347826086953</v>
      </c>
      <c r="P20" s="4">
        <f>SUM(Nurse[[#This Row],[LPN Hours (excl. Admin)]],Nurse[[#This Row],[LPN Admin Hours]])</f>
        <v>57.600543478260867</v>
      </c>
      <c r="Q20" s="4">
        <v>57.600543478260867</v>
      </c>
      <c r="R20" s="4">
        <v>0</v>
      </c>
      <c r="S20" s="4">
        <f>SUM(Nurse[[#This Row],[CNA Hours]],Nurse[[#This Row],[NA TR Hours]],Nurse[[#This Row],[Med Aide/Tech Hours]])</f>
        <v>130.54891304347825</v>
      </c>
      <c r="T20" s="4">
        <v>123.61684782608695</v>
      </c>
      <c r="U20" s="4">
        <v>6.9320652173913047</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75403</v>
      </c>
      <c r="AG20" s="1">
        <v>1</v>
      </c>
      <c r="AH20"/>
    </row>
    <row r="21" spans="1:34" x14ac:dyDescent="0.25">
      <c r="A21" t="s">
        <v>207</v>
      </c>
      <c r="B21" t="s">
        <v>55</v>
      </c>
      <c r="C21" t="s">
        <v>307</v>
      </c>
      <c r="D21" t="s">
        <v>254</v>
      </c>
      <c r="E21" s="4">
        <v>197.38043478260869</v>
      </c>
      <c r="F21" s="4">
        <f>Nurse[[#This Row],[Total Nurse Staff Hours]]/Nurse[[#This Row],[MDS Census]]</f>
        <v>3.1021399856820309</v>
      </c>
      <c r="G21" s="4">
        <f>Nurse[[#This Row],[Total Direct Care Staff Hours]]/Nurse[[#This Row],[MDS Census]]</f>
        <v>2.9448086348367202</v>
      </c>
      <c r="H21" s="4">
        <f>Nurse[[#This Row],[Total RN Hours (w/ Admin, DON)]]/Nurse[[#This Row],[MDS Census]]</f>
        <v>0.34018833636213447</v>
      </c>
      <c r="I21" s="4">
        <f>Nurse[[#This Row],[RN Hours (excl. Admin, DON)]]/Nurse[[#This Row],[MDS Census]]</f>
        <v>0.20779007654606529</v>
      </c>
      <c r="J21" s="4">
        <f>SUM(Nurse[[#This Row],[RN Hours (excl. Admin, DON)]],Nurse[[#This Row],[RN Admin Hours]],Nurse[[#This Row],[RN DON Hours]],Nurse[[#This Row],[LPN Hours (excl. Admin)]],Nurse[[#This Row],[LPN Admin Hours]],Nurse[[#This Row],[CNA Hours]],Nurse[[#This Row],[NA TR Hours]],Nurse[[#This Row],[Med Aide/Tech Hours]])</f>
        <v>612.30173913043473</v>
      </c>
      <c r="K21" s="4">
        <f>SUM(Nurse[[#This Row],[RN Hours (excl. Admin, DON)]],Nurse[[#This Row],[LPN Hours (excl. Admin)]],Nurse[[#This Row],[CNA Hours]],Nurse[[#This Row],[NA TR Hours]],Nurse[[#This Row],[Med Aide/Tech Hours]])</f>
        <v>581.24760869565216</v>
      </c>
      <c r="L21" s="4">
        <f>SUM(Nurse[[#This Row],[RN Hours (excl. Admin, DON)]],Nurse[[#This Row],[RN Admin Hours]],Nurse[[#This Row],[RN DON Hours]])</f>
        <v>67.146521739130435</v>
      </c>
      <c r="M21" s="4">
        <v>41.013695652173908</v>
      </c>
      <c r="N21" s="4">
        <v>21.17630434782609</v>
      </c>
      <c r="O21" s="4">
        <v>4.9565217391304346</v>
      </c>
      <c r="P21" s="4">
        <f>SUM(Nurse[[#This Row],[LPN Hours (excl. Admin)]],Nurse[[#This Row],[LPN Admin Hours]])</f>
        <v>156.17826086956521</v>
      </c>
      <c r="Q21" s="4">
        <v>151.25695652173911</v>
      </c>
      <c r="R21" s="4">
        <v>4.9213043478260872</v>
      </c>
      <c r="S21" s="4">
        <f>SUM(Nurse[[#This Row],[CNA Hours]],Nurse[[#This Row],[NA TR Hours]],Nurse[[#This Row],[Med Aide/Tech Hours]])</f>
        <v>388.97695652173911</v>
      </c>
      <c r="T21" s="4">
        <v>388.97695652173911</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1.1402173913043478</v>
      </c>
      <c r="X21" s="4">
        <v>0.40250000000000002</v>
      </c>
      <c r="Y21" s="4">
        <v>0</v>
      </c>
      <c r="Z21" s="4">
        <v>0</v>
      </c>
      <c r="AA21" s="4">
        <v>0</v>
      </c>
      <c r="AB21" s="4">
        <v>0</v>
      </c>
      <c r="AC21" s="4">
        <v>0.73771739130434788</v>
      </c>
      <c r="AD21" s="4">
        <v>0</v>
      </c>
      <c r="AE21" s="4">
        <v>0</v>
      </c>
      <c r="AF21" s="1">
        <v>75228</v>
      </c>
      <c r="AG21" s="1">
        <v>1</v>
      </c>
      <c r="AH21"/>
    </row>
    <row r="22" spans="1:34" x14ac:dyDescent="0.25">
      <c r="A22" t="s">
        <v>207</v>
      </c>
      <c r="B22" t="s">
        <v>126</v>
      </c>
      <c r="C22" t="s">
        <v>304</v>
      </c>
      <c r="D22" t="s">
        <v>253</v>
      </c>
      <c r="E22" s="4">
        <v>59.119565217391305</v>
      </c>
      <c r="F22" s="4">
        <f>Nurse[[#This Row],[Total Nurse Staff Hours]]/Nurse[[#This Row],[MDS Census]]</f>
        <v>3.8052289023717587</v>
      </c>
      <c r="G22" s="4">
        <f>Nurse[[#This Row],[Total Direct Care Staff Hours]]/Nurse[[#This Row],[MDS Census]]</f>
        <v>3.1380382423239559</v>
      </c>
      <c r="H22" s="4">
        <f>Nurse[[#This Row],[Total RN Hours (w/ Admin, DON)]]/Nurse[[#This Row],[MDS Census]]</f>
        <v>0.98837286265857671</v>
      </c>
      <c r="I22" s="4">
        <f>Nurse[[#This Row],[RN Hours (excl. Admin, DON)]]/Nurse[[#This Row],[MDS Census]]</f>
        <v>0.32118220261077396</v>
      </c>
      <c r="J22" s="4">
        <f>SUM(Nurse[[#This Row],[RN Hours (excl. Admin, DON)]],Nurse[[#This Row],[RN Admin Hours]],Nurse[[#This Row],[RN DON Hours]],Nurse[[#This Row],[LPN Hours (excl. Admin)]],Nurse[[#This Row],[LPN Admin Hours]],Nurse[[#This Row],[CNA Hours]],Nurse[[#This Row],[NA TR Hours]],Nurse[[#This Row],[Med Aide/Tech Hours]])</f>
        <v>224.96347826086952</v>
      </c>
      <c r="K22" s="4">
        <f>SUM(Nurse[[#This Row],[RN Hours (excl. Admin, DON)]],Nurse[[#This Row],[LPN Hours (excl. Admin)]],Nurse[[#This Row],[CNA Hours]],Nurse[[#This Row],[NA TR Hours]],Nurse[[#This Row],[Med Aide/Tech Hours]])</f>
        <v>185.5194565217391</v>
      </c>
      <c r="L22" s="4">
        <f>SUM(Nurse[[#This Row],[RN Hours (excl. Admin, DON)]],Nurse[[#This Row],[RN Admin Hours]],Nurse[[#This Row],[RN DON Hours]])</f>
        <v>58.432173913043464</v>
      </c>
      <c r="M22" s="4">
        <v>18.98815217391304</v>
      </c>
      <c r="N22" s="4">
        <v>34.574456521739123</v>
      </c>
      <c r="O22" s="4">
        <v>4.8695652173913047</v>
      </c>
      <c r="P22" s="4">
        <f>SUM(Nurse[[#This Row],[LPN Hours (excl. Admin)]],Nurse[[#This Row],[LPN Admin Hours]])</f>
        <v>38.672065217391292</v>
      </c>
      <c r="Q22" s="4">
        <v>38.672065217391292</v>
      </c>
      <c r="R22" s="4">
        <v>0</v>
      </c>
      <c r="S22" s="4">
        <f>SUM(Nurse[[#This Row],[CNA Hours]],Nurse[[#This Row],[NA TR Hours]],Nurse[[#This Row],[Med Aide/Tech Hours]])</f>
        <v>127.85923913043477</v>
      </c>
      <c r="T22" s="4">
        <v>127.85923913043477</v>
      </c>
      <c r="U22" s="4">
        <v>0</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5.3755434782608686</v>
      </c>
      <c r="X22" s="4">
        <v>0</v>
      </c>
      <c r="Y22" s="4">
        <v>0</v>
      </c>
      <c r="Z22" s="4">
        <v>0</v>
      </c>
      <c r="AA22" s="4">
        <v>0</v>
      </c>
      <c r="AB22" s="4">
        <v>0</v>
      </c>
      <c r="AC22" s="4">
        <v>5.3755434782608686</v>
      </c>
      <c r="AD22" s="4">
        <v>0</v>
      </c>
      <c r="AE22" s="4">
        <v>0</v>
      </c>
      <c r="AF22" s="1">
        <v>75338</v>
      </c>
      <c r="AG22" s="1">
        <v>1</v>
      </c>
      <c r="AH22"/>
    </row>
    <row r="23" spans="1:34" x14ac:dyDescent="0.25">
      <c r="A23" t="s">
        <v>207</v>
      </c>
      <c r="B23" t="s">
        <v>109</v>
      </c>
      <c r="C23" t="s">
        <v>277</v>
      </c>
      <c r="D23" t="s">
        <v>252</v>
      </c>
      <c r="E23" s="4">
        <v>102.57608695652173</v>
      </c>
      <c r="F23" s="4">
        <f>Nurse[[#This Row],[Total Nurse Staff Hours]]/Nurse[[#This Row],[MDS Census]]</f>
        <v>3.2571760093249971</v>
      </c>
      <c r="G23" s="4">
        <f>Nurse[[#This Row],[Total Direct Care Staff Hours]]/Nurse[[#This Row],[MDS Census]]</f>
        <v>2.8909579315460414</v>
      </c>
      <c r="H23" s="4">
        <f>Nurse[[#This Row],[Total RN Hours (w/ Admin, DON)]]/Nurse[[#This Row],[MDS Census]]</f>
        <v>0.52286743668538738</v>
      </c>
      <c r="I23" s="4">
        <f>Nurse[[#This Row],[RN Hours (excl. Admin, DON)]]/Nurse[[#This Row],[MDS Census]]</f>
        <v>0.15664935890643214</v>
      </c>
      <c r="J23" s="4">
        <f>SUM(Nurse[[#This Row],[RN Hours (excl. Admin, DON)]],Nurse[[#This Row],[RN Admin Hours]],Nurse[[#This Row],[RN DON Hours]],Nurse[[#This Row],[LPN Hours (excl. Admin)]],Nurse[[#This Row],[LPN Admin Hours]],Nurse[[#This Row],[CNA Hours]],Nurse[[#This Row],[NA TR Hours]],Nurse[[#This Row],[Med Aide/Tech Hours]])</f>
        <v>334.10836956521734</v>
      </c>
      <c r="K23" s="4">
        <f>SUM(Nurse[[#This Row],[RN Hours (excl. Admin, DON)]],Nurse[[#This Row],[LPN Hours (excl. Admin)]],Nurse[[#This Row],[CNA Hours]],Nurse[[#This Row],[NA TR Hours]],Nurse[[#This Row],[Med Aide/Tech Hours]])</f>
        <v>296.54315217391297</v>
      </c>
      <c r="L23" s="4">
        <f>SUM(Nurse[[#This Row],[RN Hours (excl. Admin, DON)]],Nurse[[#This Row],[RN Admin Hours]],Nurse[[#This Row],[RN DON Hours]])</f>
        <v>53.63369565217392</v>
      </c>
      <c r="M23" s="4">
        <v>16.068478260869565</v>
      </c>
      <c r="N23" s="4">
        <v>32.673913043478265</v>
      </c>
      <c r="O23" s="4">
        <v>4.8913043478260869</v>
      </c>
      <c r="P23" s="4">
        <f>SUM(Nurse[[#This Row],[LPN Hours (excl. Admin)]],Nurse[[#This Row],[LPN Admin Hours]])</f>
        <v>97.966956521739107</v>
      </c>
      <c r="Q23" s="4">
        <v>97.966956521739107</v>
      </c>
      <c r="R23" s="4">
        <v>0</v>
      </c>
      <c r="S23" s="4">
        <f>SUM(Nurse[[#This Row],[CNA Hours]],Nurse[[#This Row],[NA TR Hours]],Nurse[[#This Row],[Med Aide/Tech Hours]])</f>
        <v>182.50771739130431</v>
      </c>
      <c r="T23" s="4">
        <v>182.50771739130431</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2.3489130434782606</v>
      </c>
      <c r="X23" s="4">
        <v>0.98913043478260865</v>
      </c>
      <c r="Y23" s="4">
        <v>0</v>
      </c>
      <c r="Z23" s="4">
        <v>0</v>
      </c>
      <c r="AA23" s="4">
        <v>1.3597826086956522</v>
      </c>
      <c r="AB23" s="4">
        <v>0</v>
      </c>
      <c r="AC23" s="4">
        <v>0</v>
      </c>
      <c r="AD23" s="4">
        <v>0</v>
      </c>
      <c r="AE23" s="4">
        <v>0</v>
      </c>
      <c r="AF23" s="1">
        <v>75320</v>
      </c>
      <c r="AG23" s="1">
        <v>1</v>
      </c>
      <c r="AH23"/>
    </row>
    <row r="24" spans="1:34" x14ac:dyDescent="0.25">
      <c r="A24" t="s">
        <v>207</v>
      </c>
      <c r="B24" t="s">
        <v>184</v>
      </c>
      <c r="C24" t="s">
        <v>285</v>
      </c>
      <c r="D24" t="s">
        <v>254</v>
      </c>
      <c r="E24" s="4">
        <v>85.293478260869563</v>
      </c>
      <c r="F24" s="4">
        <f>Nurse[[#This Row],[Total Nurse Staff Hours]]/Nurse[[#This Row],[MDS Census]]</f>
        <v>3.175605964062699</v>
      </c>
      <c r="G24" s="4">
        <f>Nurse[[#This Row],[Total Direct Care Staff Hours]]/Nurse[[#This Row],[MDS Census]]</f>
        <v>2.9610335159933734</v>
      </c>
      <c r="H24" s="4">
        <f>Nurse[[#This Row],[Total RN Hours (w/ Admin, DON)]]/Nurse[[#This Row],[MDS Census]]</f>
        <v>0.36542627755830254</v>
      </c>
      <c r="I24" s="4">
        <f>Nurse[[#This Row],[RN Hours (excl. Admin, DON)]]/Nurse[[#This Row],[MDS Census]]</f>
        <v>0.20867847585064359</v>
      </c>
      <c r="J24" s="4">
        <f>SUM(Nurse[[#This Row],[RN Hours (excl. Admin, DON)]],Nurse[[#This Row],[RN Admin Hours]],Nurse[[#This Row],[RN DON Hours]],Nurse[[#This Row],[LPN Hours (excl. Admin)]],Nurse[[#This Row],[LPN Admin Hours]],Nurse[[#This Row],[CNA Hours]],Nurse[[#This Row],[NA TR Hours]],Nurse[[#This Row],[Med Aide/Tech Hours]])</f>
        <v>270.85847826086956</v>
      </c>
      <c r="K24" s="4">
        <f>SUM(Nurse[[#This Row],[RN Hours (excl. Admin, DON)]],Nurse[[#This Row],[LPN Hours (excl. Admin)]],Nurse[[#This Row],[CNA Hours]],Nurse[[#This Row],[NA TR Hours]],Nurse[[#This Row],[Med Aide/Tech Hours]])</f>
        <v>252.55684782608697</v>
      </c>
      <c r="L24" s="4">
        <f>SUM(Nurse[[#This Row],[RN Hours (excl. Admin, DON)]],Nurse[[#This Row],[RN Admin Hours]],Nurse[[#This Row],[RN DON Hours]])</f>
        <v>31.168478260869563</v>
      </c>
      <c r="M24" s="4">
        <v>17.798913043478262</v>
      </c>
      <c r="N24" s="4">
        <v>7.8967391304347823</v>
      </c>
      <c r="O24" s="4">
        <v>5.4728260869565215</v>
      </c>
      <c r="P24" s="4">
        <f>SUM(Nurse[[#This Row],[LPN Hours (excl. Admin)]],Nurse[[#This Row],[LPN Admin Hours]])</f>
        <v>70.690217391304344</v>
      </c>
      <c r="Q24" s="4">
        <v>65.758152173913047</v>
      </c>
      <c r="R24" s="4">
        <v>4.9320652173913047</v>
      </c>
      <c r="S24" s="4">
        <f>SUM(Nurse[[#This Row],[CNA Hours]],Nurse[[#This Row],[NA TR Hours]],Nurse[[#This Row],[Med Aide/Tech Hours]])</f>
        <v>168.99978260869565</v>
      </c>
      <c r="T24" s="4">
        <v>168.99978260869565</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3.0108695652173911</v>
      </c>
      <c r="X24" s="4">
        <v>0</v>
      </c>
      <c r="Y24" s="4">
        <v>2.6793478260869565</v>
      </c>
      <c r="Z24" s="4">
        <v>0</v>
      </c>
      <c r="AA24" s="4">
        <v>0.33152173913043476</v>
      </c>
      <c r="AB24" s="4">
        <v>0</v>
      </c>
      <c r="AC24" s="4">
        <v>0</v>
      </c>
      <c r="AD24" s="4">
        <v>0</v>
      </c>
      <c r="AE24" s="4">
        <v>0</v>
      </c>
      <c r="AF24" s="1">
        <v>75418</v>
      </c>
      <c r="AG24" s="1">
        <v>1</v>
      </c>
      <c r="AH24"/>
    </row>
    <row r="25" spans="1:34" x14ac:dyDescent="0.25">
      <c r="A25" t="s">
        <v>207</v>
      </c>
      <c r="B25" t="s">
        <v>76</v>
      </c>
      <c r="C25" t="s">
        <v>319</v>
      </c>
      <c r="D25" t="s">
        <v>255</v>
      </c>
      <c r="E25" s="4">
        <v>134.38043478260869</v>
      </c>
      <c r="F25" s="4">
        <f>Nurse[[#This Row],[Total Nurse Staff Hours]]/Nurse[[#This Row],[MDS Census]]</f>
        <v>2.940512011647658</v>
      </c>
      <c r="G25" s="4">
        <f>Nurse[[#This Row],[Total Direct Care Staff Hours]]/Nurse[[#This Row],[MDS Census]]</f>
        <v>2.5675442853676294</v>
      </c>
      <c r="H25" s="4">
        <f>Nurse[[#This Row],[Total RN Hours (w/ Admin, DON)]]/Nurse[[#This Row],[MDS Census]]</f>
        <v>0.34316104505378953</v>
      </c>
      <c r="I25" s="4">
        <f>Nurse[[#This Row],[RN Hours (excl. Admin, DON)]]/Nurse[[#This Row],[MDS Census]]</f>
        <v>4.5498665372482412E-3</v>
      </c>
      <c r="J25" s="4">
        <f>SUM(Nurse[[#This Row],[RN Hours (excl. Admin, DON)]],Nurse[[#This Row],[RN Admin Hours]],Nurse[[#This Row],[RN DON Hours]],Nurse[[#This Row],[LPN Hours (excl. Admin)]],Nurse[[#This Row],[LPN Admin Hours]],Nurse[[#This Row],[CNA Hours]],Nurse[[#This Row],[NA TR Hours]],Nurse[[#This Row],[Med Aide/Tech Hours]])</f>
        <v>395.1472826086956</v>
      </c>
      <c r="K25" s="4">
        <f>SUM(Nurse[[#This Row],[RN Hours (excl. Admin, DON)]],Nurse[[#This Row],[LPN Hours (excl. Admin)]],Nurse[[#This Row],[CNA Hours]],Nurse[[#This Row],[NA TR Hours]],Nurse[[#This Row],[Med Aide/Tech Hours]])</f>
        <v>345.02771739130435</v>
      </c>
      <c r="L25" s="4">
        <f>SUM(Nurse[[#This Row],[RN Hours (excl. Admin, DON)]],Nurse[[#This Row],[RN Admin Hours]],Nurse[[#This Row],[RN DON Hours]])</f>
        <v>46.114130434782602</v>
      </c>
      <c r="M25" s="4">
        <v>0.61141304347826086</v>
      </c>
      <c r="N25" s="4">
        <v>40.078804347826086</v>
      </c>
      <c r="O25" s="4">
        <v>5.4239130434782608</v>
      </c>
      <c r="P25" s="4">
        <f>SUM(Nurse[[#This Row],[LPN Hours (excl. Admin)]],Nurse[[#This Row],[LPN Admin Hours]])</f>
        <v>119.75380434782605</v>
      </c>
      <c r="Q25" s="4">
        <v>115.13695652173909</v>
      </c>
      <c r="R25" s="4">
        <v>4.6168478260869561</v>
      </c>
      <c r="S25" s="4">
        <f>SUM(Nurse[[#This Row],[CNA Hours]],Nurse[[#This Row],[NA TR Hours]],Nurse[[#This Row],[Med Aide/Tech Hours]])</f>
        <v>229.27934782608696</v>
      </c>
      <c r="T25" s="4">
        <v>229.27934782608696</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20.395434782608699</v>
      </c>
      <c r="X25" s="4">
        <v>0</v>
      </c>
      <c r="Y25" s="4">
        <v>6.4211956521739131</v>
      </c>
      <c r="Z25" s="4">
        <v>0</v>
      </c>
      <c r="AA25" s="4">
        <v>13.13510869565218</v>
      </c>
      <c r="AB25" s="4">
        <v>0</v>
      </c>
      <c r="AC25" s="4">
        <v>0.83913043478260874</v>
      </c>
      <c r="AD25" s="4">
        <v>0</v>
      </c>
      <c r="AE25" s="4">
        <v>0</v>
      </c>
      <c r="AF25" s="1">
        <v>75263</v>
      </c>
      <c r="AG25" s="1">
        <v>1</v>
      </c>
      <c r="AH25"/>
    </row>
    <row r="26" spans="1:34" x14ac:dyDescent="0.25">
      <c r="A26" t="s">
        <v>207</v>
      </c>
      <c r="B26" t="s">
        <v>91</v>
      </c>
      <c r="C26" t="s">
        <v>293</v>
      </c>
      <c r="D26" t="s">
        <v>253</v>
      </c>
      <c r="E26" s="4">
        <v>241.89130434782609</v>
      </c>
      <c r="F26" s="4">
        <f>Nurse[[#This Row],[Total Nurse Staff Hours]]/Nurse[[#This Row],[MDS Census]]</f>
        <v>3.2607149276534551</v>
      </c>
      <c r="G26" s="4">
        <f>Nurse[[#This Row],[Total Direct Care Staff Hours]]/Nurse[[#This Row],[MDS Census]]</f>
        <v>2.8493016985710433</v>
      </c>
      <c r="H26" s="4">
        <f>Nurse[[#This Row],[Total RN Hours (w/ Admin, DON)]]/Nurse[[#This Row],[MDS Census]]</f>
        <v>0.42606228093825826</v>
      </c>
      <c r="I26" s="4">
        <f>Nurse[[#This Row],[RN Hours (excl. Admin, DON)]]/Nurse[[#This Row],[MDS Census]]</f>
        <v>5.8146850004493572E-2</v>
      </c>
      <c r="J26" s="4">
        <f>SUM(Nurse[[#This Row],[RN Hours (excl. Admin, DON)]],Nurse[[#This Row],[RN Admin Hours]],Nurse[[#This Row],[RN DON Hours]],Nurse[[#This Row],[LPN Hours (excl. Admin)]],Nurse[[#This Row],[LPN Admin Hours]],Nurse[[#This Row],[CNA Hours]],Nurse[[#This Row],[NA TR Hours]],Nurse[[#This Row],[Med Aide/Tech Hours]])</f>
        <v>788.73858695652166</v>
      </c>
      <c r="K26" s="4">
        <f>SUM(Nurse[[#This Row],[RN Hours (excl. Admin, DON)]],Nurse[[#This Row],[LPN Hours (excl. Admin)]],Nurse[[#This Row],[CNA Hours]],Nurse[[#This Row],[NA TR Hours]],Nurse[[#This Row],[Med Aide/Tech Hours]])</f>
        <v>689.22130434782605</v>
      </c>
      <c r="L26" s="4">
        <f>SUM(Nurse[[#This Row],[RN Hours (excl. Admin, DON)]],Nurse[[#This Row],[RN Admin Hours]],Nurse[[#This Row],[RN DON Hours]])</f>
        <v>103.06076086956521</v>
      </c>
      <c r="M26" s="4">
        <v>14.065217391304348</v>
      </c>
      <c r="N26" s="4">
        <v>85.408586956521745</v>
      </c>
      <c r="O26" s="4">
        <v>3.5869565217391304</v>
      </c>
      <c r="P26" s="4">
        <f>SUM(Nurse[[#This Row],[LPN Hours (excl. Admin)]],Nurse[[#This Row],[LPN Admin Hours]])</f>
        <v>208.00967391304346</v>
      </c>
      <c r="Q26" s="4">
        <v>197.48793478260868</v>
      </c>
      <c r="R26" s="4">
        <v>10.521739130434783</v>
      </c>
      <c r="S26" s="4">
        <f>SUM(Nurse[[#This Row],[CNA Hours]],Nurse[[#This Row],[NA TR Hours]],Nurse[[#This Row],[Med Aide/Tech Hours]])</f>
        <v>477.66815217391303</v>
      </c>
      <c r="T26" s="4">
        <v>477.66815217391303</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55.39076086956522</v>
      </c>
      <c r="X26" s="4">
        <v>0</v>
      </c>
      <c r="Y26" s="4">
        <v>3.4140217391304351</v>
      </c>
      <c r="Z26" s="4">
        <v>0</v>
      </c>
      <c r="AA26" s="4">
        <v>28.123804347826091</v>
      </c>
      <c r="AB26" s="4">
        <v>0</v>
      </c>
      <c r="AC26" s="4">
        <v>23.852934782608692</v>
      </c>
      <c r="AD26" s="4">
        <v>0</v>
      </c>
      <c r="AE26" s="4">
        <v>0</v>
      </c>
      <c r="AF26" s="1">
        <v>75292</v>
      </c>
      <c r="AG26" s="1">
        <v>1</v>
      </c>
      <c r="AH26"/>
    </row>
    <row r="27" spans="1:34" x14ac:dyDescent="0.25">
      <c r="A27" t="s">
        <v>207</v>
      </c>
      <c r="B27" t="s">
        <v>161</v>
      </c>
      <c r="C27" t="s">
        <v>266</v>
      </c>
      <c r="D27" t="s">
        <v>252</v>
      </c>
      <c r="E27" s="4">
        <v>115.18478260869566</v>
      </c>
      <c r="F27" s="4">
        <f>Nurse[[#This Row],[Total Nurse Staff Hours]]/Nurse[[#This Row],[MDS Census]]</f>
        <v>3.6285410965367553</v>
      </c>
      <c r="G27" s="4">
        <f>Nurse[[#This Row],[Total Direct Care Staff Hours]]/Nurse[[#This Row],[MDS Census]]</f>
        <v>3.3660139662168538</v>
      </c>
      <c r="H27" s="4">
        <f>Nurse[[#This Row],[Total RN Hours (w/ Admin, DON)]]/Nurse[[#This Row],[MDS Census]]</f>
        <v>0.69057280362366702</v>
      </c>
      <c r="I27" s="4">
        <f>Nurse[[#This Row],[RN Hours (excl. Admin, DON)]]/Nurse[[#This Row],[MDS Census]]</f>
        <v>0.53170708691139001</v>
      </c>
      <c r="J27" s="4">
        <f>SUM(Nurse[[#This Row],[RN Hours (excl. Admin, DON)]],Nurse[[#This Row],[RN Admin Hours]],Nurse[[#This Row],[RN DON Hours]],Nurse[[#This Row],[LPN Hours (excl. Admin)]],Nurse[[#This Row],[LPN Admin Hours]],Nurse[[#This Row],[CNA Hours]],Nurse[[#This Row],[NA TR Hours]],Nurse[[#This Row],[Med Aide/Tech Hours]])</f>
        <v>417.9527173913043</v>
      </c>
      <c r="K27" s="4">
        <f>SUM(Nurse[[#This Row],[RN Hours (excl. Admin, DON)]],Nurse[[#This Row],[LPN Hours (excl. Admin)]],Nurse[[#This Row],[CNA Hours]],Nurse[[#This Row],[NA TR Hours]],Nurse[[#This Row],[Med Aide/Tech Hours]])</f>
        <v>387.71358695652174</v>
      </c>
      <c r="L27" s="4">
        <f>SUM(Nurse[[#This Row],[RN Hours (excl. Admin, DON)]],Nurse[[#This Row],[RN Admin Hours]],Nurse[[#This Row],[RN DON Hours]])</f>
        <v>79.543478260869563</v>
      </c>
      <c r="M27" s="4">
        <v>61.244565217391305</v>
      </c>
      <c r="N27" s="4">
        <v>12.728260869565217</v>
      </c>
      <c r="O27" s="4">
        <v>5.5706521739130439</v>
      </c>
      <c r="P27" s="4">
        <f>SUM(Nurse[[#This Row],[LPN Hours (excl. Admin)]],Nurse[[#This Row],[LPN Admin Hours]])</f>
        <v>96.024456521739111</v>
      </c>
      <c r="Q27" s="4">
        <v>84.084239130434767</v>
      </c>
      <c r="R27" s="4">
        <v>11.940217391304348</v>
      </c>
      <c r="S27" s="4">
        <f>SUM(Nurse[[#This Row],[CNA Hours]],Nurse[[#This Row],[NA TR Hours]],Nurse[[#This Row],[Med Aide/Tech Hours]])</f>
        <v>242.38478260869567</v>
      </c>
      <c r="T27" s="4">
        <v>242.38478260869567</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13.360326086956523</v>
      </c>
      <c r="X27" s="4">
        <v>2.0380434782608696</v>
      </c>
      <c r="Y27" s="4">
        <v>0</v>
      </c>
      <c r="Z27" s="4">
        <v>0</v>
      </c>
      <c r="AA27" s="4">
        <v>5.7771739130434785</v>
      </c>
      <c r="AB27" s="4">
        <v>0</v>
      </c>
      <c r="AC27" s="4">
        <v>5.545108695652174</v>
      </c>
      <c r="AD27" s="4">
        <v>0</v>
      </c>
      <c r="AE27" s="4">
        <v>0</v>
      </c>
      <c r="AF27" s="1">
        <v>75387</v>
      </c>
      <c r="AG27" s="1">
        <v>1</v>
      </c>
      <c r="AH27"/>
    </row>
    <row r="28" spans="1:34" x14ac:dyDescent="0.25">
      <c r="A28" t="s">
        <v>207</v>
      </c>
      <c r="B28" t="s">
        <v>194</v>
      </c>
      <c r="C28" t="s">
        <v>321</v>
      </c>
      <c r="D28" t="s">
        <v>257</v>
      </c>
      <c r="E28" s="4">
        <v>39.728260869565219</v>
      </c>
      <c r="F28" s="4">
        <f>Nurse[[#This Row],[Total Nurse Staff Hours]]/Nurse[[#This Row],[MDS Census]]</f>
        <v>4.373764705882353</v>
      </c>
      <c r="G28" s="4">
        <f>Nurse[[#This Row],[Total Direct Care Staff Hours]]/Nurse[[#This Row],[MDS Census]]</f>
        <v>3.9702763337893296</v>
      </c>
      <c r="H28" s="4">
        <f>Nurse[[#This Row],[Total RN Hours (w/ Admin, DON)]]/Nurse[[#This Row],[MDS Census]]</f>
        <v>1.433173734610123</v>
      </c>
      <c r="I28" s="4">
        <f>Nurse[[#This Row],[RN Hours (excl. Admin, DON)]]/Nurse[[#This Row],[MDS Census]]</f>
        <v>1.0296853625170999</v>
      </c>
      <c r="J28" s="4">
        <f>SUM(Nurse[[#This Row],[RN Hours (excl. Admin, DON)]],Nurse[[#This Row],[RN Admin Hours]],Nurse[[#This Row],[RN DON Hours]],Nurse[[#This Row],[LPN Hours (excl. Admin)]],Nurse[[#This Row],[LPN Admin Hours]],Nurse[[#This Row],[CNA Hours]],Nurse[[#This Row],[NA TR Hours]],Nurse[[#This Row],[Med Aide/Tech Hours]])</f>
        <v>173.7620652173913</v>
      </c>
      <c r="K28" s="4">
        <f>SUM(Nurse[[#This Row],[RN Hours (excl. Admin, DON)]],Nurse[[#This Row],[LPN Hours (excl. Admin)]],Nurse[[#This Row],[CNA Hours]],Nurse[[#This Row],[NA TR Hours]],Nurse[[#This Row],[Med Aide/Tech Hours]])</f>
        <v>157.73217391304348</v>
      </c>
      <c r="L28" s="4">
        <f>SUM(Nurse[[#This Row],[RN Hours (excl. Admin, DON)]],Nurse[[#This Row],[RN Admin Hours]],Nurse[[#This Row],[RN DON Hours]])</f>
        <v>56.9375</v>
      </c>
      <c r="M28" s="4">
        <v>40.907608695652172</v>
      </c>
      <c r="N28" s="4">
        <v>9.3858695652173907</v>
      </c>
      <c r="O28" s="4">
        <v>6.6440217391304346</v>
      </c>
      <c r="P28" s="4">
        <f>SUM(Nurse[[#This Row],[LPN Hours (excl. Admin)]],Nurse[[#This Row],[LPN Admin Hours]])</f>
        <v>22.091521739130435</v>
      </c>
      <c r="Q28" s="4">
        <v>22.091521739130435</v>
      </c>
      <c r="R28" s="4">
        <v>0</v>
      </c>
      <c r="S28" s="4">
        <f>SUM(Nurse[[#This Row],[CNA Hours]],Nurse[[#This Row],[NA TR Hours]],Nurse[[#This Row],[Med Aide/Tech Hours]])</f>
        <v>94.733043478260882</v>
      </c>
      <c r="T28" s="4">
        <v>94.733043478260882</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6.2826086956521738</v>
      </c>
      <c r="X28" s="4">
        <v>1.6195652173913044</v>
      </c>
      <c r="Y28" s="4">
        <v>0</v>
      </c>
      <c r="Z28" s="4">
        <v>0</v>
      </c>
      <c r="AA28" s="4">
        <v>4.6630434782608692</v>
      </c>
      <c r="AB28" s="4">
        <v>0</v>
      </c>
      <c r="AC28" s="4">
        <v>0</v>
      </c>
      <c r="AD28" s="4">
        <v>0</v>
      </c>
      <c r="AE28" s="4">
        <v>0</v>
      </c>
      <c r="AF28" s="1">
        <v>75437</v>
      </c>
      <c r="AG28" s="1">
        <v>1</v>
      </c>
      <c r="AH28"/>
    </row>
    <row r="29" spans="1:34" x14ac:dyDescent="0.25">
      <c r="A29" t="s">
        <v>207</v>
      </c>
      <c r="B29" t="s">
        <v>12</v>
      </c>
      <c r="C29" t="s">
        <v>263</v>
      </c>
      <c r="D29" t="s">
        <v>253</v>
      </c>
      <c r="E29" s="4">
        <v>155.21739130434781</v>
      </c>
      <c r="F29" s="4">
        <f>Nurse[[#This Row],[Total Nurse Staff Hours]]/Nurse[[#This Row],[MDS Census]]</f>
        <v>3.3199222689075638</v>
      </c>
      <c r="G29" s="4">
        <f>Nurse[[#This Row],[Total Direct Care Staff Hours]]/Nurse[[#This Row],[MDS Census]]</f>
        <v>3.0245924369747903</v>
      </c>
      <c r="H29" s="4">
        <f>Nurse[[#This Row],[Total RN Hours (w/ Admin, DON)]]/Nurse[[#This Row],[MDS Census]]</f>
        <v>0.44675210084033612</v>
      </c>
      <c r="I29" s="4">
        <f>Nurse[[#This Row],[RN Hours (excl. Admin, DON)]]/Nurse[[#This Row],[MDS Census]]</f>
        <v>0.15142226890756302</v>
      </c>
      <c r="J29" s="4">
        <f>SUM(Nurse[[#This Row],[RN Hours (excl. Admin, DON)]],Nurse[[#This Row],[RN Admin Hours]],Nurse[[#This Row],[RN DON Hours]],Nurse[[#This Row],[LPN Hours (excl. Admin)]],Nurse[[#This Row],[LPN Admin Hours]],Nurse[[#This Row],[CNA Hours]],Nurse[[#This Row],[NA TR Hours]],Nurse[[#This Row],[Med Aide/Tech Hours]])</f>
        <v>515.30967391304353</v>
      </c>
      <c r="K29" s="4">
        <f>SUM(Nurse[[#This Row],[RN Hours (excl. Admin, DON)]],Nurse[[#This Row],[LPN Hours (excl. Admin)]],Nurse[[#This Row],[CNA Hours]],Nurse[[#This Row],[NA TR Hours]],Nurse[[#This Row],[Med Aide/Tech Hours]])</f>
        <v>469.46934782608696</v>
      </c>
      <c r="L29" s="4">
        <f>SUM(Nurse[[#This Row],[RN Hours (excl. Admin, DON)]],Nurse[[#This Row],[RN Admin Hours]],Nurse[[#This Row],[RN DON Hours]])</f>
        <v>69.343695652173906</v>
      </c>
      <c r="M29" s="4">
        <v>23.50336956521739</v>
      </c>
      <c r="N29" s="4">
        <v>40.622934782608688</v>
      </c>
      <c r="O29" s="4">
        <v>5.2173913043478262</v>
      </c>
      <c r="P29" s="4">
        <f>SUM(Nurse[[#This Row],[LPN Hours (excl. Admin)]],Nurse[[#This Row],[LPN Admin Hours]])</f>
        <v>125.02576086956519</v>
      </c>
      <c r="Q29" s="4">
        <v>125.02576086956519</v>
      </c>
      <c r="R29" s="4">
        <v>0</v>
      </c>
      <c r="S29" s="4">
        <f>SUM(Nurse[[#This Row],[CNA Hours]],Nurse[[#This Row],[NA TR Hours]],Nurse[[#This Row],[Med Aide/Tech Hours]])</f>
        <v>320.94021739130437</v>
      </c>
      <c r="T29" s="4">
        <v>320.94021739130437</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16.132065217391307</v>
      </c>
      <c r="X29" s="4">
        <v>0</v>
      </c>
      <c r="Y29" s="4">
        <v>0</v>
      </c>
      <c r="Z29" s="4">
        <v>0</v>
      </c>
      <c r="AA29" s="4">
        <v>16.132065217391307</v>
      </c>
      <c r="AB29" s="4">
        <v>0</v>
      </c>
      <c r="AC29" s="4">
        <v>0</v>
      </c>
      <c r="AD29" s="4">
        <v>0</v>
      </c>
      <c r="AE29" s="4">
        <v>0</v>
      </c>
      <c r="AF29" s="1">
        <v>75063</v>
      </c>
      <c r="AG29" s="1">
        <v>1</v>
      </c>
      <c r="AH29"/>
    </row>
    <row r="30" spans="1:34" x14ac:dyDescent="0.25">
      <c r="A30" t="s">
        <v>207</v>
      </c>
      <c r="B30" t="s">
        <v>67</v>
      </c>
      <c r="C30" t="s">
        <v>315</v>
      </c>
      <c r="D30" t="s">
        <v>253</v>
      </c>
      <c r="E30" s="4">
        <v>100.04347826086956</v>
      </c>
      <c r="F30" s="4">
        <f>Nurse[[#This Row],[Total Nurse Staff Hours]]/Nurse[[#This Row],[MDS Census]]</f>
        <v>3.7956649282920467</v>
      </c>
      <c r="G30" s="4">
        <f>Nurse[[#This Row],[Total Direct Care Staff Hours]]/Nurse[[#This Row],[MDS Census]]</f>
        <v>3.5936875271621034</v>
      </c>
      <c r="H30" s="4">
        <f>Nurse[[#This Row],[Total RN Hours (w/ Admin, DON)]]/Nurse[[#This Row],[MDS Census]]</f>
        <v>0.80033137766188622</v>
      </c>
      <c r="I30" s="4">
        <f>Nurse[[#This Row],[RN Hours (excl. Admin, DON)]]/Nurse[[#This Row],[MDS Census]]</f>
        <v>0.59835397653194267</v>
      </c>
      <c r="J30" s="4">
        <f>SUM(Nurse[[#This Row],[RN Hours (excl. Admin, DON)]],Nurse[[#This Row],[RN Admin Hours]],Nurse[[#This Row],[RN DON Hours]],Nurse[[#This Row],[LPN Hours (excl. Admin)]],Nurse[[#This Row],[LPN Admin Hours]],Nurse[[#This Row],[CNA Hours]],Nurse[[#This Row],[NA TR Hours]],Nurse[[#This Row],[Med Aide/Tech Hours]])</f>
        <v>379.73152173913041</v>
      </c>
      <c r="K30" s="4">
        <f>SUM(Nurse[[#This Row],[RN Hours (excl. Admin, DON)]],Nurse[[#This Row],[LPN Hours (excl. Admin)]],Nurse[[#This Row],[CNA Hours]],Nurse[[#This Row],[NA TR Hours]],Nurse[[#This Row],[Med Aide/Tech Hours]])</f>
        <v>359.52499999999998</v>
      </c>
      <c r="L30" s="4">
        <f>SUM(Nurse[[#This Row],[RN Hours (excl. Admin, DON)]],Nurse[[#This Row],[RN Admin Hours]],Nurse[[#This Row],[RN DON Hours]])</f>
        <v>80.067934782608702</v>
      </c>
      <c r="M30" s="4">
        <v>59.861413043478258</v>
      </c>
      <c r="N30" s="4">
        <v>14.907608695652174</v>
      </c>
      <c r="O30" s="4">
        <v>5.2989130434782608</v>
      </c>
      <c r="P30" s="4">
        <f>SUM(Nurse[[#This Row],[LPN Hours (excl. Admin)]],Nurse[[#This Row],[LPN Admin Hours]])</f>
        <v>58.980978260869563</v>
      </c>
      <c r="Q30" s="4">
        <v>58.980978260869563</v>
      </c>
      <c r="R30" s="4">
        <v>0</v>
      </c>
      <c r="S30" s="4">
        <f>SUM(Nurse[[#This Row],[CNA Hours]],Nurse[[#This Row],[NA TR Hours]],Nurse[[#This Row],[Med Aide/Tech Hours]])</f>
        <v>240.68260869565216</v>
      </c>
      <c r="T30" s="4">
        <v>240.68260869565216</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19.361956521739131</v>
      </c>
      <c r="X30" s="4">
        <v>0</v>
      </c>
      <c r="Y30" s="4">
        <v>0</v>
      </c>
      <c r="Z30" s="4">
        <v>0</v>
      </c>
      <c r="AA30" s="4">
        <v>1.5054347826086956</v>
      </c>
      <c r="AB30" s="4">
        <v>0</v>
      </c>
      <c r="AC30" s="4">
        <v>17.856521739130436</v>
      </c>
      <c r="AD30" s="4">
        <v>0</v>
      </c>
      <c r="AE30" s="4">
        <v>0</v>
      </c>
      <c r="AF30" s="1">
        <v>75244</v>
      </c>
      <c r="AG30" s="1">
        <v>1</v>
      </c>
      <c r="AH30"/>
    </row>
    <row r="31" spans="1:34" x14ac:dyDescent="0.25">
      <c r="A31" t="s">
        <v>207</v>
      </c>
      <c r="B31" t="s">
        <v>113</v>
      </c>
      <c r="C31" t="s">
        <v>287</v>
      </c>
      <c r="D31" t="s">
        <v>257</v>
      </c>
      <c r="E31" s="4">
        <v>114.72826086956522</v>
      </c>
      <c r="F31" s="4">
        <f>Nurse[[#This Row],[Total Nurse Staff Hours]]/Nurse[[#This Row],[MDS Census]]</f>
        <v>3.1505712932259589</v>
      </c>
      <c r="G31" s="4">
        <f>Nurse[[#This Row],[Total Direct Care Staff Hours]]/Nurse[[#This Row],[MDS Census]]</f>
        <v>2.8112297489341542</v>
      </c>
      <c r="H31" s="4">
        <f>Nurse[[#This Row],[Total RN Hours (w/ Admin, DON)]]/Nurse[[#This Row],[MDS Census]]</f>
        <v>0.44659592610137372</v>
      </c>
      <c r="I31" s="4">
        <f>Nurse[[#This Row],[RN Hours (excl. Admin, DON)]]/Nurse[[#This Row],[MDS Census]]</f>
        <v>0.10725438180956895</v>
      </c>
      <c r="J31" s="4">
        <f>SUM(Nurse[[#This Row],[RN Hours (excl. Admin, DON)]],Nurse[[#This Row],[RN Admin Hours]],Nurse[[#This Row],[RN DON Hours]],Nurse[[#This Row],[LPN Hours (excl. Admin)]],Nurse[[#This Row],[LPN Admin Hours]],Nurse[[#This Row],[CNA Hours]],Nurse[[#This Row],[NA TR Hours]],Nurse[[#This Row],[Med Aide/Tech Hours]])</f>
        <v>361.45956521739129</v>
      </c>
      <c r="K31" s="4">
        <f>SUM(Nurse[[#This Row],[RN Hours (excl. Admin, DON)]],Nurse[[#This Row],[LPN Hours (excl. Admin)]],Nurse[[#This Row],[CNA Hours]],Nurse[[#This Row],[NA TR Hours]],Nurse[[#This Row],[Med Aide/Tech Hours]])</f>
        <v>322.52749999999997</v>
      </c>
      <c r="L31" s="4">
        <f>SUM(Nurse[[#This Row],[RN Hours (excl. Admin, DON)]],Nurse[[#This Row],[RN Admin Hours]],Nurse[[#This Row],[RN DON Hours]])</f>
        <v>51.237173913043478</v>
      </c>
      <c r="M31" s="4">
        <v>12.305108695652176</v>
      </c>
      <c r="N31" s="4">
        <v>33.402173913043477</v>
      </c>
      <c r="O31" s="4">
        <v>5.5298913043478262</v>
      </c>
      <c r="P31" s="4">
        <f>SUM(Nurse[[#This Row],[LPN Hours (excl. Admin)]],Nurse[[#This Row],[LPN Admin Hours]])</f>
        <v>90.127173913043492</v>
      </c>
      <c r="Q31" s="4">
        <v>90.127173913043492</v>
      </c>
      <c r="R31" s="4">
        <v>0</v>
      </c>
      <c r="S31" s="4">
        <f>SUM(Nurse[[#This Row],[CNA Hours]],Nurse[[#This Row],[NA TR Hours]],Nurse[[#This Row],[Med Aide/Tech Hours]])</f>
        <v>220.09521739130432</v>
      </c>
      <c r="T31" s="4">
        <v>220.09521739130432</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57.304673913043487</v>
      </c>
      <c r="X31" s="4">
        <v>1.5578260869565217</v>
      </c>
      <c r="Y31" s="4">
        <v>0</v>
      </c>
      <c r="Z31" s="4">
        <v>0</v>
      </c>
      <c r="AA31" s="4">
        <v>24.931521739130439</v>
      </c>
      <c r="AB31" s="4">
        <v>0</v>
      </c>
      <c r="AC31" s="4">
        <v>30.815326086956524</v>
      </c>
      <c r="AD31" s="4">
        <v>0</v>
      </c>
      <c r="AE31" s="4">
        <v>0</v>
      </c>
      <c r="AF31" s="1">
        <v>75324</v>
      </c>
      <c r="AG31" s="1">
        <v>1</v>
      </c>
      <c r="AH31"/>
    </row>
    <row r="32" spans="1:34" x14ac:dyDescent="0.25">
      <c r="A32" t="s">
        <v>207</v>
      </c>
      <c r="B32" t="s">
        <v>164</v>
      </c>
      <c r="C32" t="s">
        <v>312</v>
      </c>
      <c r="D32" t="s">
        <v>254</v>
      </c>
      <c r="E32" s="4">
        <v>113.98913043478261</v>
      </c>
      <c r="F32" s="4">
        <f>Nurse[[#This Row],[Total Nurse Staff Hours]]/Nurse[[#This Row],[MDS Census]]</f>
        <v>2.7911986268713647</v>
      </c>
      <c r="G32" s="4">
        <f>Nurse[[#This Row],[Total Direct Care Staff Hours]]/Nurse[[#This Row],[MDS Census]]</f>
        <v>2.3917040144941355</v>
      </c>
      <c r="H32" s="4">
        <f>Nurse[[#This Row],[Total RN Hours (w/ Admin, DON)]]/Nurse[[#This Row],[MDS Census]]</f>
        <v>0.39575188328406602</v>
      </c>
      <c r="I32" s="4">
        <f>Nurse[[#This Row],[RN Hours (excl. Admin, DON)]]/Nurse[[#This Row],[MDS Census]]</f>
        <v>2.7438733670258415E-2</v>
      </c>
      <c r="J32" s="4">
        <f>SUM(Nurse[[#This Row],[RN Hours (excl. Admin, DON)]],Nurse[[#This Row],[RN Admin Hours]],Nurse[[#This Row],[RN DON Hours]],Nurse[[#This Row],[LPN Hours (excl. Admin)]],Nurse[[#This Row],[LPN Admin Hours]],Nurse[[#This Row],[CNA Hours]],Nurse[[#This Row],[NA TR Hours]],Nurse[[#This Row],[Med Aide/Tech Hours]])</f>
        <v>318.1663043478261</v>
      </c>
      <c r="K32" s="4">
        <f>SUM(Nurse[[#This Row],[RN Hours (excl. Admin, DON)]],Nurse[[#This Row],[LPN Hours (excl. Admin)]],Nurse[[#This Row],[CNA Hours]],Nurse[[#This Row],[NA TR Hours]],Nurse[[#This Row],[Med Aide/Tech Hours]])</f>
        <v>272.62826086956522</v>
      </c>
      <c r="L32" s="4">
        <f>SUM(Nurse[[#This Row],[RN Hours (excl. Admin, DON)]],Nurse[[#This Row],[RN Admin Hours]],Nurse[[#This Row],[RN DON Hours]])</f>
        <v>45.111413043478265</v>
      </c>
      <c r="M32" s="4">
        <v>3.1277173913043477</v>
      </c>
      <c r="N32" s="4">
        <v>36.597826086956523</v>
      </c>
      <c r="O32" s="4">
        <v>5.3858695652173916</v>
      </c>
      <c r="P32" s="4">
        <f>SUM(Nurse[[#This Row],[LPN Hours (excl. Admin)]],Nurse[[#This Row],[LPN Admin Hours]])</f>
        <v>88.212500000000006</v>
      </c>
      <c r="Q32" s="4">
        <v>84.658152173913052</v>
      </c>
      <c r="R32" s="4">
        <v>3.5543478260869565</v>
      </c>
      <c r="S32" s="4">
        <f>SUM(Nurse[[#This Row],[CNA Hours]],Nurse[[#This Row],[NA TR Hours]],Nurse[[#This Row],[Med Aide/Tech Hours]])</f>
        <v>184.84239130434781</v>
      </c>
      <c r="T32" s="4">
        <v>184.84239130434781</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75390</v>
      </c>
      <c r="AG32" s="1">
        <v>1</v>
      </c>
      <c r="AH32"/>
    </row>
    <row r="33" spans="1:34" x14ac:dyDescent="0.25">
      <c r="A33" t="s">
        <v>207</v>
      </c>
      <c r="B33" t="s">
        <v>123</v>
      </c>
      <c r="C33" t="s">
        <v>297</v>
      </c>
      <c r="D33" t="s">
        <v>257</v>
      </c>
      <c r="E33" s="4">
        <v>48.380434782608695</v>
      </c>
      <c r="F33" s="4">
        <f>Nurse[[#This Row],[Total Nurse Staff Hours]]/Nurse[[#This Row],[MDS Census]]</f>
        <v>4.4773646371601883</v>
      </c>
      <c r="G33" s="4">
        <f>Nurse[[#This Row],[Total Direct Care Staff Hours]]/Nurse[[#This Row],[MDS Census]]</f>
        <v>4.1354751741181763</v>
      </c>
      <c r="H33" s="4">
        <f>Nurse[[#This Row],[Total RN Hours (w/ Admin, DON)]]/Nurse[[#This Row],[MDS Census]]</f>
        <v>1.0298809256346888</v>
      </c>
      <c r="I33" s="4">
        <f>Nurse[[#This Row],[RN Hours (excl. Admin, DON)]]/Nurse[[#This Row],[MDS Census]]</f>
        <v>0.68799146259267585</v>
      </c>
      <c r="J33" s="4">
        <f>SUM(Nurse[[#This Row],[RN Hours (excl. Admin, DON)]],Nurse[[#This Row],[RN Admin Hours]],Nurse[[#This Row],[RN DON Hours]],Nurse[[#This Row],[LPN Hours (excl. Admin)]],Nurse[[#This Row],[LPN Admin Hours]],Nurse[[#This Row],[CNA Hours]],Nurse[[#This Row],[NA TR Hours]],Nurse[[#This Row],[Med Aide/Tech Hours]])</f>
        <v>216.61684782608694</v>
      </c>
      <c r="K33" s="4">
        <f>SUM(Nurse[[#This Row],[RN Hours (excl. Admin, DON)]],Nurse[[#This Row],[LPN Hours (excl. Admin)]],Nurse[[#This Row],[CNA Hours]],Nurse[[#This Row],[NA TR Hours]],Nurse[[#This Row],[Med Aide/Tech Hours]])</f>
        <v>200.07608695652175</v>
      </c>
      <c r="L33" s="4">
        <f>SUM(Nurse[[#This Row],[RN Hours (excl. Admin, DON)]],Nurse[[#This Row],[RN Admin Hours]],Nurse[[#This Row],[RN DON Hours]])</f>
        <v>49.826086956521742</v>
      </c>
      <c r="M33" s="4">
        <v>33.285326086956523</v>
      </c>
      <c r="N33" s="4">
        <v>11.682065217391305</v>
      </c>
      <c r="O33" s="4">
        <v>4.8586956521739131</v>
      </c>
      <c r="P33" s="4">
        <f>SUM(Nurse[[#This Row],[LPN Hours (excl. Admin)]],Nurse[[#This Row],[LPN Admin Hours]])</f>
        <v>48.641304347826086</v>
      </c>
      <c r="Q33" s="4">
        <v>48.641304347826086</v>
      </c>
      <c r="R33" s="4">
        <v>0</v>
      </c>
      <c r="S33" s="4">
        <f>SUM(Nurse[[#This Row],[CNA Hours]],Nurse[[#This Row],[NA TR Hours]],Nurse[[#This Row],[Med Aide/Tech Hours]])</f>
        <v>118.14945652173913</v>
      </c>
      <c r="T33" s="4">
        <v>118.14945652173913</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13.138586956521738</v>
      </c>
      <c r="X33" s="4">
        <v>2.722826086956522</v>
      </c>
      <c r="Y33" s="4">
        <v>0</v>
      </c>
      <c r="Z33" s="4">
        <v>0</v>
      </c>
      <c r="AA33" s="4">
        <v>5.9918478260869561</v>
      </c>
      <c r="AB33" s="4">
        <v>0</v>
      </c>
      <c r="AC33" s="4">
        <v>4.4239130434782608</v>
      </c>
      <c r="AD33" s="4">
        <v>0</v>
      </c>
      <c r="AE33" s="4">
        <v>0</v>
      </c>
      <c r="AF33" s="1">
        <v>75335</v>
      </c>
      <c r="AG33" s="1">
        <v>1</v>
      </c>
      <c r="AH33"/>
    </row>
    <row r="34" spans="1:34" x14ac:dyDescent="0.25">
      <c r="A34" t="s">
        <v>207</v>
      </c>
      <c r="B34" t="s">
        <v>165</v>
      </c>
      <c r="C34" t="s">
        <v>324</v>
      </c>
      <c r="D34" t="s">
        <v>253</v>
      </c>
      <c r="E34" s="4">
        <v>62.608695652173914</v>
      </c>
      <c r="F34" s="4">
        <f>Nurse[[#This Row],[Total Nurse Staff Hours]]/Nurse[[#This Row],[MDS Census]]</f>
        <v>4.0125000000000002</v>
      </c>
      <c r="G34" s="4">
        <f>Nurse[[#This Row],[Total Direct Care Staff Hours]]/Nurse[[#This Row],[MDS Census]]</f>
        <v>3.6960937500000002</v>
      </c>
      <c r="H34" s="4">
        <f>Nurse[[#This Row],[Total RN Hours (w/ Admin, DON)]]/Nurse[[#This Row],[MDS Census]]</f>
        <v>0.99665798611111112</v>
      </c>
      <c r="I34" s="4">
        <f>Nurse[[#This Row],[RN Hours (excl. Admin, DON)]]/Nurse[[#This Row],[MDS Census]]</f>
        <v>0.70581597222222225</v>
      </c>
      <c r="J34" s="4">
        <f>SUM(Nurse[[#This Row],[RN Hours (excl. Admin, DON)]],Nurse[[#This Row],[RN Admin Hours]],Nurse[[#This Row],[RN DON Hours]],Nurse[[#This Row],[LPN Hours (excl. Admin)]],Nurse[[#This Row],[LPN Admin Hours]],Nurse[[#This Row],[CNA Hours]],Nurse[[#This Row],[NA TR Hours]],Nurse[[#This Row],[Med Aide/Tech Hours]])</f>
        <v>251.21739130434784</v>
      </c>
      <c r="K34" s="4">
        <f>SUM(Nurse[[#This Row],[RN Hours (excl. Admin, DON)]],Nurse[[#This Row],[LPN Hours (excl. Admin)]],Nurse[[#This Row],[CNA Hours]],Nurse[[#This Row],[NA TR Hours]],Nurse[[#This Row],[Med Aide/Tech Hours]])</f>
        <v>231.40760869565219</v>
      </c>
      <c r="L34" s="4">
        <f>SUM(Nurse[[#This Row],[RN Hours (excl. Admin, DON)]],Nurse[[#This Row],[RN Admin Hours]],Nurse[[#This Row],[RN DON Hours]])</f>
        <v>62.399456521739133</v>
      </c>
      <c r="M34" s="4">
        <v>44.190217391304351</v>
      </c>
      <c r="N34" s="4">
        <v>14.820652173913043</v>
      </c>
      <c r="O34" s="4">
        <v>3.3885869565217392</v>
      </c>
      <c r="P34" s="4">
        <f>SUM(Nurse[[#This Row],[LPN Hours (excl. Admin)]],Nurse[[#This Row],[LPN Admin Hours]])</f>
        <v>48.494565217391305</v>
      </c>
      <c r="Q34" s="4">
        <v>46.894021739130437</v>
      </c>
      <c r="R34" s="4">
        <v>1.6005434782608696</v>
      </c>
      <c r="S34" s="4">
        <f>SUM(Nurse[[#This Row],[CNA Hours]],Nurse[[#This Row],[NA TR Hours]],Nurse[[#This Row],[Med Aide/Tech Hours]])</f>
        <v>140.3233695652174</v>
      </c>
      <c r="T34" s="4">
        <v>140.3233695652174</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8.2146739130434785</v>
      </c>
      <c r="X34" s="4">
        <v>0.17934782608695651</v>
      </c>
      <c r="Y34" s="4">
        <v>0</v>
      </c>
      <c r="Z34" s="4">
        <v>0</v>
      </c>
      <c r="AA34" s="4">
        <v>1.4619565217391304</v>
      </c>
      <c r="AB34" s="4">
        <v>0</v>
      </c>
      <c r="AC34" s="4">
        <v>6.5733695652173916</v>
      </c>
      <c r="AD34" s="4">
        <v>0</v>
      </c>
      <c r="AE34" s="4">
        <v>0</v>
      </c>
      <c r="AF34" s="1">
        <v>75393</v>
      </c>
      <c r="AG34" s="1">
        <v>1</v>
      </c>
      <c r="AH34"/>
    </row>
    <row r="35" spans="1:34" x14ac:dyDescent="0.25">
      <c r="A35" t="s">
        <v>207</v>
      </c>
      <c r="B35" t="s">
        <v>170</v>
      </c>
      <c r="C35" t="s">
        <v>350</v>
      </c>
      <c r="D35" t="s">
        <v>252</v>
      </c>
      <c r="E35" s="4">
        <v>114.41304347826087</v>
      </c>
      <c r="F35" s="4">
        <f>Nurse[[#This Row],[Total Nurse Staff Hours]]/Nurse[[#This Row],[MDS Census]]</f>
        <v>3.8736243587307619</v>
      </c>
      <c r="G35" s="4">
        <f>Nurse[[#This Row],[Total Direct Care Staff Hours]]/Nurse[[#This Row],[MDS Census]]</f>
        <v>3.5580704921147635</v>
      </c>
      <c r="H35" s="4">
        <f>Nurse[[#This Row],[Total RN Hours (w/ Admin, DON)]]/Nurse[[#This Row],[MDS Census]]</f>
        <v>0.79840585217556514</v>
      </c>
      <c r="I35" s="4">
        <f>Nurse[[#This Row],[RN Hours (excl. Admin, DON)]]/Nurse[[#This Row],[MDS Census]]</f>
        <v>0.56797453923617702</v>
      </c>
      <c r="J35" s="4">
        <f>SUM(Nurse[[#This Row],[RN Hours (excl. Admin, DON)]],Nurse[[#This Row],[RN Admin Hours]],Nurse[[#This Row],[RN DON Hours]],Nurse[[#This Row],[LPN Hours (excl. Admin)]],Nurse[[#This Row],[LPN Admin Hours]],Nurse[[#This Row],[CNA Hours]],Nurse[[#This Row],[NA TR Hours]],Nurse[[#This Row],[Med Aide/Tech Hours]])</f>
        <v>443.19315217391306</v>
      </c>
      <c r="K35" s="4">
        <f>SUM(Nurse[[#This Row],[RN Hours (excl. Admin, DON)]],Nurse[[#This Row],[LPN Hours (excl. Admin)]],Nurse[[#This Row],[CNA Hours]],Nurse[[#This Row],[NA TR Hours]],Nurse[[#This Row],[Med Aide/Tech Hours]])</f>
        <v>407.0896739130435</v>
      </c>
      <c r="L35" s="4">
        <f>SUM(Nurse[[#This Row],[RN Hours (excl. Admin, DON)]],Nurse[[#This Row],[RN Admin Hours]],Nurse[[#This Row],[RN DON Hours]])</f>
        <v>91.348043478260863</v>
      </c>
      <c r="M35" s="4">
        <v>64.983695652173907</v>
      </c>
      <c r="N35" s="4">
        <v>20.712173913043479</v>
      </c>
      <c r="O35" s="4">
        <v>5.6521739130434785</v>
      </c>
      <c r="P35" s="4">
        <f>SUM(Nurse[[#This Row],[LPN Hours (excl. Admin)]],Nurse[[#This Row],[LPN Admin Hours]])</f>
        <v>120.26902173913044</v>
      </c>
      <c r="Q35" s="4">
        <v>110.52989130434783</v>
      </c>
      <c r="R35" s="4">
        <v>9.7391304347826093</v>
      </c>
      <c r="S35" s="4">
        <f>SUM(Nurse[[#This Row],[CNA Hours]],Nurse[[#This Row],[NA TR Hours]],Nurse[[#This Row],[Med Aide/Tech Hours]])</f>
        <v>231.57608695652175</v>
      </c>
      <c r="T35" s="4">
        <v>231.57608695652175</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54.679347826086953</v>
      </c>
      <c r="X35" s="4">
        <v>3.6711956521739131</v>
      </c>
      <c r="Y35" s="4">
        <v>0.24456521739130435</v>
      </c>
      <c r="Z35" s="4">
        <v>0</v>
      </c>
      <c r="AA35" s="4">
        <v>36.429347826086953</v>
      </c>
      <c r="AB35" s="4">
        <v>0</v>
      </c>
      <c r="AC35" s="4">
        <v>14.334239130434783</v>
      </c>
      <c r="AD35" s="4">
        <v>0</v>
      </c>
      <c r="AE35" s="4">
        <v>0</v>
      </c>
      <c r="AF35" s="1">
        <v>75400</v>
      </c>
      <c r="AG35" s="1">
        <v>1</v>
      </c>
      <c r="AH35"/>
    </row>
    <row r="36" spans="1:34" x14ac:dyDescent="0.25">
      <c r="A36" t="s">
        <v>207</v>
      </c>
      <c r="B36" t="s">
        <v>141</v>
      </c>
      <c r="C36" t="s">
        <v>338</v>
      </c>
      <c r="D36" t="s">
        <v>253</v>
      </c>
      <c r="E36" s="4">
        <v>30.891304347826086</v>
      </c>
      <c r="F36" s="4">
        <f>Nurse[[#This Row],[Total Nurse Staff Hours]]/Nurse[[#This Row],[MDS Census]]</f>
        <v>1.732054890921886</v>
      </c>
      <c r="G36" s="4">
        <f>Nurse[[#This Row],[Total Direct Care Staff Hours]]/Nurse[[#This Row],[MDS Census]]</f>
        <v>1.7215869106263195</v>
      </c>
      <c r="H36" s="4">
        <f>Nurse[[#This Row],[Total RN Hours (w/ Admin, DON)]]/Nurse[[#This Row],[MDS Census]]</f>
        <v>0.36118930330752991</v>
      </c>
      <c r="I36" s="4">
        <f>Nurse[[#This Row],[RN Hours (excl. Admin, DON)]]/Nurse[[#This Row],[MDS Census]]</f>
        <v>0.35072132301196346</v>
      </c>
      <c r="J36" s="4">
        <f>SUM(Nurse[[#This Row],[RN Hours (excl. Admin, DON)]],Nurse[[#This Row],[RN Admin Hours]],Nurse[[#This Row],[RN DON Hours]],Nurse[[#This Row],[LPN Hours (excl. Admin)]],Nurse[[#This Row],[LPN Admin Hours]],Nurse[[#This Row],[CNA Hours]],Nurse[[#This Row],[NA TR Hours]],Nurse[[#This Row],[Med Aide/Tech Hours]])</f>
        <v>53.505434782608695</v>
      </c>
      <c r="K36" s="4">
        <f>SUM(Nurse[[#This Row],[RN Hours (excl. Admin, DON)]],Nurse[[#This Row],[LPN Hours (excl. Admin)]],Nurse[[#This Row],[CNA Hours]],Nurse[[#This Row],[NA TR Hours]],Nurse[[#This Row],[Med Aide/Tech Hours]])</f>
        <v>53.182065217391305</v>
      </c>
      <c r="L36" s="4">
        <f>SUM(Nurse[[#This Row],[RN Hours (excl. Admin, DON)]],Nurse[[#This Row],[RN Admin Hours]],Nurse[[#This Row],[RN DON Hours]])</f>
        <v>11.157608695652174</v>
      </c>
      <c r="M36" s="4">
        <v>10.834239130434783</v>
      </c>
      <c r="N36" s="4">
        <v>0.3233695652173913</v>
      </c>
      <c r="O36" s="4">
        <v>0</v>
      </c>
      <c r="P36" s="4">
        <f>SUM(Nurse[[#This Row],[LPN Hours (excl. Admin)]],Nurse[[#This Row],[LPN Admin Hours]])</f>
        <v>8.5978260869565215</v>
      </c>
      <c r="Q36" s="4">
        <v>8.5978260869565215</v>
      </c>
      <c r="R36" s="4">
        <v>0</v>
      </c>
      <c r="S36" s="4">
        <f>SUM(Nurse[[#This Row],[CNA Hours]],Nurse[[#This Row],[NA TR Hours]],Nurse[[#This Row],[Med Aide/Tech Hours]])</f>
        <v>33.75</v>
      </c>
      <c r="T36" s="4">
        <v>33.75</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 s="4">
        <v>0</v>
      </c>
      <c r="Y36" s="4">
        <v>0</v>
      </c>
      <c r="Z36" s="4">
        <v>0</v>
      </c>
      <c r="AA36" s="4">
        <v>0</v>
      </c>
      <c r="AB36" s="4">
        <v>0</v>
      </c>
      <c r="AC36" s="4">
        <v>0</v>
      </c>
      <c r="AD36" s="4">
        <v>0</v>
      </c>
      <c r="AE36" s="4">
        <v>0</v>
      </c>
      <c r="AF36" s="1">
        <v>75358</v>
      </c>
      <c r="AG36" s="1">
        <v>1</v>
      </c>
      <c r="AH36"/>
    </row>
    <row r="37" spans="1:34" x14ac:dyDescent="0.25">
      <c r="A37" t="s">
        <v>207</v>
      </c>
      <c r="B37" t="s">
        <v>36</v>
      </c>
      <c r="C37" t="s">
        <v>274</v>
      </c>
      <c r="D37" t="s">
        <v>252</v>
      </c>
      <c r="E37" s="4">
        <v>86.336956521739125</v>
      </c>
      <c r="F37" s="4">
        <f>Nurse[[#This Row],[Total Nurse Staff Hours]]/Nurse[[#This Row],[MDS Census]]</f>
        <v>4.3486717864786613</v>
      </c>
      <c r="G37" s="4">
        <f>Nurse[[#This Row],[Total Direct Care Staff Hours]]/Nurse[[#This Row],[MDS Census]]</f>
        <v>3.9950900163666123</v>
      </c>
      <c r="H37" s="4">
        <f>Nurse[[#This Row],[Total RN Hours (w/ Admin, DON)]]/Nurse[[#This Row],[MDS Census]]</f>
        <v>0.86818582399597133</v>
      </c>
      <c r="I37" s="4">
        <f>Nurse[[#This Row],[RN Hours (excl. Admin, DON)]]/Nurse[[#This Row],[MDS Census]]</f>
        <v>0.51460405388392294</v>
      </c>
      <c r="J37" s="4">
        <f>SUM(Nurse[[#This Row],[RN Hours (excl. Admin, DON)]],Nurse[[#This Row],[RN Admin Hours]],Nurse[[#This Row],[RN DON Hours]],Nurse[[#This Row],[LPN Hours (excl. Admin)]],Nurse[[#This Row],[LPN Admin Hours]],Nurse[[#This Row],[CNA Hours]],Nurse[[#This Row],[NA TR Hours]],Nurse[[#This Row],[Med Aide/Tech Hours]])</f>
        <v>375.45108695652175</v>
      </c>
      <c r="K37" s="4">
        <f>SUM(Nurse[[#This Row],[RN Hours (excl. Admin, DON)]],Nurse[[#This Row],[LPN Hours (excl. Admin)]],Nurse[[#This Row],[CNA Hours]],Nurse[[#This Row],[NA TR Hours]],Nurse[[#This Row],[Med Aide/Tech Hours]])</f>
        <v>344.92391304347825</v>
      </c>
      <c r="L37" s="4">
        <f>SUM(Nurse[[#This Row],[RN Hours (excl. Admin, DON)]],Nurse[[#This Row],[RN Admin Hours]],Nurse[[#This Row],[RN DON Hours]])</f>
        <v>74.956521739130437</v>
      </c>
      <c r="M37" s="4">
        <v>44.429347826086953</v>
      </c>
      <c r="N37" s="4">
        <v>25.657608695652176</v>
      </c>
      <c r="O37" s="4">
        <v>4.8695652173913047</v>
      </c>
      <c r="P37" s="4">
        <f>SUM(Nurse[[#This Row],[LPN Hours (excl. Admin)]],Nurse[[#This Row],[LPN Admin Hours]])</f>
        <v>69.144021739130437</v>
      </c>
      <c r="Q37" s="4">
        <v>69.144021739130437</v>
      </c>
      <c r="R37" s="4">
        <v>0</v>
      </c>
      <c r="S37" s="4">
        <f>SUM(Nurse[[#This Row],[CNA Hours]],Nurse[[#This Row],[NA TR Hours]],Nurse[[#This Row],[Med Aide/Tech Hours]])</f>
        <v>231.35054347826087</v>
      </c>
      <c r="T37" s="4">
        <v>231.35054347826087</v>
      </c>
      <c r="U37" s="4">
        <v>0</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75163</v>
      </c>
      <c r="AG37" s="1">
        <v>1</v>
      </c>
      <c r="AH37"/>
    </row>
    <row r="38" spans="1:34" x14ac:dyDescent="0.25">
      <c r="A38" t="s">
        <v>207</v>
      </c>
      <c r="B38" t="s">
        <v>30</v>
      </c>
      <c r="C38" t="s">
        <v>289</v>
      </c>
      <c r="D38" t="s">
        <v>253</v>
      </c>
      <c r="E38" s="4">
        <v>88.065217391304344</v>
      </c>
      <c r="F38" s="4">
        <f>Nurse[[#This Row],[Total Nurse Staff Hours]]/Nurse[[#This Row],[MDS Census]]</f>
        <v>3.2160515921994572</v>
      </c>
      <c r="G38" s="4">
        <f>Nurse[[#This Row],[Total Direct Care Staff Hours]]/Nurse[[#This Row],[MDS Census]]</f>
        <v>3.0902801777338929</v>
      </c>
      <c r="H38" s="4">
        <f>Nurse[[#This Row],[Total RN Hours (w/ Admin, DON)]]/Nurse[[#This Row],[MDS Census]]</f>
        <v>0.44865465317205627</v>
      </c>
      <c r="I38" s="4">
        <f>Nurse[[#This Row],[RN Hours (excl. Admin, DON)]]/Nurse[[#This Row],[MDS Census]]</f>
        <v>0.32288323870649221</v>
      </c>
      <c r="J38" s="4">
        <f>SUM(Nurse[[#This Row],[RN Hours (excl. Admin, DON)]],Nurse[[#This Row],[RN Admin Hours]],Nurse[[#This Row],[RN DON Hours]],Nurse[[#This Row],[LPN Hours (excl. Admin)]],Nurse[[#This Row],[LPN Admin Hours]],Nurse[[#This Row],[CNA Hours]],Nurse[[#This Row],[NA TR Hours]],Nurse[[#This Row],[Med Aide/Tech Hours]])</f>
        <v>283.22228260869565</v>
      </c>
      <c r="K38" s="4">
        <f>SUM(Nurse[[#This Row],[RN Hours (excl. Admin, DON)]],Nurse[[#This Row],[LPN Hours (excl. Admin)]],Nurse[[#This Row],[CNA Hours]],Nurse[[#This Row],[NA TR Hours]],Nurse[[#This Row],[Med Aide/Tech Hours]])</f>
        <v>272.1461956521739</v>
      </c>
      <c r="L38" s="4">
        <f>SUM(Nurse[[#This Row],[RN Hours (excl. Admin, DON)]],Nurse[[#This Row],[RN Admin Hours]],Nurse[[#This Row],[RN DON Hours]])</f>
        <v>39.510869565217391</v>
      </c>
      <c r="M38" s="4">
        <v>28.434782608695652</v>
      </c>
      <c r="N38" s="4">
        <v>5.5108695652173916</v>
      </c>
      <c r="O38" s="4">
        <v>5.5652173913043477</v>
      </c>
      <c r="P38" s="4">
        <f>SUM(Nurse[[#This Row],[LPN Hours (excl. Admin)]],Nurse[[#This Row],[LPN Admin Hours]])</f>
        <v>76.986413043478265</v>
      </c>
      <c r="Q38" s="4">
        <v>76.986413043478265</v>
      </c>
      <c r="R38" s="4">
        <v>0</v>
      </c>
      <c r="S38" s="4">
        <f>SUM(Nurse[[#This Row],[CNA Hours]],Nurse[[#This Row],[NA TR Hours]],Nurse[[#This Row],[Med Aide/Tech Hours]])</f>
        <v>166.72499999999999</v>
      </c>
      <c r="T38" s="4">
        <v>166.72499999999999</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15.369021739130433</v>
      </c>
      <c r="X38" s="4">
        <v>3.0217391304347827</v>
      </c>
      <c r="Y38" s="4">
        <v>0</v>
      </c>
      <c r="Z38" s="4">
        <v>0</v>
      </c>
      <c r="AA38" s="4">
        <v>4.1141304347826084</v>
      </c>
      <c r="AB38" s="4">
        <v>0</v>
      </c>
      <c r="AC38" s="4">
        <v>8.2331521739130427</v>
      </c>
      <c r="AD38" s="4">
        <v>0</v>
      </c>
      <c r="AE38" s="4">
        <v>0</v>
      </c>
      <c r="AF38" s="1">
        <v>75138</v>
      </c>
      <c r="AG38" s="1">
        <v>1</v>
      </c>
      <c r="AH38"/>
    </row>
    <row r="39" spans="1:34" x14ac:dyDescent="0.25">
      <c r="A39" t="s">
        <v>207</v>
      </c>
      <c r="B39" t="s">
        <v>196</v>
      </c>
      <c r="C39" t="s">
        <v>295</v>
      </c>
      <c r="D39" t="s">
        <v>254</v>
      </c>
      <c r="E39" s="4">
        <v>25.304347826086957</v>
      </c>
      <c r="F39" s="4">
        <f>Nurse[[#This Row],[Total Nurse Staff Hours]]/Nurse[[#This Row],[MDS Census]]</f>
        <v>4.7575171821305844</v>
      </c>
      <c r="G39" s="4">
        <f>Nurse[[#This Row],[Total Direct Care Staff Hours]]/Nurse[[#This Row],[MDS Census]]</f>
        <v>4.1390678694158076</v>
      </c>
      <c r="H39" s="4">
        <f>Nurse[[#This Row],[Total RN Hours (w/ Admin, DON)]]/Nurse[[#This Row],[MDS Census]]</f>
        <v>1.376718213058419</v>
      </c>
      <c r="I39" s="4">
        <f>Nurse[[#This Row],[RN Hours (excl. Admin, DON)]]/Nurse[[#This Row],[MDS Census]]</f>
        <v>0.75826890034364258</v>
      </c>
      <c r="J39" s="4">
        <f>SUM(Nurse[[#This Row],[RN Hours (excl. Admin, DON)]],Nurse[[#This Row],[RN Admin Hours]],Nurse[[#This Row],[RN DON Hours]],Nurse[[#This Row],[LPN Hours (excl. Admin)]],Nurse[[#This Row],[LPN Admin Hours]],Nurse[[#This Row],[CNA Hours]],Nurse[[#This Row],[NA TR Hours]],Nurse[[#This Row],[Med Aide/Tech Hours]])</f>
        <v>120.38586956521739</v>
      </c>
      <c r="K39" s="4">
        <f>SUM(Nurse[[#This Row],[RN Hours (excl. Admin, DON)]],Nurse[[#This Row],[LPN Hours (excl. Admin)]],Nurse[[#This Row],[CNA Hours]],Nurse[[#This Row],[NA TR Hours]],Nurse[[#This Row],[Med Aide/Tech Hours]])</f>
        <v>104.73641304347827</v>
      </c>
      <c r="L39" s="4">
        <f>SUM(Nurse[[#This Row],[RN Hours (excl. Admin, DON)]],Nurse[[#This Row],[RN Admin Hours]],Nurse[[#This Row],[RN DON Hours]])</f>
        <v>34.836956521739125</v>
      </c>
      <c r="M39" s="4">
        <v>19.1875</v>
      </c>
      <c r="N39" s="4">
        <v>10.834239130434783</v>
      </c>
      <c r="O39" s="4">
        <v>4.8152173913043477</v>
      </c>
      <c r="P39" s="4">
        <f>SUM(Nurse[[#This Row],[LPN Hours (excl. Admin)]],Nurse[[#This Row],[LPN Admin Hours]])</f>
        <v>19.850543478260871</v>
      </c>
      <c r="Q39" s="4">
        <v>19.850543478260871</v>
      </c>
      <c r="R39" s="4">
        <v>0</v>
      </c>
      <c r="S39" s="4">
        <f>SUM(Nurse[[#This Row],[CNA Hours]],Nurse[[#This Row],[NA TR Hours]],Nurse[[#This Row],[Med Aide/Tech Hours]])</f>
        <v>65.698369565217391</v>
      </c>
      <c r="T39" s="4">
        <v>65.698369565217391</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9.4646739130434767</v>
      </c>
      <c r="X39" s="4">
        <v>2.027173913043478</v>
      </c>
      <c r="Y39" s="4">
        <v>0</v>
      </c>
      <c r="Z39" s="4">
        <v>0</v>
      </c>
      <c r="AA39" s="4">
        <v>1.201086956521739</v>
      </c>
      <c r="AB39" s="4">
        <v>0</v>
      </c>
      <c r="AC39" s="4">
        <v>6.2364130434782608</v>
      </c>
      <c r="AD39" s="4">
        <v>0</v>
      </c>
      <c r="AE39" s="4">
        <v>0</v>
      </c>
      <c r="AF39" s="1">
        <v>75439</v>
      </c>
      <c r="AG39" s="1">
        <v>1</v>
      </c>
      <c r="AH39"/>
    </row>
    <row r="40" spans="1:34" x14ac:dyDescent="0.25">
      <c r="A40" t="s">
        <v>207</v>
      </c>
      <c r="B40" t="s">
        <v>95</v>
      </c>
      <c r="C40" t="s">
        <v>326</v>
      </c>
      <c r="D40" t="s">
        <v>254</v>
      </c>
      <c r="E40" s="4">
        <v>134.57608695652175</v>
      </c>
      <c r="F40" s="4">
        <f>Nurse[[#This Row],[Total Nurse Staff Hours]]/Nurse[[#This Row],[MDS Census]]</f>
        <v>3.5661457071318949</v>
      </c>
      <c r="G40" s="4">
        <f>Nurse[[#This Row],[Total Direct Care Staff Hours]]/Nurse[[#This Row],[MDS Census]]</f>
        <v>3.3829642193683864</v>
      </c>
      <c r="H40" s="4">
        <f>Nurse[[#This Row],[Total RN Hours (w/ Admin, DON)]]/Nurse[[#This Row],[MDS Census]]</f>
        <v>0.52481867377433156</v>
      </c>
      <c r="I40" s="4">
        <f>Nurse[[#This Row],[RN Hours (excl. Admin, DON)]]/Nurse[[#This Row],[MDS Census]]</f>
        <v>0.40383652370567796</v>
      </c>
      <c r="J40" s="4">
        <f>SUM(Nurse[[#This Row],[RN Hours (excl. Admin, DON)]],Nurse[[#This Row],[RN Admin Hours]],Nurse[[#This Row],[RN DON Hours]],Nurse[[#This Row],[LPN Hours (excl. Admin)]],Nurse[[#This Row],[LPN Admin Hours]],Nurse[[#This Row],[CNA Hours]],Nurse[[#This Row],[NA TR Hours]],Nurse[[#This Row],[Med Aide/Tech Hours]])</f>
        <v>479.91793478260865</v>
      </c>
      <c r="K40" s="4">
        <f>SUM(Nurse[[#This Row],[RN Hours (excl. Admin, DON)]],Nurse[[#This Row],[LPN Hours (excl. Admin)]],Nurse[[#This Row],[CNA Hours]],Nurse[[#This Row],[NA TR Hours]],Nurse[[#This Row],[Med Aide/Tech Hours]])</f>
        <v>455.26608695652169</v>
      </c>
      <c r="L40" s="4">
        <f>SUM(Nurse[[#This Row],[RN Hours (excl. Admin, DON)]],Nurse[[#This Row],[RN Admin Hours]],Nurse[[#This Row],[RN DON Hours]])</f>
        <v>70.628043478260864</v>
      </c>
      <c r="M40" s="4">
        <v>54.346739130434777</v>
      </c>
      <c r="N40" s="4">
        <v>11.145434782608692</v>
      </c>
      <c r="O40" s="4">
        <v>5.1358695652173916</v>
      </c>
      <c r="P40" s="4">
        <f>SUM(Nurse[[#This Row],[LPN Hours (excl. Admin)]],Nurse[[#This Row],[LPN Admin Hours]])</f>
        <v>119.83576086956519</v>
      </c>
      <c r="Q40" s="4">
        <v>111.46521739130432</v>
      </c>
      <c r="R40" s="4">
        <v>8.3705434782608652</v>
      </c>
      <c r="S40" s="4">
        <f>SUM(Nurse[[#This Row],[CNA Hours]],Nurse[[#This Row],[NA TR Hours]],Nurse[[#This Row],[Med Aide/Tech Hours]])</f>
        <v>289.4541304347826</v>
      </c>
      <c r="T40" s="4">
        <v>289.4541304347826</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64.23902173913045</v>
      </c>
      <c r="X40" s="4">
        <v>7.7172826086956521</v>
      </c>
      <c r="Y40" s="4">
        <v>0</v>
      </c>
      <c r="Z40" s="4">
        <v>0</v>
      </c>
      <c r="AA40" s="4">
        <v>23.716847826086955</v>
      </c>
      <c r="AB40" s="4">
        <v>0</v>
      </c>
      <c r="AC40" s="4">
        <v>32.804891304347841</v>
      </c>
      <c r="AD40" s="4">
        <v>0</v>
      </c>
      <c r="AE40" s="4">
        <v>0</v>
      </c>
      <c r="AF40" s="1">
        <v>75296</v>
      </c>
      <c r="AG40" s="1">
        <v>1</v>
      </c>
      <c r="AH40"/>
    </row>
    <row r="41" spans="1:34" x14ac:dyDescent="0.25">
      <c r="A41" t="s">
        <v>207</v>
      </c>
      <c r="B41" t="s">
        <v>151</v>
      </c>
      <c r="C41" t="s">
        <v>343</v>
      </c>
      <c r="D41" t="s">
        <v>257</v>
      </c>
      <c r="E41" s="4">
        <v>101.3695652173913</v>
      </c>
      <c r="F41" s="4">
        <f>Nurse[[#This Row],[Total Nurse Staff Hours]]/Nurse[[#This Row],[MDS Census]]</f>
        <v>3.6985706626635215</v>
      </c>
      <c r="G41" s="4">
        <f>Nurse[[#This Row],[Total Direct Care Staff Hours]]/Nurse[[#This Row],[MDS Census]]</f>
        <v>3.1394349131460433</v>
      </c>
      <c r="H41" s="4">
        <f>Nurse[[#This Row],[Total RN Hours (w/ Admin, DON)]]/Nurse[[#This Row],[MDS Census]]</f>
        <v>1.2226281363928801</v>
      </c>
      <c r="I41" s="4">
        <f>Nurse[[#This Row],[RN Hours (excl. Admin, DON)]]/Nurse[[#This Row],[MDS Census]]</f>
        <v>0.87952820072914439</v>
      </c>
      <c r="J41" s="4">
        <f>SUM(Nurse[[#This Row],[RN Hours (excl. Admin, DON)]],Nurse[[#This Row],[RN Admin Hours]],Nurse[[#This Row],[RN DON Hours]],Nurse[[#This Row],[LPN Hours (excl. Admin)]],Nurse[[#This Row],[LPN Admin Hours]],Nurse[[#This Row],[CNA Hours]],Nurse[[#This Row],[NA TR Hours]],Nurse[[#This Row],[Med Aide/Tech Hours]])</f>
        <v>374.92250000000001</v>
      </c>
      <c r="K41" s="4">
        <f>SUM(Nurse[[#This Row],[RN Hours (excl. Admin, DON)]],Nurse[[#This Row],[LPN Hours (excl. Admin)]],Nurse[[#This Row],[CNA Hours]],Nurse[[#This Row],[NA TR Hours]],Nurse[[#This Row],[Med Aide/Tech Hours]])</f>
        <v>318.24315217391302</v>
      </c>
      <c r="L41" s="4">
        <f>SUM(Nurse[[#This Row],[RN Hours (excl. Admin, DON)]],Nurse[[#This Row],[RN Admin Hours]],Nurse[[#This Row],[RN DON Hours]])</f>
        <v>123.93728260869565</v>
      </c>
      <c r="M41" s="4">
        <v>89.157391304347826</v>
      </c>
      <c r="N41" s="4">
        <v>29.5625</v>
      </c>
      <c r="O41" s="4">
        <v>5.2173913043478262</v>
      </c>
      <c r="P41" s="4">
        <f>SUM(Nurse[[#This Row],[LPN Hours (excl. Admin)]],Nurse[[#This Row],[LPN Admin Hours]])</f>
        <v>60.276086956521738</v>
      </c>
      <c r="Q41" s="4">
        <v>38.376630434782605</v>
      </c>
      <c r="R41" s="4">
        <v>21.899456521739129</v>
      </c>
      <c r="S41" s="4">
        <f>SUM(Nurse[[#This Row],[CNA Hours]],Nurse[[#This Row],[NA TR Hours]],Nurse[[#This Row],[Med Aide/Tech Hours]])</f>
        <v>190.70913043478259</v>
      </c>
      <c r="T41" s="4">
        <v>190.70913043478259</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18.365978260869568</v>
      </c>
      <c r="X41" s="4">
        <v>1.3272826086956524</v>
      </c>
      <c r="Y41" s="4">
        <v>0</v>
      </c>
      <c r="Z41" s="4">
        <v>0</v>
      </c>
      <c r="AA41" s="4">
        <v>11.803260869565218</v>
      </c>
      <c r="AB41" s="4">
        <v>0</v>
      </c>
      <c r="AC41" s="4">
        <v>5.2354347826086958</v>
      </c>
      <c r="AD41" s="4">
        <v>0</v>
      </c>
      <c r="AE41" s="4">
        <v>0</v>
      </c>
      <c r="AF41" s="1">
        <v>75375</v>
      </c>
      <c r="AG41" s="1">
        <v>1</v>
      </c>
      <c r="AH41"/>
    </row>
    <row r="42" spans="1:34" x14ac:dyDescent="0.25">
      <c r="A42" t="s">
        <v>207</v>
      </c>
      <c r="B42" t="s">
        <v>117</v>
      </c>
      <c r="C42" t="s">
        <v>305</v>
      </c>
      <c r="D42" t="s">
        <v>253</v>
      </c>
      <c r="E42" s="4">
        <v>118.23913043478261</v>
      </c>
      <c r="F42" s="4">
        <f>Nurse[[#This Row],[Total Nurse Staff Hours]]/Nurse[[#This Row],[MDS Census]]</f>
        <v>3.8244419930134215</v>
      </c>
      <c r="G42" s="4">
        <f>Nurse[[#This Row],[Total Direct Care Staff Hours]]/Nurse[[#This Row],[MDS Census]]</f>
        <v>3.6681853281853281</v>
      </c>
      <c r="H42" s="4">
        <f>Nurse[[#This Row],[Total RN Hours (w/ Admin, DON)]]/Nurse[[#This Row],[MDS Census]]</f>
        <v>0.53349328920757488</v>
      </c>
      <c r="I42" s="4">
        <f>Nurse[[#This Row],[RN Hours (excl. Admin, DON)]]/Nurse[[#This Row],[MDS Census]]</f>
        <v>0.42959091744806027</v>
      </c>
      <c r="J42" s="4">
        <f>SUM(Nurse[[#This Row],[RN Hours (excl. Admin, DON)]],Nurse[[#This Row],[RN Admin Hours]],Nurse[[#This Row],[RN DON Hours]],Nurse[[#This Row],[LPN Hours (excl. Admin)]],Nurse[[#This Row],[LPN Admin Hours]],Nurse[[#This Row],[CNA Hours]],Nurse[[#This Row],[NA TR Hours]],Nurse[[#This Row],[Med Aide/Tech Hours]])</f>
        <v>452.19869565217391</v>
      </c>
      <c r="K42" s="4">
        <f>SUM(Nurse[[#This Row],[RN Hours (excl. Admin, DON)]],Nurse[[#This Row],[LPN Hours (excl. Admin)]],Nurse[[#This Row],[CNA Hours]],Nurse[[#This Row],[NA TR Hours]],Nurse[[#This Row],[Med Aide/Tech Hours]])</f>
        <v>433.72304347826088</v>
      </c>
      <c r="L42" s="4">
        <f>SUM(Nurse[[#This Row],[RN Hours (excl. Admin, DON)]],Nurse[[#This Row],[RN Admin Hours]],Nurse[[#This Row],[RN DON Hours]])</f>
        <v>63.079782608695652</v>
      </c>
      <c r="M42" s="4">
        <v>50.794456521739129</v>
      </c>
      <c r="N42" s="4">
        <v>6.2690217391304346</v>
      </c>
      <c r="O42" s="4">
        <v>6.0163043478260869</v>
      </c>
      <c r="P42" s="4">
        <f>SUM(Nurse[[#This Row],[LPN Hours (excl. Admin)]],Nurse[[#This Row],[LPN Admin Hours]])</f>
        <v>108.88902173913041</v>
      </c>
      <c r="Q42" s="4">
        <v>102.6986956521739</v>
      </c>
      <c r="R42" s="4">
        <v>6.1903260869565244</v>
      </c>
      <c r="S42" s="4">
        <f>SUM(Nurse[[#This Row],[CNA Hours]],Nurse[[#This Row],[NA TR Hours]],Nurse[[#This Row],[Med Aide/Tech Hours]])</f>
        <v>280.22989130434786</v>
      </c>
      <c r="T42" s="4">
        <v>280.22989130434786</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 s="4">
        <v>0</v>
      </c>
      <c r="Y42" s="4">
        <v>0</v>
      </c>
      <c r="Z42" s="4">
        <v>0</v>
      </c>
      <c r="AA42" s="4">
        <v>0</v>
      </c>
      <c r="AB42" s="4">
        <v>0</v>
      </c>
      <c r="AC42" s="4">
        <v>0</v>
      </c>
      <c r="AD42" s="4">
        <v>0</v>
      </c>
      <c r="AE42" s="4">
        <v>0</v>
      </c>
      <c r="AF42" s="1">
        <v>75329</v>
      </c>
      <c r="AG42" s="1">
        <v>1</v>
      </c>
      <c r="AH42"/>
    </row>
    <row r="43" spans="1:34" x14ac:dyDescent="0.25">
      <c r="A43" t="s">
        <v>207</v>
      </c>
      <c r="B43" t="s">
        <v>98</v>
      </c>
      <c r="C43" t="s">
        <v>289</v>
      </c>
      <c r="D43" t="s">
        <v>253</v>
      </c>
      <c r="E43" s="4">
        <v>54.054347826086953</v>
      </c>
      <c r="F43" s="4">
        <f>Nurse[[#This Row],[Total Nurse Staff Hours]]/Nurse[[#This Row],[MDS Census]]</f>
        <v>5.6901266840941087</v>
      </c>
      <c r="G43" s="4">
        <f>Nurse[[#This Row],[Total Direct Care Staff Hours]]/Nurse[[#This Row],[MDS Census]]</f>
        <v>5.0399658154031775</v>
      </c>
      <c r="H43" s="4">
        <f>Nurse[[#This Row],[Total RN Hours (w/ Admin, DON)]]/Nurse[[#This Row],[MDS Census]]</f>
        <v>1.6270862658355121</v>
      </c>
      <c r="I43" s="4">
        <f>Nurse[[#This Row],[RN Hours (excl. Admin, DON)]]/Nurse[[#This Row],[MDS Census]]</f>
        <v>1.0679670219183592</v>
      </c>
      <c r="J43" s="4">
        <f>SUM(Nurse[[#This Row],[RN Hours (excl. Admin, DON)]],Nurse[[#This Row],[RN Admin Hours]],Nurse[[#This Row],[RN DON Hours]],Nurse[[#This Row],[LPN Hours (excl. Admin)]],Nurse[[#This Row],[LPN Admin Hours]],Nurse[[#This Row],[CNA Hours]],Nurse[[#This Row],[NA TR Hours]],Nurse[[#This Row],[Med Aide/Tech Hours]])</f>
        <v>307.57608695652175</v>
      </c>
      <c r="K43" s="4">
        <f>SUM(Nurse[[#This Row],[RN Hours (excl. Admin, DON)]],Nurse[[#This Row],[LPN Hours (excl. Admin)]],Nurse[[#This Row],[CNA Hours]],Nurse[[#This Row],[NA TR Hours]],Nurse[[#This Row],[Med Aide/Tech Hours]])</f>
        <v>272.43206521739131</v>
      </c>
      <c r="L43" s="4">
        <f>SUM(Nurse[[#This Row],[RN Hours (excl. Admin, DON)]],Nurse[[#This Row],[RN Admin Hours]],Nurse[[#This Row],[RN DON Hours]])</f>
        <v>87.951086956521749</v>
      </c>
      <c r="M43" s="4">
        <v>57.728260869565219</v>
      </c>
      <c r="N43" s="4">
        <v>25.820652173913043</v>
      </c>
      <c r="O43" s="4">
        <v>4.4021739130434785</v>
      </c>
      <c r="P43" s="4">
        <f>SUM(Nurse[[#This Row],[LPN Hours (excl. Admin)]],Nurse[[#This Row],[LPN Admin Hours]])</f>
        <v>33.442934782608695</v>
      </c>
      <c r="Q43" s="4">
        <v>28.521739130434781</v>
      </c>
      <c r="R43" s="4">
        <v>4.9211956521739131</v>
      </c>
      <c r="S43" s="4">
        <f>SUM(Nurse[[#This Row],[CNA Hours]],Nurse[[#This Row],[NA TR Hours]],Nurse[[#This Row],[Med Aide/Tech Hours]])</f>
        <v>186.18206521739131</v>
      </c>
      <c r="T43" s="4">
        <v>186.18206521739131</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75301</v>
      </c>
      <c r="AG43" s="1">
        <v>1</v>
      </c>
      <c r="AH43"/>
    </row>
    <row r="44" spans="1:34" x14ac:dyDescent="0.25">
      <c r="A44" t="s">
        <v>207</v>
      </c>
      <c r="B44" t="s">
        <v>112</v>
      </c>
      <c r="C44" t="s">
        <v>264</v>
      </c>
      <c r="D44" t="s">
        <v>252</v>
      </c>
      <c r="E44" s="4">
        <v>133.79347826086956</v>
      </c>
      <c r="F44" s="4">
        <f>Nurse[[#This Row],[Total Nurse Staff Hours]]/Nurse[[#This Row],[MDS Census]]</f>
        <v>3.3991794621821434</v>
      </c>
      <c r="G44" s="4">
        <f>Nurse[[#This Row],[Total Direct Care Staff Hours]]/Nurse[[#This Row],[MDS Census]]</f>
        <v>3.318669266390446</v>
      </c>
      <c r="H44" s="4">
        <f>Nurse[[#This Row],[Total RN Hours (w/ Admin, DON)]]/Nurse[[#This Row],[MDS Census]]</f>
        <v>0.49146965634901285</v>
      </c>
      <c r="I44" s="4">
        <f>Nurse[[#This Row],[RN Hours (excl. Admin, DON)]]/Nurse[[#This Row],[MDS Census]]</f>
        <v>0.4109594605573158</v>
      </c>
      <c r="J44" s="4">
        <f>SUM(Nurse[[#This Row],[RN Hours (excl. Admin, DON)]],Nurse[[#This Row],[RN Admin Hours]],Nurse[[#This Row],[RN DON Hours]],Nurse[[#This Row],[LPN Hours (excl. Admin)]],Nurse[[#This Row],[LPN Admin Hours]],Nurse[[#This Row],[CNA Hours]],Nurse[[#This Row],[NA TR Hours]],Nurse[[#This Row],[Med Aide/Tech Hours]])</f>
        <v>454.78804347826087</v>
      </c>
      <c r="K44" s="4">
        <f>SUM(Nurse[[#This Row],[RN Hours (excl. Admin, DON)]],Nurse[[#This Row],[LPN Hours (excl. Admin)]],Nurse[[#This Row],[CNA Hours]],Nurse[[#This Row],[NA TR Hours]],Nurse[[#This Row],[Med Aide/Tech Hours]])</f>
        <v>444.01630434782606</v>
      </c>
      <c r="L44" s="4">
        <f>SUM(Nurse[[#This Row],[RN Hours (excl. Admin, DON)]],Nurse[[#This Row],[RN Admin Hours]],Nurse[[#This Row],[RN DON Hours]])</f>
        <v>65.755434782608688</v>
      </c>
      <c r="M44" s="4">
        <v>54.983695652173914</v>
      </c>
      <c r="N44" s="4">
        <v>6.5543478260869561</v>
      </c>
      <c r="O44" s="4">
        <v>4.2173913043478262</v>
      </c>
      <c r="P44" s="4">
        <f>SUM(Nurse[[#This Row],[LPN Hours (excl. Admin)]],Nurse[[#This Row],[LPN Admin Hours]])</f>
        <v>108.64130434782609</v>
      </c>
      <c r="Q44" s="4">
        <v>108.64130434782609</v>
      </c>
      <c r="R44" s="4">
        <v>0</v>
      </c>
      <c r="S44" s="4">
        <f>SUM(Nurse[[#This Row],[CNA Hours]],Nurse[[#This Row],[NA TR Hours]],Nurse[[#This Row],[Med Aide/Tech Hours]])</f>
        <v>280.39130434782606</v>
      </c>
      <c r="T44" s="4">
        <v>280.39130434782606</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18.907608695652172</v>
      </c>
      <c r="X44" s="4">
        <v>4.6766304347826084</v>
      </c>
      <c r="Y44" s="4">
        <v>0.20652173913043478</v>
      </c>
      <c r="Z44" s="4">
        <v>0</v>
      </c>
      <c r="AA44" s="4">
        <v>8.4782608695652169</v>
      </c>
      <c r="AB44" s="4">
        <v>0</v>
      </c>
      <c r="AC44" s="4">
        <v>5.5461956521739131</v>
      </c>
      <c r="AD44" s="4">
        <v>0</v>
      </c>
      <c r="AE44" s="4">
        <v>0</v>
      </c>
      <c r="AF44" s="1">
        <v>75323</v>
      </c>
      <c r="AG44" s="1">
        <v>1</v>
      </c>
      <c r="AH44"/>
    </row>
    <row r="45" spans="1:34" x14ac:dyDescent="0.25">
      <c r="A45" t="s">
        <v>207</v>
      </c>
      <c r="B45" t="s">
        <v>183</v>
      </c>
      <c r="C45" t="s">
        <v>301</v>
      </c>
      <c r="D45" t="s">
        <v>258</v>
      </c>
      <c r="E45" s="4">
        <v>111.39130434782609</v>
      </c>
      <c r="F45" s="4">
        <f>Nurse[[#This Row],[Total Nurse Staff Hours]]/Nurse[[#This Row],[MDS Census]]</f>
        <v>3.8677302888368459</v>
      </c>
      <c r="G45" s="4">
        <f>Nurse[[#This Row],[Total Direct Care Staff Hours]]/Nurse[[#This Row],[MDS Census]]</f>
        <v>3.5730386416861828</v>
      </c>
      <c r="H45" s="4">
        <f>Nurse[[#This Row],[Total RN Hours (w/ Admin, DON)]]/Nurse[[#This Row],[MDS Census]]</f>
        <v>0.83121096799375493</v>
      </c>
      <c r="I45" s="4">
        <f>Nurse[[#This Row],[RN Hours (excl. Admin, DON)]]/Nurse[[#This Row],[MDS Census]]</f>
        <v>0.55915788446526149</v>
      </c>
      <c r="J45" s="4">
        <f>SUM(Nurse[[#This Row],[RN Hours (excl. Admin, DON)]],Nurse[[#This Row],[RN Admin Hours]],Nurse[[#This Row],[RN DON Hours]],Nurse[[#This Row],[LPN Hours (excl. Admin)]],Nurse[[#This Row],[LPN Admin Hours]],Nurse[[#This Row],[CNA Hours]],Nurse[[#This Row],[NA TR Hours]],Nurse[[#This Row],[Med Aide/Tech Hours]])</f>
        <v>430.83152173913044</v>
      </c>
      <c r="K45" s="4">
        <f>SUM(Nurse[[#This Row],[RN Hours (excl. Admin, DON)]],Nurse[[#This Row],[LPN Hours (excl. Admin)]],Nurse[[#This Row],[CNA Hours]],Nurse[[#This Row],[NA TR Hours]],Nurse[[#This Row],[Med Aide/Tech Hours]])</f>
        <v>398.00543478260875</v>
      </c>
      <c r="L45" s="4">
        <f>SUM(Nurse[[#This Row],[RN Hours (excl. Admin, DON)]],Nurse[[#This Row],[RN Admin Hours]],Nurse[[#This Row],[RN DON Hours]])</f>
        <v>92.589673913043484</v>
      </c>
      <c r="M45" s="4">
        <v>62.285326086956523</v>
      </c>
      <c r="N45" s="4">
        <v>25.524456521739129</v>
      </c>
      <c r="O45" s="4">
        <v>4.7798913043478262</v>
      </c>
      <c r="P45" s="4">
        <f>SUM(Nurse[[#This Row],[LPN Hours (excl. Admin)]],Nurse[[#This Row],[LPN Admin Hours]])</f>
        <v>103</v>
      </c>
      <c r="Q45" s="4">
        <v>100.47826086956522</v>
      </c>
      <c r="R45" s="4">
        <v>2.5217391304347827</v>
      </c>
      <c r="S45" s="4">
        <f>SUM(Nurse[[#This Row],[CNA Hours]],Nurse[[#This Row],[NA TR Hours]],Nurse[[#This Row],[Med Aide/Tech Hours]])</f>
        <v>235.24184782608697</v>
      </c>
      <c r="T45" s="4">
        <v>235.24184782608697</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1.7826086956521738</v>
      </c>
      <c r="X45" s="4">
        <v>0</v>
      </c>
      <c r="Y45" s="4">
        <v>1.7826086956521738</v>
      </c>
      <c r="Z45" s="4">
        <v>0</v>
      </c>
      <c r="AA45" s="4">
        <v>0</v>
      </c>
      <c r="AB45" s="4">
        <v>0</v>
      </c>
      <c r="AC45" s="4">
        <v>0</v>
      </c>
      <c r="AD45" s="4">
        <v>0</v>
      </c>
      <c r="AE45" s="4">
        <v>0</v>
      </c>
      <c r="AF45" s="1">
        <v>75416</v>
      </c>
      <c r="AG45" s="1">
        <v>1</v>
      </c>
      <c r="AH45"/>
    </row>
    <row r="46" spans="1:34" x14ac:dyDescent="0.25">
      <c r="A46" t="s">
        <v>207</v>
      </c>
      <c r="B46" t="s">
        <v>6</v>
      </c>
      <c r="C46" t="s">
        <v>264</v>
      </c>
      <c r="D46" t="s">
        <v>252</v>
      </c>
      <c r="E46" s="4">
        <v>105.60869565217391</v>
      </c>
      <c r="F46" s="4">
        <f>Nurse[[#This Row],[Total Nurse Staff Hours]]/Nurse[[#This Row],[MDS Census]]</f>
        <v>4.996124948538494</v>
      </c>
      <c r="G46" s="4">
        <f>Nurse[[#This Row],[Total Direct Care Staff Hours]]/Nurse[[#This Row],[MDS Census]]</f>
        <v>4.7584036640592835</v>
      </c>
      <c r="H46" s="4">
        <f>Nurse[[#This Row],[Total RN Hours (w/ Admin, DON)]]/Nurse[[#This Row],[MDS Census]]</f>
        <v>0.83103128859613018</v>
      </c>
      <c r="I46" s="4">
        <f>Nurse[[#This Row],[RN Hours (excl. Admin, DON)]]/Nurse[[#This Row],[MDS Census]]</f>
        <v>0.66098188554960902</v>
      </c>
      <c r="J46" s="4">
        <f>SUM(Nurse[[#This Row],[RN Hours (excl. Admin, DON)]],Nurse[[#This Row],[RN Admin Hours]],Nurse[[#This Row],[RN DON Hours]],Nurse[[#This Row],[LPN Hours (excl. Admin)]],Nurse[[#This Row],[LPN Admin Hours]],Nurse[[#This Row],[CNA Hours]],Nurse[[#This Row],[NA TR Hours]],Nurse[[#This Row],[Med Aide/Tech Hours]])</f>
        <v>527.63423913043482</v>
      </c>
      <c r="K46" s="4">
        <f>SUM(Nurse[[#This Row],[RN Hours (excl. Admin, DON)]],Nurse[[#This Row],[LPN Hours (excl. Admin)]],Nurse[[#This Row],[CNA Hours]],Nurse[[#This Row],[NA TR Hours]],Nurse[[#This Row],[Med Aide/Tech Hours]])</f>
        <v>502.52880434782605</v>
      </c>
      <c r="L46" s="4">
        <f>SUM(Nurse[[#This Row],[RN Hours (excl. Admin, DON)]],Nurse[[#This Row],[RN Admin Hours]],Nurse[[#This Row],[RN DON Hours]])</f>
        <v>87.764130434782615</v>
      </c>
      <c r="M46" s="4">
        <v>69.8054347826087</v>
      </c>
      <c r="N46" s="4">
        <v>12.860869565217392</v>
      </c>
      <c r="O46" s="4">
        <v>5.0978260869565215</v>
      </c>
      <c r="P46" s="4">
        <f>SUM(Nurse[[#This Row],[LPN Hours (excl. Admin)]],Nurse[[#This Row],[LPN Admin Hours]])</f>
        <v>161.83728260869566</v>
      </c>
      <c r="Q46" s="4">
        <v>154.69054347826088</v>
      </c>
      <c r="R46" s="4">
        <v>7.1467391304347823</v>
      </c>
      <c r="S46" s="4">
        <f>SUM(Nurse[[#This Row],[CNA Hours]],Nurse[[#This Row],[NA TR Hours]],Nurse[[#This Row],[Med Aide/Tech Hours]])</f>
        <v>278.0328260869565</v>
      </c>
      <c r="T46" s="4">
        <v>278.0328260869565</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75034</v>
      </c>
      <c r="AG46" s="1">
        <v>1</v>
      </c>
      <c r="AH46"/>
    </row>
    <row r="47" spans="1:34" x14ac:dyDescent="0.25">
      <c r="A47" t="s">
        <v>207</v>
      </c>
      <c r="B47" t="s">
        <v>35</v>
      </c>
      <c r="C47" t="s">
        <v>266</v>
      </c>
      <c r="D47" t="s">
        <v>252</v>
      </c>
      <c r="E47" s="4">
        <v>111.51086956521739</v>
      </c>
      <c r="F47" s="4">
        <f>Nurse[[#This Row],[Total Nurse Staff Hours]]/Nurse[[#This Row],[MDS Census]]</f>
        <v>3.4210693050004872</v>
      </c>
      <c r="G47" s="4">
        <f>Nurse[[#This Row],[Total Direct Care Staff Hours]]/Nurse[[#This Row],[MDS Census]]</f>
        <v>3.3114094941027385</v>
      </c>
      <c r="H47" s="4">
        <f>Nurse[[#This Row],[Total RN Hours (w/ Admin, DON)]]/Nurse[[#This Row],[MDS Census]]</f>
        <v>0.49208012476849594</v>
      </c>
      <c r="I47" s="4">
        <f>Nurse[[#This Row],[RN Hours (excl. Admin, DON)]]/Nurse[[#This Row],[MDS Census]]</f>
        <v>0.38242031387074765</v>
      </c>
      <c r="J47" s="4">
        <f>SUM(Nurse[[#This Row],[RN Hours (excl. Admin, DON)]],Nurse[[#This Row],[RN Admin Hours]],Nurse[[#This Row],[RN DON Hours]],Nurse[[#This Row],[LPN Hours (excl. Admin)]],Nurse[[#This Row],[LPN Admin Hours]],Nurse[[#This Row],[CNA Hours]],Nurse[[#This Row],[NA TR Hours]],Nurse[[#This Row],[Med Aide/Tech Hours]])</f>
        <v>381.48641304347825</v>
      </c>
      <c r="K47" s="4">
        <f>SUM(Nurse[[#This Row],[RN Hours (excl. Admin, DON)]],Nurse[[#This Row],[LPN Hours (excl. Admin)]],Nurse[[#This Row],[CNA Hours]],Nurse[[#This Row],[NA TR Hours]],Nurse[[#This Row],[Med Aide/Tech Hours]])</f>
        <v>369.258152173913</v>
      </c>
      <c r="L47" s="4">
        <f>SUM(Nurse[[#This Row],[RN Hours (excl. Admin, DON)]],Nurse[[#This Row],[RN Admin Hours]],Nurse[[#This Row],[RN DON Hours]])</f>
        <v>54.872282608695649</v>
      </c>
      <c r="M47" s="4">
        <v>42.644021739130437</v>
      </c>
      <c r="N47" s="4">
        <v>5.0543478260869561</v>
      </c>
      <c r="O47" s="4">
        <v>7.1739130434782608</v>
      </c>
      <c r="P47" s="4">
        <f>SUM(Nurse[[#This Row],[LPN Hours (excl. Admin)]],Nurse[[#This Row],[LPN Admin Hours]])</f>
        <v>92.209239130434781</v>
      </c>
      <c r="Q47" s="4">
        <v>92.209239130434781</v>
      </c>
      <c r="R47" s="4">
        <v>0</v>
      </c>
      <c r="S47" s="4">
        <f>SUM(Nurse[[#This Row],[CNA Hours]],Nurse[[#This Row],[NA TR Hours]],Nurse[[#This Row],[Med Aide/Tech Hours]])</f>
        <v>234.40489130434781</v>
      </c>
      <c r="T47" s="4">
        <v>234.40489130434781</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16.589673913043477</v>
      </c>
      <c r="X47" s="4">
        <v>10.894021739130435</v>
      </c>
      <c r="Y47" s="4">
        <v>0</v>
      </c>
      <c r="Z47" s="4">
        <v>0</v>
      </c>
      <c r="AA47" s="4">
        <v>2.4755434782608696</v>
      </c>
      <c r="AB47" s="4">
        <v>0</v>
      </c>
      <c r="AC47" s="4">
        <v>3.2201086956521738</v>
      </c>
      <c r="AD47" s="4">
        <v>0</v>
      </c>
      <c r="AE47" s="4">
        <v>0</v>
      </c>
      <c r="AF47" s="1">
        <v>75159</v>
      </c>
      <c r="AG47" s="1">
        <v>1</v>
      </c>
      <c r="AH47"/>
    </row>
    <row r="48" spans="1:34" x14ac:dyDescent="0.25">
      <c r="A48" t="s">
        <v>207</v>
      </c>
      <c r="B48" t="s">
        <v>11</v>
      </c>
      <c r="C48" t="s">
        <v>277</v>
      </c>
      <c r="D48" t="s">
        <v>252</v>
      </c>
      <c r="E48" s="4">
        <v>120.21739130434783</v>
      </c>
      <c r="F48" s="4">
        <f>Nurse[[#This Row],[Total Nurse Staff Hours]]/Nurse[[#This Row],[MDS Census]]</f>
        <v>3.4460216998191684</v>
      </c>
      <c r="G48" s="4">
        <f>Nurse[[#This Row],[Total Direct Care Staff Hours]]/Nurse[[#This Row],[MDS Census]]</f>
        <v>3.3578661844484627</v>
      </c>
      <c r="H48" s="4">
        <f>Nurse[[#This Row],[Total RN Hours (w/ Admin, DON)]]/Nurse[[#This Row],[MDS Census]]</f>
        <v>0.62882007233273052</v>
      </c>
      <c r="I48" s="4">
        <f>Nurse[[#This Row],[RN Hours (excl. Admin, DON)]]/Nurse[[#This Row],[MDS Census]]</f>
        <v>0.54066455696202531</v>
      </c>
      <c r="J48" s="4">
        <f>SUM(Nurse[[#This Row],[RN Hours (excl. Admin, DON)]],Nurse[[#This Row],[RN Admin Hours]],Nurse[[#This Row],[RN DON Hours]],Nurse[[#This Row],[LPN Hours (excl. Admin)]],Nurse[[#This Row],[LPN Admin Hours]],Nurse[[#This Row],[CNA Hours]],Nurse[[#This Row],[NA TR Hours]],Nurse[[#This Row],[Med Aide/Tech Hours]])</f>
        <v>414.27173913043481</v>
      </c>
      <c r="K48" s="4">
        <f>SUM(Nurse[[#This Row],[RN Hours (excl. Admin, DON)]],Nurse[[#This Row],[LPN Hours (excl. Admin)]],Nurse[[#This Row],[CNA Hours]],Nurse[[#This Row],[NA TR Hours]],Nurse[[#This Row],[Med Aide/Tech Hours]])</f>
        <v>403.67391304347825</v>
      </c>
      <c r="L48" s="4">
        <f>SUM(Nurse[[#This Row],[RN Hours (excl. Admin, DON)]],Nurse[[#This Row],[RN Admin Hours]],Nurse[[#This Row],[RN DON Hours]])</f>
        <v>75.595108695652172</v>
      </c>
      <c r="M48" s="4">
        <v>64.997282608695656</v>
      </c>
      <c r="N48" s="4">
        <v>10.597826086956522</v>
      </c>
      <c r="O48" s="4">
        <v>0</v>
      </c>
      <c r="P48" s="4">
        <f>SUM(Nurse[[#This Row],[LPN Hours (excl. Admin)]],Nurse[[#This Row],[LPN Admin Hours]])</f>
        <v>79.6875</v>
      </c>
      <c r="Q48" s="4">
        <v>79.6875</v>
      </c>
      <c r="R48" s="4">
        <v>0</v>
      </c>
      <c r="S48" s="4">
        <f>SUM(Nurse[[#This Row],[CNA Hours]],Nurse[[#This Row],[NA TR Hours]],Nurse[[#This Row],[Med Aide/Tech Hours]])</f>
        <v>258.98913043478262</v>
      </c>
      <c r="T48" s="4">
        <v>258.98913043478262</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17.470108695652176</v>
      </c>
      <c r="X48" s="4">
        <v>13.649456521739131</v>
      </c>
      <c r="Y48" s="4">
        <v>0</v>
      </c>
      <c r="Z48" s="4">
        <v>0</v>
      </c>
      <c r="AA48" s="4">
        <v>0</v>
      </c>
      <c r="AB48" s="4">
        <v>0</v>
      </c>
      <c r="AC48" s="4">
        <v>3.8206521739130435</v>
      </c>
      <c r="AD48" s="4">
        <v>0</v>
      </c>
      <c r="AE48" s="4">
        <v>0</v>
      </c>
      <c r="AF48" s="1">
        <v>75061</v>
      </c>
      <c r="AG48" s="1">
        <v>1</v>
      </c>
      <c r="AH48"/>
    </row>
    <row r="49" spans="1:34" x14ac:dyDescent="0.25">
      <c r="A49" t="s">
        <v>207</v>
      </c>
      <c r="B49" t="s">
        <v>96</v>
      </c>
      <c r="C49" t="s">
        <v>263</v>
      </c>
      <c r="D49" t="s">
        <v>253</v>
      </c>
      <c r="E49" s="4">
        <v>198.31521739130434</v>
      </c>
      <c r="F49" s="4">
        <f>Nurse[[#This Row],[Total Nurse Staff Hours]]/Nurse[[#This Row],[MDS Census]]</f>
        <v>2.9430150726226363</v>
      </c>
      <c r="G49" s="4">
        <f>Nurse[[#This Row],[Total Direct Care Staff Hours]]/Nurse[[#This Row],[MDS Census]]</f>
        <v>2.6303814743765415</v>
      </c>
      <c r="H49" s="4">
        <f>Nurse[[#This Row],[Total RN Hours (w/ Admin, DON)]]/Nurse[[#This Row],[MDS Census]]</f>
        <v>0.40768703754453278</v>
      </c>
      <c r="I49" s="4">
        <f>Nurse[[#This Row],[RN Hours (excl. Admin, DON)]]/Nurse[[#This Row],[MDS Census]]</f>
        <v>9.5053439298437931E-2</v>
      </c>
      <c r="J49" s="4">
        <f>SUM(Nurse[[#This Row],[RN Hours (excl. Admin, DON)]],Nurse[[#This Row],[RN Admin Hours]],Nurse[[#This Row],[RN DON Hours]],Nurse[[#This Row],[LPN Hours (excl. Admin)]],Nurse[[#This Row],[LPN Admin Hours]],Nurse[[#This Row],[CNA Hours]],Nurse[[#This Row],[NA TR Hours]],Nurse[[#This Row],[Med Aide/Tech Hours]])</f>
        <v>583.64467391304345</v>
      </c>
      <c r="K49" s="4">
        <f>SUM(Nurse[[#This Row],[RN Hours (excl. Admin, DON)]],Nurse[[#This Row],[LPN Hours (excl. Admin)]],Nurse[[#This Row],[CNA Hours]],Nurse[[#This Row],[NA TR Hours]],Nurse[[#This Row],[Med Aide/Tech Hours]])</f>
        <v>521.64467391304345</v>
      </c>
      <c r="L49" s="4">
        <f>SUM(Nurse[[#This Row],[RN Hours (excl. Admin, DON)]],Nurse[[#This Row],[RN Admin Hours]],Nurse[[#This Row],[RN DON Hours]])</f>
        <v>80.850543478260875</v>
      </c>
      <c r="M49" s="4">
        <v>18.850543478260871</v>
      </c>
      <c r="N49" s="4">
        <v>56.869565217391305</v>
      </c>
      <c r="O49" s="4">
        <v>5.1304347826086953</v>
      </c>
      <c r="P49" s="4">
        <f>SUM(Nurse[[#This Row],[LPN Hours (excl. Admin)]],Nurse[[#This Row],[LPN Admin Hours]])</f>
        <v>150.48434782608697</v>
      </c>
      <c r="Q49" s="4">
        <v>150.48434782608697</v>
      </c>
      <c r="R49" s="4">
        <v>0</v>
      </c>
      <c r="S49" s="4">
        <f>SUM(Nurse[[#This Row],[CNA Hours]],Nurse[[#This Row],[NA TR Hours]],Nurse[[#This Row],[Med Aide/Tech Hours]])</f>
        <v>352.30978260869563</v>
      </c>
      <c r="T49" s="4">
        <v>352.30978260869563</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75299</v>
      </c>
      <c r="AG49" s="1">
        <v>1</v>
      </c>
      <c r="AH49"/>
    </row>
    <row r="50" spans="1:34" x14ac:dyDescent="0.25">
      <c r="A50" t="s">
        <v>207</v>
      </c>
      <c r="B50" t="s">
        <v>168</v>
      </c>
      <c r="C50" t="s">
        <v>260</v>
      </c>
      <c r="D50" t="s">
        <v>253</v>
      </c>
      <c r="E50" s="4">
        <v>82.130434782608702</v>
      </c>
      <c r="F50" s="4">
        <f>Nurse[[#This Row],[Total Nurse Staff Hours]]/Nurse[[#This Row],[MDS Census]]</f>
        <v>3.0372882477501322</v>
      </c>
      <c r="G50" s="4">
        <f>Nurse[[#This Row],[Total Direct Care Staff Hours]]/Nurse[[#This Row],[MDS Census]]</f>
        <v>2.6471347273689778</v>
      </c>
      <c r="H50" s="4">
        <f>Nurse[[#This Row],[Total RN Hours (w/ Admin, DON)]]/Nurse[[#This Row],[MDS Census]]</f>
        <v>0.6084237691900477</v>
      </c>
      <c r="I50" s="4">
        <f>Nurse[[#This Row],[RN Hours (excl. Admin, DON)]]/Nurse[[#This Row],[MDS Census]]</f>
        <v>0.21827024880889359</v>
      </c>
      <c r="J50" s="4">
        <f>SUM(Nurse[[#This Row],[RN Hours (excl. Admin, DON)]],Nurse[[#This Row],[RN Admin Hours]],Nurse[[#This Row],[RN DON Hours]],Nurse[[#This Row],[LPN Hours (excl. Admin)]],Nurse[[#This Row],[LPN Admin Hours]],Nurse[[#This Row],[CNA Hours]],Nurse[[#This Row],[NA TR Hours]],Nurse[[#This Row],[Med Aide/Tech Hours]])</f>
        <v>249.45380434782609</v>
      </c>
      <c r="K50" s="4">
        <f>SUM(Nurse[[#This Row],[RN Hours (excl. Admin, DON)]],Nurse[[#This Row],[LPN Hours (excl. Admin)]],Nurse[[#This Row],[CNA Hours]],Nurse[[#This Row],[NA TR Hours]],Nurse[[#This Row],[Med Aide/Tech Hours]])</f>
        <v>217.4103260869565</v>
      </c>
      <c r="L50" s="4">
        <f>SUM(Nurse[[#This Row],[RN Hours (excl. Admin, DON)]],Nurse[[#This Row],[RN Admin Hours]],Nurse[[#This Row],[RN DON Hours]])</f>
        <v>49.970108695652179</v>
      </c>
      <c r="M50" s="4">
        <v>17.926630434782609</v>
      </c>
      <c r="N50" s="4">
        <v>27.945652173913043</v>
      </c>
      <c r="O50" s="4">
        <v>4.0978260869565215</v>
      </c>
      <c r="P50" s="4">
        <f>SUM(Nurse[[#This Row],[LPN Hours (excl. Admin)]],Nurse[[#This Row],[LPN Admin Hours]])</f>
        <v>64.728260869565219</v>
      </c>
      <c r="Q50" s="4">
        <v>64.728260869565219</v>
      </c>
      <c r="R50" s="4">
        <v>0</v>
      </c>
      <c r="S50" s="4">
        <f>SUM(Nurse[[#This Row],[CNA Hours]],Nurse[[#This Row],[NA TR Hours]],Nurse[[#This Row],[Med Aide/Tech Hours]])</f>
        <v>134.75543478260869</v>
      </c>
      <c r="T50" s="4">
        <v>134.75543478260869</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41.415760869565219</v>
      </c>
      <c r="X50" s="4">
        <v>0</v>
      </c>
      <c r="Y50" s="4">
        <v>0</v>
      </c>
      <c r="Z50" s="4">
        <v>0</v>
      </c>
      <c r="AA50" s="4">
        <v>16.350543478260871</v>
      </c>
      <c r="AB50" s="4">
        <v>0</v>
      </c>
      <c r="AC50" s="4">
        <v>25.065217391304348</v>
      </c>
      <c r="AD50" s="4">
        <v>0</v>
      </c>
      <c r="AE50" s="4">
        <v>0</v>
      </c>
      <c r="AF50" s="1">
        <v>75396</v>
      </c>
      <c r="AG50" s="1">
        <v>1</v>
      </c>
      <c r="AH50"/>
    </row>
    <row r="51" spans="1:34" x14ac:dyDescent="0.25">
      <c r="A51" t="s">
        <v>207</v>
      </c>
      <c r="B51" t="s">
        <v>149</v>
      </c>
      <c r="C51" t="s">
        <v>285</v>
      </c>
      <c r="D51" t="s">
        <v>254</v>
      </c>
      <c r="E51" s="4">
        <v>63.793478260869563</v>
      </c>
      <c r="F51" s="4">
        <f>Nurse[[#This Row],[Total Nurse Staff Hours]]/Nurse[[#This Row],[MDS Census]]</f>
        <v>4.213409439427501</v>
      </c>
      <c r="G51" s="4">
        <f>Nurse[[#This Row],[Total Direct Care Staff Hours]]/Nurse[[#This Row],[MDS Census]]</f>
        <v>3.9008774919066282</v>
      </c>
      <c r="H51" s="4">
        <f>Nurse[[#This Row],[Total RN Hours (w/ Admin, DON)]]/Nurse[[#This Row],[MDS Census]]</f>
        <v>0.84375532458681224</v>
      </c>
      <c r="I51" s="4">
        <f>Nurse[[#This Row],[RN Hours (excl. Admin, DON)]]/Nurse[[#This Row],[MDS Census]]</f>
        <v>0.53122337706593969</v>
      </c>
      <c r="J51" s="4">
        <f>SUM(Nurse[[#This Row],[RN Hours (excl. Admin, DON)]],Nurse[[#This Row],[RN Admin Hours]],Nurse[[#This Row],[RN DON Hours]],Nurse[[#This Row],[LPN Hours (excl. Admin)]],Nurse[[#This Row],[LPN Admin Hours]],Nurse[[#This Row],[CNA Hours]],Nurse[[#This Row],[NA TR Hours]],Nurse[[#This Row],[Med Aide/Tech Hours]])</f>
        <v>268.78804347826087</v>
      </c>
      <c r="K51" s="4">
        <f>SUM(Nurse[[#This Row],[RN Hours (excl. Admin, DON)]],Nurse[[#This Row],[LPN Hours (excl. Admin)]],Nurse[[#This Row],[CNA Hours]],Nurse[[#This Row],[NA TR Hours]],Nurse[[#This Row],[Med Aide/Tech Hours]])</f>
        <v>248.85054347826087</v>
      </c>
      <c r="L51" s="4">
        <f>SUM(Nurse[[#This Row],[RN Hours (excl. Admin, DON)]],Nurse[[#This Row],[RN Admin Hours]],Nurse[[#This Row],[RN DON Hours]])</f>
        <v>53.826086956521749</v>
      </c>
      <c r="M51" s="4">
        <v>33.888586956521742</v>
      </c>
      <c r="N51" s="4">
        <v>11.638586956521738</v>
      </c>
      <c r="O51" s="4">
        <v>8.2989130434782616</v>
      </c>
      <c r="P51" s="4">
        <f>SUM(Nurse[[#This Row],[LPN Hours (excl. Admin)]],Nurse[[#This Row],[LPN Admin Hours]])</f>
        <v>68.5</v>
      </c>
      <c r="Q51" s="4">
        <v>68.5</v>
      </c>
      <c r="R51" s="4">
        <v>0</v>
      </c>
      <c r="S51" s="4">
        <f>SUM(Nurse[[#This Row],[CNA Hours]],Nurse[[#This Row],[NA TR Hours]],Nurse[[#This Row],[Med Aide/Tech Hours]])</f>
        <v>146.46195652173913</v>
      </c>
      <c r="T51" s="4">
        <v>146.46195652173913</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3.8940217391304346</v>
      </c>
      <c r="X51" s="4">
        <v>0.5</v>
      </c>
      <c r="Y51" s="4">
        <v>0.40760869565217389</v>
      </c>
      <c r="Z51" s="4">
        <v>0</v>
      </c>
      <c r="AA51" s="4">
        <v>2.9048913043478262</v>
      </c>
      <c r="AB51" s="4">
        <v>0</v>
      </c>
      <c r="AC51" s="4">
        <v>8.1521739130434784E-2</v>
      </c>
      <c r="AD51" s="4">
        <v>0</v>
      </c>
      <c r="AE51" s="4">
        <v>0</v>
      </c>
      <c r="AF51" s="1">
        <v>75373</v>
      </c>
      <c r="AG51" s="1">
        <v>1</v>
      </c>
      <c r="AH51"/>
    </row>
    <row r="52" spans="1:34" x14ac:dyDescent="0.25">
      <c r="A52" t="s">
        <v>207</v>
      </c>
      <c r="B52" t="s">
        <v>54</v>
      </c>
      <c r="C52" t="s">
        <v>306</v>
      </c>
      <c r="D52" t="s">
        <v>254</v>
      </c>
      <c r="E52" s="4">
        <v>76.228260869565219</v>
      </c>
      <c r="F52" s="4">
        <f>Nurse[[#This Row],[Total Nurse Staff Hours]]/Nurse[[#This Row],[MDS Census]]</f>
        <v>3.2267218023670328</v>
      </c>
      <c r="G52" s="4">
        <f>Nurse[[#This Row],[Total Direct Care Staff Hours]]/Nurse[[#This Row],[MDS Census]]</f>
        <v>3.0348994724083846</v>
      </c>
      <c r="H52" s="4">
        <f>Nurse[[#This Row],[Total RN Hours (w/ Admin, DON)]]/Nurse[[#This Row],[MDS Census]]</f>
        <v>0.49208612576643374</v>
      </c>
      <c r="I52" s="4">
        <f>Nurse[[#This Row],[RN Hours (excl. Admin, DON)]]/Nurse[[#This Row],[MDS Census]]</f>
        <v>0.36090118351632683</v>
      </c>
      <c r="J52" s="4">
        <f>SUM(Nurse[[#This Row],[RN Hours (excl. Admin, DON)]],Nurse[[#This Row],[RN Admin Hours]],Nurse[[#This Row],[RN DON Hours]],Nurse[[#This Row],[LPN Hours (excl. Admin)]],Nurse[[#This Row],[LPN Admin Hours]],Nurse[[#This Row],[CNA Hours]],Nurse[[#This Row],[NA TR Hours]],Nurse[[#This Row],[Med Aide/Tech Hours]])</f>
        <v>245.96739130434784</v>
      </c>
      <c r="K52" s="4">
        <f>SUM(Nurse[[#This Row],[RN Hours (excl. Admin, DON)]],Nurse[[#This Row],[LPN Hours (excl. Admin)]],Nurse[[#This Row],[CNA Hours]],Nurse[[#This Row],[NA TR Hours]],Nurse[[#This Row],[Med Aide/Tech Hours]])</f>
        <v>231.34510869565219</v>
      </c>
      <c r="L52" s="4">
        <f>SUM(Nurse[[#This Row],[RN Hours (excl. Admin, DON)]],Nurse[[#This Row],[RN Admin Hours]],Nurse[[#This Row],[RN DON Hours]])</f>
        <v>37.510869565217391</v>
      </c>
      <c r="M52" s="4">
        <v>27.510869565217391</v>
      </c>
      <c r="N52" s="4">
        <v>5.2173913043478262</v>
      </c>
      <c r="O52" s="4">
        <v>4.7826086956521738</v>
      </c>
      <c r="P52" s="4">
        <f>SUM(Nurse[[#This Row],[LPN Hours (excl. Admin)]],Nurse[[#This Row],[LPN Admin Hours]])</f>
        <v>78.258152173913047</v>
      </c>
      <c r="Q52" s="4">
        <v>73.635869565217391</v>
      </c>
      <c r="R52" s="4">
        <v>4.6222826086956523</v>
      </c>
      <c r="S52" s="4">
        <f>SUM(Nurse[[#This Row],[CNA Hours]],Nurse[[#This Row],[NA TR Hours]],Nurse[[#This Row],[Med Aide/Tech Hours]])</f>
        <v>130.1983695652174</v>
      </c>
      <c r="T52" s="4">
        <v>130.1983695652174</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13.461956521739131</v>
      </c>
      <c r="X52" s="4">
        <v>0.17391304347826086</v>
      </c>
      <c r="Y52" s="4">
        <v>0</v>
      </c>
      <c r="Z52" s="4">
        <v>0</v>
      </c>
      <c r="AA52" s="4">
        <v>4.8913043478260869</v>
      </c>
      <c r="AB52" s="4">
        <v>0</v>
      </c>
      <c r="AC52" s="4">
        <v>8.3967391304347831</v>
      </c>
      <c r="AD52" s="4">
        <v>0</v>
      </c>
      <c r="AE52" s="4">
        <v>0</v>
      </c>
      <c r="AF52" s="1">
        <v>75222</v>
      </c>
      <c r="AG52" s="1">
        <v>1</v>
      </c>
      <c r="AH52"/>
    </row>
    <row r="53" spans="1:34" x14ac:dyDescent="0.25">
      <c r="A53" t="s">
        <v>207</v>
      </c>
      <c r="B53" t="s">
        <v>100</v>
      </c>
      <c r="C53" t="s">
        <v>327</v>
      </c>
      <c r="D53" t="s">
        <v>255</v>
      </c>
      <c r="E53" s="4">
        <v>69.804347826086953</v>
      </c>
      <c r="F53" s="4">
        <f>Nurse[[#This Row],[Total Nurse Staff Hours]]/Nurse[[#This Row],[MDS Census]]</f>
        <v>3.9280597944565558</v>
      </c>
      <c r="G53" s="4">
        <f>Nurse[[#This Row],[Total Direct Care Staff Hours]]/Nurse[[#This Row],[MDS Census]]</f>
        <v>3.6582450949859862</v>
      </c>
      <c r="H53" s="4">
        <f>Nurse[[#This Row],[Total RN Hours (w/ Admin, DON)]]/Nurse[[#This Row],[MDS Census]]</f>
        <v>0.9235316100903147</v>
      </c>
      <c r="I53" s="4">
        <f>Nurse[[#This Row],[RN Hours (excl. Admin, DON)]]/Nurse[[#This Row],[MDS Census]]</f>
        <v>0.68018841482404246</v>
      </c>
      <c r="J53" s="4">
        <f>SUM(Nurse[[#This Row],[RN Hours (excl. Admin, DON)]],Nurse[[#This Row],[RN Admin Hours]],Nurse[[#This Row],[RN DON Hours]],Nurse[[#This Row],[LPN Hours (excl. Admin)]],Nurse[[#This Row],[LPN Admin Hours]],Nurse[[#This Row],[CNA Hours]],Nurse[[#This Row],[NA TR Hours]],Nurse[[#This Row],[Med Aide/Tech Hours]])</f>
        <v>274.19565217391306</v>
      </c>
      <c r="K53" s="4">
        <f>SUM(Nurse[[#This Row],[RN Hours (excl. Admin, DON)]],Nurse[[#This Row],[LPN Hours (excl. Admin)]],Nurse[[#This Row],[CNA Hours]],Nurse[[#This Row],[NA TR Hours]],Nurse[[#This Row],[Med Aide/Tech Hours]])</f>
        <v>255.36141304347828</v>
      </c>
      <c r="L53" s="4">
        <f>SUM(Nurse[[#This Row],[RN Hours (excl. Admin, DON)]],Nurse[[#This Row],[RN Admin Hours]],Nurse[[#This Row],[RN DON Hours]])</f>
        <v>64.466521739130442</v>
      </c>
      <c r="M53" s="4">
        <v>47.480108695652177</v>
      </c>
      <c r="N53" s="4">
        <v>11.880434782608695</v>
      </c>
      <c r="O53" s="4">
        <v>5.1059782608695654</v>
      </c>
      <c r="P53" s="4">
        <f>SUM(Nurse[[#This Row],[LPN Hours (excl. Admin)]],Nurse[[#This Row],[LPN Admin Hours]])</f>
        <v>30.576086956521742</v>
      </c>
      <c r="Q53" s="4">
        <v>28.728260869565219</v>
      </c>
      <c r="R53" s="4">
        <v>1.8478260869565217</v>
      </c>
      <c r="S53" s="4">
        <f>SUM(Nurse[[#This Row],[CNA Hours]],Nurse[[#This Row],[NA TR Hours]],Nurse[[#This Row],[Med Aide/Tech Hours]])</f>
        <v>179.15304347826088</v>
      </c>
      <c r="T53" s="4">
        <v>179.15304347826088</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14.073369565217391</v>
      </c>
      <c r="X53" s="4">
        <v>0.62141304347826087</v>
      </c>
      <c r="Y53" s="4">
        <v>0.33152173913043476</v>
      </c>
      <c r="Z53" s="4">
        <v>0</v>
      </c>
      <c r="AA53" s="4">
        <v>0.2608695652173913</v>
      </c>
      <c r="AB53" s="4">
        <v>0</v>
      </c>
      <c r="AC53" s="4">
        <v>12.859565217391303</v>
      </c>
      <c r="AD53" s="4">
        <v>0</v>
      </c>
      <c r="AE53" s="4">
        <v>0</v>
      </c>
      <c r="AF53" s="1">
        <v>75307</v>
      </c>
      <c r="AG53" s="1">
        <v>1</v>
      </c>
      <c r="AH53"/>
    </row>
    <row r="54" spans="1:34" x14ac:dyDescent="0.25">
      <c r="A54" t="s">
        <v>207</v>
      </c>
      <c r="B54" t="s">
        <v>4</v>
      </c>
      <c r="C54" t="s">
        <v>267</v>
      </c>
      <c r="D54" t="s">
        <v>255</v>
      </c>
      <c r="E54" s="4">
        <v>37.195652173913047</v>
      </c>
      <c r="F54" s="4">
        <f>Nurse[[#This Row],[Total Nurse Staff Hours]]/Nurse[[#This Row],[MDS Census]]</f>
        <v>3.6012565751022794</v>
      </c>
      <c r="G54" s="4">
        <f>Nurse[[#This Row],[Total Direct Care Staff Hours]]/Nurse[[#This Row],[MDS Census]]</f>
        <v>3.4178842781998826</v>
      </c>
      <c r="H54" s="4">
        <f>Nurse[[#This Row],[Total RN Hours (w/ Admin, DON)]]/Nurse[[#This Row],[MDS Census]]</f>
        <v>0.80464640561075385</v>
      </c>
      <c r="I54" s="4">
        <f>Nurse[[#This Row],[RN Hours (excl. Admin, DON)]]/Nurse[[#This Row],[MDS Census]]</f>
        <v>0.65283459964932788</v>
      </c>
      <c r="J54" s="4">
        <f>SUM(Nurse[[#This Row],[RN Hours (excl. Admin, DON)]],Nurse[[#This Row],[RN Admin Hours]],Nurse[[#This Row],[RN DON Hours]],Nurse[[#This Row],[LPN Hours (excl. Admin)]],Nurse[[#This Row],[LPN Admin Hours]],Nurse[[#This Row],[CNA Hours]],Nurse[[#This Row],[NA TR Hours]],Nurse[[#This Row],[Med Aide/Tech Hours]])</f>
        <v>133.95108695652175</v>
      </c>
      <c r="K54" s="4">
        <f>SUM(Nurse[[#This Row],[RN Hours (excl. Admin, DON)]],Nurse[[#This Row],[LPN Hours (excl. Admin)]],Nurse[[#This Row],[CNA Hours]],Nurse[[#This Row],[NA TR Hours]],Nurse[[#This Row],[Med Aide/Tech Hours]])</f>
        <v>127.13043478260869</v>
      </c>
      <c r="L54" s="4">
        <f>SUM(Nurse[[#This Row],[RN Hours (excl. Admin, DON)]],Nurse[[#This Row],[RN Admin Hours]],Nurse[[#This Row],[RN DON Hours]])</f>
        <v>29.929347826086957</v>
      </c>
      <c r="M54" s="4">
        <v>24.282608695652176</v>
      </c>
      <c r="N54" s="4">
        <v>0</v>
      </c>
      <c r="O54" s="4">
        <v>5.6467391304347823</v>
      </c>
      <c r="P54" s="4">
        <f>SUM(Nurse[[#This Row],[LPN Hours (excl. Admin)]],Nurse[[#This Row],[LPN Admin Hours]])</f>
        <v>27.733695652173914</v>
      </c>
      <c r="Q54" s="4">
        <v>26.559782608695652</v>
      </c>
      <c r="R54" s="4">
        <v>1.173913043478261</v>
      </c>
      <c r="S54" s="4">
        <f>SUM(Nurse[[#This Row],[CNA Hours]],Nurse[[#This Row],[NA TR Hours]],Nurse[[#This Row],[Med Aide/Tech Hours]])</f>
        <v>76.288043478260875</v>
      </c>
      <c r="T54" s="4">
        <v>57.434782608695649</v>
      </c>
      <c r="U54" s="4">
        <v>18.853260869565219</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 s="4">
        <v>0</v>
      </c>
      <c r="Y54" s="4">
        <v>0</v>
      </c>
      <c r="Z54" s="4">
        <v>0</v>
      </c>
      <c r="AA54" s="4">
        <v>0</v>
      </c>
      <c r="AB54" s="4">
        <v>0</v>
      </c>
      <c r="AC54" s="4">
        <v>0</v>
      </c>
      <c r="AD54" s="4">
        <v>0</v>
      </c>
      <c r="AE54" s="4">
        <v>0</v>
      </c>
      <c r="AF54" s="1">
        <v>75028</v>
      </c>
      <c r="AG54" s="1">
        <v>1</v>
      </c>
      <c r="AH54"/>
    </row>
    <row r="55" spans="1:34" x14ac:dyDescent="0.25">
      <c r="A55" t="s">
        <v>207</v>
      </c>
      <c r="B55" t="s">
        <v>58</v>
      </c>
      <c r="C55" t="s">
        <v>310</v>
      </c>
      <c r="D55" t="s">
        <v>255</v>
      </c>
      <c r="E55" s="4">
        <v>28.445652173913043</v>
      </c>
      <c r="F55" s="4">
        <f>Nurse[[#This Row],[Total Nurse Staff Hours]]/Nurse[[#This Row],[MDS Census]]</f>
        <v>4.0766908674054259</v>
      </c>
      <c r="G55" s="4">
        <f>Nurse[[#This Row],[Total Direct Care Staff Hours]]/Nurse[[#This Row],[MDS Census]]</f>
        <v>3.7076805502483756</v>
      </c>
      <c r="H55" s="4">
        <f>Nurse[[#This Row],[Total RN Hours (w/ Admin, DON)]]/Nurse[[#This Row],[MDS Census]]</f>
        <v>1.3488345433702715</v>
      </c>
      <c r="I55" s="4">
        <f>Nurse[[#This Row],[RN Hours (excl. Admin, DON)]]/Nurse[[#This Row],[MDS Census]]</f>
        <v>0.97982422621322152</v>
      </c>
      <c r="J55" s="4">
        <f>SUM(Nurse[[#This Row],[RN Hours (excl. Admin, DON)]],Nurse[[#This Row],[RN Admin Hours]],Nurse[[#This Row],[RN DON Hours]],Nurse[[#This Row],[LPN Hours (excl. Admin)]],Nurse[[#This Row],[LPN Admin Hours]],Nurse[[#This Row],[CNA Hours]],Nurse[[#This Row],[NA TR Hours]],Nurse[[#This Row],[Med Aide/Tech Hours]])</f>
        <v>115.96413043478259</v>
      </c>
      <c r="K55" s="4">
        <f>SUM(Nurse[[#This Row],[RN Hours (excl. Admin, DON)]],Nurse[[#This Row],[LPN Hours (excl. Admin)]],Nurse[[#This Row],[CNA Hours]],Nurse[[#This Row],[NA TR Hours]],Nurse[[#This Row],[Med Aide/Tech Hours]])</f>
        <v>105.46739130434781</v>
      </c>
      <c r="L55" s="4">
        <f>SUM(Nurse[[#This Row],[RN Hours (excl. Admin, DON)]],Nurse[[#This Row],[RN Admin Hours]],Nurse[[#This Row],[RN DON Hours]])</f>
        <v>38.368478260869573</v>
      </c>
      <c r="M55" s="4">
        <v>27.87173913043479</v>
      </c>
      <c r="N55" s="4">
        <v>4.7576086956521735</v>
      </c>
      <c r="O55" s="4">
        <v>5.7391304347826084</v>
      </c>
      <c r="P55" s="4">
        <f>SUM(Nurse[[#This Row],[LPN Hours (excl. Admin)]],Nurse[[#This Row],[LPN Admin Hours]])</f>
        <v>17.998913043478254</v>
      </c>
      <c r="Q55" s="4">
        <v>17.998913043478254</v>
      </c>
      <c r="R55" s="4">
        <v>0</v>
      </c>
      <c r="S55" s="4">
        <f>SUM(Nurse[[#This Row],[CNA Hours]],Nurse[[#This Row],[NA TR Hours]],Nurse[[#This Row],[Med Aide/Tech Hours]])</f>
        <v>59.59673913043477</v>
      </c>
      <c r="T55" s="4">
        <v>59.59673913043477</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 s="4">
        <v>0</v>
      </c>
      <c r="Y55" s="4">
        <v>0</v>
      </c>
      <c r="Z55" s="4">
        <v>0</v>
      </c>
      <c r="AA55" s="4">
        <v>0</v>
      </c>
      <c r="AB55" s="4">
        <v>0</v>
      </c>
      <c r="AC55" s="4">
        <v>0</v>
      </c>
      <c r="AD55" s="4">
        <v>0</v>
      </c>
      <c r="AE55" s="4">
        <v>0</v>
      </c>
      <c r="AF55" s="1">
        <v>75232</v>
      </c>
      <c r="AG55" s="1">
        <v>1</v>
      </c>
      <c r="AH55"/>
    </row>
    <row r="56" spans="1:34" x14ac:dyDescent="0.25">
      <c r="A56" t="s">
        <v>207</v>
      </c>
      <c r="B56" t="s">
        <v>101</v>
      </c>
      <c r="C56" t="s">
        <v>283</v>
      </c>
      <c r="D56" t="s">
        <v>256</v>
      </c>
      <c r="E56" s="4">
        <v>84.119565217391298</v>
      </c>
      <c r="F56" s="4">
        <f>Nurse[[#This Row],[Total Nurse Staff Hours]]/Nurse[[#This Row],[MDS Census]]</f>
        <v>3.6328052719989667</v>
      </c>
      <c r="G56" s="4">
        <f>Nurse[[#This Row],[Total Direct Care Staff Hours]]/Nurse[[#This Row],[MDS Census]]</f>
        <v>3.3000749450833444</v>
      </c>
      <c r="H56" s="4">
        <f>Nurse[[#This Row],[Total RN Hours (w/ Admin, DON)]]/Nurse[[#This Row],[MDS Census]]</f>
        <v>0.77884739630443223</v>
      </c>
      <c r="I56" s="4">
        <f>Nurse[[#This Row],[RN Hours (excl. Admin, DON)]]/Nurse[[#This Row],[MDS Census]]</f>
        <v>0.44611706938880996</v>
      </c>
      <c r="J56" s="4">
        <f>SUM(Nurse[[#This Row],[RN Hours (excl. Admin, DON)]],Nurse[[#This Row],[RN Admin Hours]],Nurse[[#This Row],[RN DON Hours]],Nurse[[#This Row],[LPN Hours (excl. Admin)]],Nurse[[#This Row],[LPN Admin Hours]],Nurse[[#This Row],[CNA Hours]],Nurse[[#This Row],[NA TR Hours]],Nurse[[#This Row],[Med Aide/Tech Hours]])</f>
        <v>305.59000000000003</v>
      </c>
      <c r="K56" s="4">
        <f>SUM(Nurse[[#This Row],[RN Hours (excl. Admin, DON)]],Nurse[[#This Row],[LPN Hours (excl. Admin)]],Nurse[[#This Row],[CNA Hours]],Nurse[[#This Row],[NA TR Hours]],Nurse[[#This Row],[Med Aide/Tech Hours]])</f>
        <v>277.60086956521741</v>
      </c>
      <c r="L56" s="4">
        <f>SUM(Nurse[[#This Row],[RN Hours (excl. Admin, DON)]],Nurse[[#This Row],[RN Admin Hours]],Nurse[[#This Row],[RN DON Hours]])</f>
        <v>65.516304347826093</v>
      </c>
      <c r="M56" s="4">
        <v>37.527173913043477</v>
      </c>
      <c r="N56" s="4">
        <v>21.951086956521738</v>
      </c>
      <c r="O56" s="4">
        <v>6.0380434782608692</v>
      </c>
      <c r="P56" s="4">
        <f>SUM(Nurse[[#This Row],[LPN Hours (excl. Admin)]],Nurse[[#This Row],[LPN Admin Hours]])</f>
        <v>58.407608695652172</v>
      </c>
      <c r="Q56" s="4">
        <v>58.407608695652172</v>
      </c>
      <c r="R56" s="4">
        <v>0</v>
      </c>
      <c r="S56" s="4">
        <f>SUM(Nurse[[#This Row],[CNA Hours]],Nurse[[#This Row],[NA TR Hours]],Nurse[[#This Row],[Med Aide/Tech Hours]])</f>
        <v>181.66608695652175</v>
      </c>
      <c r="T56" s="4">
        <v>181.66608695652175</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16.682391304347824</v>
      </c>
      <c r="X56" s="4">
        <v>0</v>
      </c>
      <c r="Y56" s="4">
        <v>0</v>
      </c>
      <c r="Z56" s="4">
        <v>0</v>
      </c>
      <c r="AA56" s="4">
        <v>2.2690217391304346</v>
      </c>
      <c r="AB56" s="4">
        <v>0</v>
      </c>
      <c r="AC56" s="4">
        <v>14.413369565217389</v>
      </c>
      <c r="AD56" s="4">
        <v>0</v>
      </c>
      <c r="AE56" s="4">
        <v>0</v>
      </c>
      <c r="AF56" s="1">
        <v>75310</v>
      </c>
      <c r="AG56" s="1">
        <v>1</v>
      </c>
      <c r="AH56"/>
    </row>
    <row r="57" spans="1:34" x14ac:dyDescent="0.25">
      <c r="A57" t="s">
        <v>207</v>
      </c>
      <c r="B57" t="s">
        <v>136</v>
      </c>
      <c r="C57" t="s">
        <v>295</v>
      </c>
      <c r="D57" t="s">
        <v>254</v>
      </c>
      <c r="E57" s="4">
        <v>50.706521739130437</v>
      </c>
      <c r="F57" s="4">
        <f>Nurse[[#This Row],[Total Nurse Staff Hours]]/Nurse[[#This Row],[MDS Census]]</f>
        <v>3.5678349410503749</v>
      </c>
      <c r="G57" s="4">
        <f>Nurse[[#This Row],[Total Direct Care Staff Hours]]/Nurse[[#This Row],[MDS Census]]</f>
        <v>3.3649303322615216</v>
      </c>
      <c r="H57" s="4">
        <f>Nurse[[#This Row],[Total RN Hours (w/ Admin, DON)]]/Nurse[[#This Row],[MDS Census]]</f>
        <v>0.89818863879957112</v>
      </c>
      <c r="I57" s="4">
        <f>Nurse[[#This Row],[RN Hours (excl. Admin, DON)]]/Nurse[[#This Row],[MDS Census]]</f>
        <v>0.69528403001071792</v>
      </c>
      <c r="J57" s="4">
        <f>SUM(Nurse[[#This Row],[RN Hours (excl. Admin, DON)]],Nurse[[#This Row],[RN Admin Hours]],Nurse[[#This Row],[RN DON Hours]],Nurse[[#This Row],[LPN Hours (excl. Admin)]],Nurse[[#This Row],[LPN Admin Hours]],Nurse[[#This Row],[CNA Hours]],Nurse[[#This Row],[NA TR Hours]],Nurse[[#This Row],[Med Aide/Tech Hours]])</f>
        <v>180.91249999999999</v>
      </c>
      <c r="K57" s="4">
        <f>SUM(Nurse[[#This Row],[RN Hours (excl. Admin, DON)]],Nurse[[#This Row],[LPN Hours (excl. Admin)]],Nurse[[#This Row],[CNA Hours]],Nurse[[#This Row],[NA TR Hours]],Nurse[[#This Row],[Med Aide/Tech Hours]])</f>
        <v>170.62391304347824</v>
      </c>
      <c r="L57" s="4">
        <f>SUM(Nurse[[#This Row],[RN Hours (excl. Admin, DON)]],Nurse[[#This Row],[RN Admin Hours]],Nurse[[#This Row],[RN DON Hours]])</f>
        <v>45.544021739130429</v>
      </c>
      <c r="M57" s="4">
        <v>35.255434782608688</v>
      </c>
      <c r="N57" s="4">
        <v>4.8103260869565219</v>
      </c>
      <c r="O57" s="4">
        <v>5.4782608695652177</v>
      </c>
      <c r="P57" s="4">
        <f>SUM(Nurse[[#This Row],[LPN Hours (excl. Admin)]],Nurse[[#This Row],[LPN Admin Hours]])</f>
        <v>20.979891304347827</v>
      </c>
      <c r="Q57" s="4">
        <v>20.979891304347827</v>
      </c>
      <c r="R57" s="4">
        <v>0</v>
      </c>
      <c r="S57" s="4">
        <f>SUM(Nurse[[#This Row],[CNA Hours]],Nurse[[#This Row],[NA TR Hours]],Nurse[[#This Row],[Med Aide/Tech Hours]])</f>
        <v>114.38858695652173</v>
      </c>
      <c r="T57" s="4">
        <v>114.38858695652173</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4.439673913043479</v>
      </c>
      <c r="X57" s="4">
        <v>0</v>
      </c>
      <c r="Y57" s="4">
        <v>0</v>
      </c>
      <c r="Z57" s="4">
        <v>0</v>
      </c>
      <c r="AA57" s="4">
        <v>0</v>
      </c>
      <c r="AB57" s="4">
        <v>0</v>
      </c>
      <c r="AC57" s="4">
        <v>4.439673913043479</v>
      </c>
      <c r="AD57" s="4">
        <v>0</v>
      </c>
      <c r="AE57" s="4">
        <v>0</v>
      </c>
      <c r="AF57" s="1">
        <v>75352</v>
      </c>
      <c r="AG57" s="1">
        <v>1</v>
      </c>
      <c r="AH57"/>
    </row>
    <row r="58" spans="1:34" x14ac:dyDescent="0.25">
      <c r="A58" t="s">
        <v>207</v>
      </c>
      <c r="B58" t="s">
        <v>133</v>
      </c>
      <c r="C58" t="s">
        <v>335</v>
      </c>
      <c r="D58" t="s">
        <v>258</v>
      </c>
      <c r="E58" s="4">
        <v>55.358695652173914</v>
      </c>
      <c r="F58" s="4">
        <f>Nurse[[#This Row],[Total Nurse Staff Hours]]/Nurse[[#This Row],[MDS Census]]</f>
        <v>3.3130276850579223</v>
      </c>
      <c r="G58" s="4">
        <f>Nurse[[#This Row],[Total Direct Care Staff Hours]]/Nurse[[#This Row],[MDS Census]]</f>
        <v>3.0752503436088747</v>
      </c>
      <c r="H58" s="4">
        <f>Nurse[[#This Row],[Total RN Hours (w/ Admin, DON)]]/Nurse[[#This Row],[MDS Census]]</f>
        <v>0.82485764775181625</v>
      </c>
      <c r="I58" s="4">
        <f>Nurse[[#This Row],[RN Hours (excl. Admin, DON)]]/Nurse[[#This Row],[MDS Census]]</f>
        <v>0.58708030630276853</v>
      </c>
      <c r="J58" s="4">
        <f>SUM(Nurse[[#This Row],[RN Hours (excl. Admin, DON)]],Nurse[[#This Row],[RN Admin Hours]],Nurse[[#This Row],[RN DON Hours]],Nurse[[#This Row],[LPN Hours (excl. Admin)]],Nurse[[#This Row],[LPN Admin Hours]],Nurse[[#This Row],[CNA Hours]],Nurse[[#This Row],[NA TR Hours]],Nurse[[#This Row],[Med Aide/Tech Hours]])</f>
        <v>183.40489130434781</v>
      </c>
      <c r="K58" s="4">
        <f>SUM(Nurse[[#This Row],[RN Hours (excl. Admin, DON)]],Nurse[[#This Row],[LPN Hours (excl. Admin)]],Nurse[[#This Row],[CNA Hours]],Nurse[[#This Row],[NA TR Hours]],Nurse[[#This Row],[Med Aide/Tech Hours]])</f>
        <v>170.24184782608694</v>
      </c>
      <c r="L58" s="4">
        <f>SUM(Nurse[[#This Row],[RN Hours (excl. Admin, DON)]],Nurse[[#This Row],[RN Admin Hours]],Nurse[[#This Row],[RN DON Hours]])</f>
        <v>45.663043478260875</v>
      </c>
      <c r="M58" s="4">
        <v>32.5</v>
      </c>
      <c r="N58" s="4">
        <v>7.3369565217391308</v>
      </c>
      <c r="O58" s="4">
        <v>5.8260869565217392</v>
      </c>
      <c r="P58" s="4">
        <f>SUM(Nurse[[#This Row],[LPN Hours (excl. Admin)]],Nurse[[#This Row],[LPN Admin Hours]])</f>
        <v>35.940217391304351</v>
      </c>
      <c r="Q58" s="4">
        <v>35.940217391304351</v>
      </c>
      <c r="R58" s="4">
        <v>0</v>
      </c>
      <c r="S58" s="4">
        <f>SUM(Nurse[[#This Row],[CNA Hours]],Nurse[[#This Row],[NA TR Hours]],Nurse[[#This Row],[Med Aide/Tech Hours]])</f>
        <v>101.80163043478261</v>
      </c>
      <c r="T58" s="4">
        <v>101.80163043478261</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 s="4">
        <v>0</v>
      </c>
      <c r="Y58" s="4">
        <v>0</v>
      </c>
      <c r="Z58" s="4">
        <v>0</v>
      </c>
      <c r="AA58" s="4">
        <v>0</v>
      </c>
      <c r="AB58" s="4">
        <v>0</v>
      </c>
      <c r="AC58" s="4">
        <v>0</v>
      </c>
      <c r="AD58" s="4">
        <v>0</v>
      </c>
      <c r="AE58" s="4">
        <v>0</v>
      </c>
      <c r="AF58" s="1">
        <v>75349</v>
      </c>
      <c r="AG58" s="1">
        <v>1</v>
      </c>
      <c r="AH58"/>
    </row>
    <row r="59" spans="1:34" x14ac:dyDescent="0.25">
      <c r="A59" t="s">
        <v>207</v>
      </c>
      <c r="B59" t="s">
        <v>182</v>
      </c>
      <c r="C59" t="s">
        <v>305</v>
      </c>
      <c r="D59" t="s">
        <v>253</v>
      </c>
      <c r="E59" s="4">
        <v>77.978260869565219</v>
      </c>
      <c r="F59" s="4">
        <f>Nurse[[#This Row],[Total Nurse Staff Hours]]/Nurse[[#This Row],[MDS Census]]</f>
        <v>3.6755840535266238</v>
      </c>
      <c r="G59" s="4">
        <f>Nurse[[#This Row],[Total Direct Care Staff Hours]]/Nurse[[#This Row],[MDS Census]]</f>
        <v>3.2439211039866178</v>
      </c>
      <c r="H59" s="4">
        <f>Nurse[[#This Row],[Total RN Hours (w/ Admin, DON)]]/Nurse[[#This Row],[MDS Census]]</f>
        <v>0.69476582102035123</v>
      </c>
      <c r="I59" s="4">
        <f>Nurse[[#This Row],[RN Hours (excl. Admin, DON)]]/Nurse[[#This Row],[MDS Census]]</f>
        <v>0.26345135210482296</v>
      </c>
      <c r="J59" s="4">
        <f>SUM(Nurse[[#This Row],[RN Hours (excl. Admin, DON)]],Nurse[[#This Row],[RN Admin Hours]],Nurse[[#This Row],[RN DON Hours]],Nurse[[#This Row],[LPN Hours (excl. Admin)]],Nurse[[#This Row],[LPN Admin Hours]],Nurse[[#This Row],[CNA Hours]],Nurse[[#This Row],[NA TR Hours]],Nurse[[#This Row],[Med Aide/Tech Hours]])</f>
        <v>286.61565217391302</v>
      </c>
      <c r="K59" s="4">
        <f>SUM(Nurse[[#This Row],[RN Hours (excl. Admin, DON)]],Nurse[[#This Row],[LPN Hours (excl. Admin)]],Nurse[[#This Row],[CNA Hours]],Nurse[[#This Row],[NA TR Hours]],Nurse[[#This Row],[Med Aide/Tech Hours]])</f>
        <v>252.95532608695649</v>
      </c>
      <c r="L59" s="4">
        <f>SUM(Nurse[[#This Row],[RN Hours (excl. Admin, DON)]],Nurse[[#This Row],[RN Admin Hours]],Nurse[[#This Row],[RN DON Hours]])</f>
        <v>54.176630434782609</v>
      </c>
      <c r="M59" s="4">
        <v>20.543478260869566</v>
      </c>
      <c r="N59" s="4">
        <v>29</v>
      </c>
      <c r="O59" s="4">
        <v>4.6331521739130439</v>
      </c>
      <c r="P59" s="4">
        <f>SUM(Nurse[[#This Row],[LPN Hours (excl. Admin)]],Nurse[[#This Row],[LPN Admin Hours]])</f>
        <v>56.47630434782608</v>
      </c>
      <c r="Q59" s="4">
        <v>56.449130434782603</v>
      </c>
      <c r="R59" s="4">
        <v>2.717391304347826E-2</v>
      </c>
      <c r="S59" s="4">
        <f>SUM(Nurse[[#This Row],[CNA Hours]],Nurse[[#This Row],[NA TR Hours]],Nurse[[#This Row],[Med Aide/Tech Hours]])</f>
        <v>175.96271739130432</v>
      </c>
      <c r="T59" s="4">
        <v>175.96271739130432</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44.765108695652167</v>
      </c>
      <c r="X59" s="4">
        <v>0.34782608695652173</v>
      </c>
      <c r="Y59" s="4">
        <v>0</v>
      </c>
      <c r="Z59" s="4">
        <v>0</v>
      </c>
      <c r="AA59" s="4">
        <v>2.6148913043478261</v>
      </c>
      <c r="AB59" s="4">
        <v>0</v>
      </c>
      <c r="AC59" s="4">
        <v>41.802391304347822</v>
      </c>
      <c r="AD59" s="4">
        <v>0</v>
      </c>
      <c r="AE59" s="4">
        <v>0</v>
      </c>
      <c r="AF59" s="1">
        <v>75415</v>
      </c>
      <c r="AG59" s="1">
        <v>1</v>
      </c>
      <c r="AH59"/>
    </row>
    <row r="60" spans="1:34" x14ac:dyDescent="0.25">
      <c r="A60" t="s">
        <v>207</v>
      </c>
      <c r="B60" t="s">
        <v>2</v>
      </c>
      <c r="C60" t="s">
        <v>270</v>
      </c>
      <c r="D60" t="s">
        <v>253</v>
      </c>
      <c r="E60" s="4">
        <v>103.03260869565217</v>
      </c>
      <c r="F60" s="4">
        <f>Nurse[[#This Row],[Total Nurse Staff Hours]]/Nurse[[#This Row],[MDS Census]]</f>
        <v>3.6345869817491301</v>
      </c>
      <c r="G60" s="4">
        <f>Nurse[[#This Row],[Total Direct Care Staff Hours]]/Nurse[[#This Row],[MDS Census]]</f>
        <v>3.2037662200654076</v>
      </c>
      <c r="H60" s="4">
        <f>Nurse[[#This Row],[Total RN Hours (w/ Admin, DON)]]/Nurse[[#This Row],[MDS Census]]</f>
        <v>0.37904842282941242</v>
      </c>
      <c r="I60" s="4">
        <f>Nurse[[#This Row],[RN Hours (excl. Admin, DON)]]/Nurse[[#This Row],[MDS Census]]</f>
        <v>6.567148433379048E-3</v>
      </c>
      <c r="J60" s="4">
        <f>SUM(Nurse[[#This Row],[RN Hours (excl. Admin, DON)]],Nurse[[#This Row],[RN Admin Hours]],Nurse[[#This Row],[RN DON Hours]],Nurse[[#This Row],[LPN Hours (excl. Admin)]],Nurse[[#This Row],[LPN Admin Hours]],Nurse[[#This Row],[CNA Hours]],Nurse[[#This Row],[NA TR Hours]],Nurse[[#This Row],[Med Aide/Tech Hours]])</f>
        <v>374.48097826086962</v>
      </c>
      <c r="K60" s="4">
        <f>SUM(Nurse[[#This Row],[RN Hours (excl. Admin, DON)]],Nurse[[#This Row],[LPN Hours (excl. Admin)]],Nurse[[#This Row],[CNA Hours]],Nurse[[#This Row],[NA TR Hours]],Nurse[[#This Row],[Med Aide/Tech Hours]])</f>
        <v>330.09239130434781</v>
      </c>
      <c r="L60" s="4">
        <f>SUM(Nurse[[#This Row],[RN Hours (excl. Admin, DON)]],Nurse[[#This Row],[RN Admin Hours]],Nurse[[#This Row],[RN DON Hours]])</f>
        <v>39.054347826086961</v>
      </c>
      <c r="M60" s="4">
        <v>0.67663043478260865</v>
      </c>
      <c r="N60" s="4">
        <v>33.336956521739133</v>
      </c>
      <c r="O60" s="4">
        <v>5.0407608695652177</v>
      </c>
      <c r="P60" s="4">
        <f>SUM(Nurse[[#This Row],[LPN Hours (excl. Admin)]],Nurse[[#This Row],[LPN Admin Hours]])</f>
        <v>104.84239130434783</v>
      </c>
      <c r="Q60" s="4">
        <v>98.831521739130437</v>
      </c>
      <c r="R60" s="4">
        <v>6.0108695652173916</v>
      </c>
      <c r="S60" s="4">
        <f>SUM(Nurse[[#This Row],[CNA Hours]],Nurse[[#This Row],[NA TR Hours]],Nurse[[#This Row],[Med Aide/Tech Hours]])</f>
        <v>230.58423913043478</v>
      </c>
      <c r="T60" s="4">
        <v>230.58423913043478</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35.171195652173914</v>
      </c>
      <c r="X60" s="4">
        <v>0</v>
      </c>
      <c r="Y60" s="4">
        <v>4.2092391304347823</v>
      </c>
      <c r="Z60" s="4">
        <v>0</v>
      </c>
      <c r="AA60" s="4">
        <v>0.64673913043478259</v>
      </c>
      <c r="AB60" s="4">
        <v>0</v>
      </c>
      <c r="AC60" s="4">
        <v>30.315217391304348</v>
      </c>
      <c r="AD60" s="4">
        <v>0</v>
      </c>
      <c r="AE60" s="4">
        <v>0</v>
      </c>
      <c r="AF60" s="1">
        <v>75013</v>
      </c>
      <c r="AG60" s="1">
        <v>1</v>
      </c>
      <c r="AH60"/>
    </row>
    <row r="61" spans="1:34" x14ac:dyDescent="0.25">
      <c r="A61" t="s">
        <v>207</v>
      </c>
      <c r="B61" t="s">
        <v>188</v>
      </c>
      <c r="C61" t="s">
        <v>353</v>
      </c>
      <c r="D61" t="s">
        <v>256</v>
      </c>
      <c r="E61" s="4">
        <v>123.3695652173913</v>
      </c>
      <c r="F61" s="4">
        <f>Nurse[[#This Row],[Total Nurse Staff Hours]]/Nurse[[#This Row],[MDS Census]]</f>
        <v>4.0363400881057272</v>
      </c>
      <c r="G61" s="4">
        <f>Nurse[[#This Row],[Total Direct Care Staff Hours]]/Nurse[[#This Row],[MDS Census]]</f>
        <v>3.8737647577092509</v>
      </c>
      <c r="H61" s="4">
        <f>Nurse[[#This Row],[Total RN Hours (w/ Admin, DON)]]/Nurse[[#This Row],[MDS Census]]</f>
        <v>0.65837268722466957</v>
      </c>
      <c r="I61" s="4">
        <f>Nurse[[#This Row],[RN Hours (excl. Admin, DON)]]/Nurse[[#This Row],[MDS Census]]</f>
        <v>0.49579735682819376</v>
      </c>
      <c r="J61" s="4">
        <f>SUM(Nurse[[#This Row],[RN Hours (excl. Admin, DON)]],Nurse[[#This Row],[RN Admin Hours]],Nurse[[#This Row],[RN DON Hours]],Nurse[[#This Row],[LPN Hours (excl. Admin)]],Nurse[[#This Row],[LPN Admin Hours]],Nurse[[#This Row],[CNA Hours]],Nurse[[#This Row],[NA TR Hours]],Nurse[[#This Row],[Med Aide/Tech Hours]])</f>
        <v>497.96152173913043</v>
      </c>
      <c r="K61" s="4">
        <f>SUM(Nurse[[#This Row],[RN Hours (excl. Admin, DON)]],Nurse[[#This Row],[LPN Hours (excl. Admin)]],Nurse[[#This Row],[CNA Hours]],Nurse[[#This Row],[NA TR Hours]],Nurse[[#This Row],[Med Aide/Tech Hours]])</f>
        <v>477.90467391304344</v>
      </c>
      <c r="L61" s="4">
        <f>SUM(Nurse[[#This Row],[RN Hours (excl. Admin, DON)]],Nurse[[#This Row],[RN Admin Hours]],Nurse[[#This Row],[RN DON Hours]])</f>
        <v>81.223152173913036</v>
      </c>
      <c r="M61" s="4">
        <v>61.166304347826078</v>
      </c>
      <c r="N61" s="4">
        <v>15.638369565217392</v>
      </c>
      <c r="O61" s="4">
        <v>4.4184782608695654</v>
      </c>
      <c r="P61" s="4">
        <f>SUM(Nurse[[#This Row],[LPN Hours (excl. Admin)]],Nurse[[#This Row],[LPN Admin Hours]])</f>
        <v>107.95032608695652</v>
      </c>
      <c r="Q61" s="4">
        <v>107.95032608695652</v>
      </c>
      <c r="R61" s="4">
        <v>0</v>
      </c>
      <c r="S61" s="4">
        <f>SUM(Nurse[[#This Row],[CNA Hours]],Nurse[[#This Row],[NA TR Hours]],Nurse[[#This Row],[Med Aide/Tech Hours]])</f>
        <v>308.78804347826087</v>
      </c>
      <c r="T61" s="4">
        <v>308.78804347826087</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0.67391304347826086</v>
      </c>
      <c r="X61" s="4">
        <v>0</v>
      </c>
      <c r="Y61" s="4">
        <v>0.67391304347826086</v>
      </c>
      <c r="Z61" s="4">
        <v>0</v>
      </c>
      <c r="AA61" s="4">
        <v>0</v>
      </c>
      <c r="AB61" s="4">
        <v>0</v>
      </c>
      <c r="AC61" s="4">
        <v>0</v>
      </c>
      <c r="AD61" s="4">
        <v>0</v>
      </c>
      <c r="AE61" s="4">
        <v>0</v>
      </c>
      <c r="AF61" s="1">
        <v>75423</v>
      </c>
      <c r="AG61" s="1">
        <v>1</v>
      </c>
      <c r="AH61"/>
    </row>
    <row r="62" spans="1:34" x14ac:dyDescent="0.25">
      <c r="A62" t="s">
        <v>207</v>
      </c>
      <c r="B62" t="s">
        <v>74</v>
      </c>
      <c r="C62" t="s">
        <v>318</v>
      </c>
      <c r="D62" t="s">
        <v>256</v>
      </c>
      <c r="E62" s="4">
        <v>75.304347826086953</v>
      </c>
      <c r="F62" s="4">
        <f>Nurse[[#This Row],[Total Nurse Staff Hours]]/Nurse[[#This Row],[MDS Census]]</f>
        <v>3.5832130484988456</v>
      </c>
      <c r="G62" s="4">
        <f>Nurse[[#This Row],[Total Direct Care Staff Hours]]/Nurse[[#This Row],[MDS Census]]</f>
        <v>3.5144702655889146</v>
      </c>
      <c r="H62" s="4">
        <f>Nurse[[#This Row],[Total RN Hours (w/ Admin, DON)]]/Nurse[[#This Row],[MDS Census]]</f>
        <v>0.67422055427251737</v>
      </c>
      <c r="I62" s="4">
        <f>Nurse[[#This Row],[RN Hours (excl. Admin, DON)]]/Nurse[[#This Row],[MDS Census]]</f>
        <v>0.60699336027713624</v>
      </c>
      <c r="J62" s="4">
        <f>SUM(Nurse[[#This Row],[RN Hours (excl. Admin, DON)]],Nurse[[#This Row],[RN Admin Hours]],Nurse[[#This Row],[RN DON Hours]],Nurse[[#This Row],[LPN Hours (excl. Admin)]],Nurse[[#This Row],[LPN Admin Hours]],Nurse[[#This Row],[CNA Hours]],Nurse[[#This Row],[NA TR Hours]],Nurse[[#This Row],[Med Aide/Tech Hours]])</f>
        <v>269.83152173913044</v>
      </c>
      <c r="K62" s="4">
        <f>SUM(Nurse[[#This Row],[RN Hours (excl. Admin, DON)]],Nurse[[#This Row],[LPN Hours (excl. Admin)]],Nurse[[#This Row],[CNA Hours]],Nurse[[#This Row],[NA TR Hours]],Nurse[[#This Row],[Med Aide/Tech Hours]])</f>
        <v>264.65489130434781</v>
      </c>
      <c r="L62" s="4">
        <f>SUM(Nurse[[#This Row],[RN Hours (excl. Admin, DON)]],Nurse[[#This Row],[RN Admin Hours]],Nurse[[#This Row],[RN DON Hours]])</f>
        <v>50.771739130434781</v>
      </c>
      <c r="M62" s="4">
        <v>45.709239130434781</v>
      </c>
      <c r="N62" s="4">
        <v>0.16847826086956522</v>
      </c>
      <c r="O62" s="4">
        <v>4.8940217391304346</v>
      </c>
      <c r="P62" s="4">
        <f>SUM(Nurse[[#This Row],[LPN Hours (excl. Admin)]],Nurse[[#This Row],[LPN Admin Hours]])</f>
        <v>74.225543478260875</v>
      </c>
      <c r="Q62" s="4">
        <v>74.111413043478265</v>
      </c>
      <c r="R62" s="4">
        <v>0.11413043478260869</v>
      </c>
      <c r="S62" s="4">
        <f>SUM(Nurse[[#This Row],[CNA Hours]],Nurse[[#This Row],[NA TR Hours]],Nurse[[#This Row],[Med Aide/Tech Hours]])</f>
        <v>144.83423913043478</v>
      </c>
      <c r="T62" s="4">
        <v>144.83423913043478</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5.7880434782608701</v>
      </c>
      <c r="X62" s="4">
        <v>0.17391304347826086</v>
      </c>
      <c r="Y62" s="4">
        <v>8.6956521739130432E-2</v>
      </c>
      <c r="Z62" s="4">
        <v>0</v>
      </c>
      <c r="AA62" s="4">
        <v>4.4510869565217392</v>
      </c>
      <c r="AB62" s="4">
        <v>0</v>
      </c>
      <c r="AC62" s="4">
        <v>1.076086956521739</v>
      </c>
      <c r="AD62" s="4">
        <v>0</v>
      </c>
      <c r="AE62" s="4">
        <v>0</v>
      </c>
      <c r="AF62" s="1">
        <v>75258</v>
      </c>
      <c r="AG62" s="1">
        <v>1</v>
      </c>
      <c r="AH62"/>
    </row>
    <row r="63" spans="1:34" x14ac:dyDescent="0.25">
      <c r="A63" t="s">
        <v>207</v>
      </c>
      <c r="B63" t="s">
        <v>187</v>
      </c>
      <c r="C63" t="s">
        <v>277</v>
      </c>
      <c r="D63" t="s">
        <v>252</v>
      </c>
      <c r="E63" s="4">
        <v>32.183098591549296</v>
      </c>
      <c r="F63" s="4">
        <f>Nurse[[#This Row],[Total Nurse Staff Hours]]/Nurse[[#This Row],[MDS Census]]</f>
        <v>0.37638949671772426</v>
      </c>
      <c r="G63" s="4">
        <f>Nurse[[#This Row],[Total Direct Care Staff Hours]]/Nurse[[#This Row],[MDS Census]]</f>
        <v>0.32043763676148801</v>
      </c>
      <c r="H63" s="4">
        <f>Nurse[[#This Row],[Total RN Hours (w/ Admin, DON)]]/Nurse[[#This Row],[MDS Census]]</f>
        <v>3.9387308533916851E-2</v>
      </c>
      <c r="I63" s="4">
        <f>Nurse[[#This Row],[RN Hours (excl. Admin, DON)]]/Nurse[[#This Row],[MDS Census]]</f>
        <v>3.9387308533916851E-2</v>
      </c>
      <c r="J63" s="4">
        <f>SUM(Nurse[[#This Row],[RN Hours (excl. Admin, DON)]],Nurse[[#This Row],[RN Admin Hours]],Nurse[[#This Row],[RN DON Hours]],Nurse[[#This Row],[LPN Hours (excl. Admin)]],Nurse[[#This Row],[LPN Admin Hours]],Nurse[[#This Row],[CNA Hours]],Nurse[[#This Row],[NA TR Hours]],Nurse[[#This Row],[Med Aide/Tech Hours]])</f>
        <v>12.113380281690141</v>
      </c>
      <c r="K63" s="4">
        <f>SUM(Nurse[[#This Row],[RN Hours (excl. Admin, DON)]],Nurse[[#This Row],[LPN Hours (excl. Admin)]],Nurse[[#This Row],[CNA Hours]],Nurse[[#This Row],[NA TR Hours]],Nurse[[#This Row],[Med Aide/Tech Hours]])</f>
        <v>10.312676056338029</v>
      </c>
      <c r="L63" s="4">
        <f>SUM(Nurse[[#This Row],[RN Hours (excl. Admin, DON)]],Nurse[[#This Row],[RN Admin Hours]],Nurse[[#This Row],[RN DON Hours]])</f>
        <v>1.267605633802817</v>
      </c>
      <c r="M63" s="4">
        <v>1.267605633802817</v>
      </c>
      <c r="N63" s="4">
        <v>0</v>
      </c>
      <c r="O63" s="4">
        <v>0</v>
      </c>
      <c r="P63" s="4">
        <f>SUM(Nurse[[#This Row],[LPN Hours (excl. Admin)]],Nurse[[#This Row],[LPN Admin Hours]])</f>
        <v>2.3218309859154926</v>
      </c>
      <c r="Q63" s="4">
        <v>0.52112676056338025</v>
      </c>
      <c r="R63" s="4">
        <v>1.8007042253521126</v>
      </c>
      <c r="S63" s="4">
        <f>SUM(Nurse[[#This Row],[CNA Hours]],Nurse[[#This Row],[NA TR Hours]],Nurse[[#This Row],[Med Aide/Tech Hours]])</f>
        <v>8.5239436619718312</v>
      </c>
      <c r="T63" s="4">
        <v>8.5239436619718312</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3.9274647887323941</v>
      </c>
      <c r="X63" s="4">
        <v>1.267605633802817</v>
      </c>
      <c r="Y63" s="4">
        <v>0</v>
      </c>
      <c r="Z63" s="4">
        <v>0</v>
      </c>
      <c r="AA63" s="4">
        <v>0.52112676056338025</v>
      </c>
      <c r="AB63" s="4">
        <v>1.8007042253521126</v>
      </c>
      <c r="AC63" s="4">
        <v>0.3380281690140845</v>
      </c>
      <c r="AD63" s="4">
        <v>0</v>
      </c>
      <c r="AE63" s="4">
        <v>0</v>
      </c>
      <c r="AF63" s="1">
        <v>75421</v>
      </c>
      <c r="AG63" s="1">
        <v>1</v>
      </c>
      <c r="AH63"/>
    </row>
    <row r="64" spans="1:34" x14ac:dyDescent="0.25">
      <c r="A64" t="s">
        <v>207</v>
      </c>
      <c r="B64" t="s">
        <v>78</v>
      </c>
      <c r="C64" t="s">
        <v>306</v>
      </c>
      <c r="D64" t="s">
        <v>254</v>
      </c>
      <c r="E64" s="4">
        <v>73.380434782608702</v>
      </c>
      <c r="F64" s="4">
        <f>Nurse[[#This Row],[Total Nurse Staff Hours]]/Nurse[[#This Row],[MDS Census]]</f>
        <v>4.1714190490297733</v>
      </c>
      <c r="G64" s="4">
        <f>Nurse[[#This Row],[Total Direct Care Staff Hours]]/Nurse[[#This Row],[MDS Census]]</f>
        <v>3.8411716782698861</v>
      </c>
      <c r="H64" s="4">
        <f>Nurse[[#This Row],[Total RN Hours (w/ Admin, DON)]]/Nurse[[#This Row],[MDS Census]]</f>
        <v>1.3117686268700932</v>
      </c>
      <c r="I64" s="4">
        <f>Nurse[[#This Row],[RN Hours (excl. Admin, DON)]]/Nurse[[#This Row],[MDS Census]]</f>
        <v>0.99440823581691584</v>
      </c>
      <c r="J64" s="4">
        <f>SUM(Nurse[[#This Row],[RN Hours (excl. Admin, DON)]],Nurse[[#This Row],[RN Admin Hours]],Nurse[[#This Row],[RN DON Hours]],Nurse[[#This Row],[LPN Hours (excl. Admin)]],Nurse[[#This Row],[LPN Admin Hours]],Nurse[[#This Row],[CNA Hours]],Nurse[[#This Row],[NA TR Hours]],Nurse[[#This Row],[Med Aide/Tech Hours]])</f>
        <v>306.10054347826087</v>
      </c>
      <c r="K64" s="4">
        <f>SUM(Nurse[[#This Row],[RN Hours (excl. Admin, DON)]],Nurse[[#This Row],[LPN Hours (excl. Admin)]],Nurse[[#This Row],[CNA Hours]],Nurse[[#This Row],[NA TR Hours]],Nurse[[#This Row],[Med Aide/Tech Hours]])</f>
        <v>281.866847826087</v>
      </c>
      <c r="L64" s="4">
        <f>SUM(Nurse[[#This Row],[RN Hours (excl. Admin, DON)]],Nurse[[#This Row],[RN Admin Hours]],Nurse[[#This Row],[RN DON Hours]])</f>
        <v>96.258152173913047</v>
      </c>
      <c r="M64" s="4">
        <v>72.970108695652172</v>
      </c>
      <c r="N64" s="4">
        <v>18.798913043478262</v>
      </c>
      <c r="O64" s="4">
        <v>4.4891304347826084</v>
      </c>
      <c r="P64" s="4">
        <f>SUM(Nurse[[#This Row],[LPN Hours (excl. Admin)]],Nurse[[#This Row],[LPN Admin Hours]])</f>
        <v>42.823369565217398</v>
      </c>
      <c r="Q64" s="4">
        <v>41.877717391304351</v>
      </c>
      <c r="R64" s="4">
        <v>0.94565217391304346</v>
      </c>
      <c r="S64" s="4">
        <f>SUM(Nurse[[#This Row],[CNA Hours]],Nurse[[#This Row],[NA TR Hours]],Nurse[[#This Row],[Med Aide/Tech Hours]])</f>
        <v>167.01902173913044</v>
      </c>
      <c r="T64" s="4">
        <v>167.01902173913044</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19.641304347826086</v>
      </c>
      <c r="X64" s="4">
        <v>0</v>
      </c>
      <c r="Y64" s="4">
        <v>3.3777173913043477</v>
      </c>
      <c r="Z64" s="4">
        <v>0</v>
      </c>
      <c r="AA64" s="4">
        <v>16.263586956521738</v>
      </c>
      <c r="AB64" s="4">
        <v>0</v>
      </c>
      <c r="AC64" s="4">
        <v>0</v>
      </c>
      <c r="AD64" s="4">
        <v>0</v>
      </c>
      <c r="AE64" s="4">
        <v>0</v>
      </c>
      <c r="AF64" s="1">
        <v>75265</v>
      </c>
      <c r="AG64" s="1">
        <v>1</v>
      </c>
      <c r="AH64"/>
    </row>
    <row r="65" spans="1:34" x14ac:dyDescent="0.25">
      <c r="A65" t="s">
        <v>207</v>
      </c>
      <c r="B65" t="s">
        <v>111</v>
      </c>
      <c r="C65" t="s">
        <v>329</v>
      </c>
      <c r="D65" t="s">
        <v>255</v>
      </c>
      <c r="E65" s="4">
        <v>35.402173913043477</v>
      </c>
      <c r="F65" s="4">
        <f>Nurse[[#This Row],[Total Nurse Staff Hours]]/Nurse[[#This Row],[MDS Census]]</f>
        <v>4.7818022720294735</v>
      </c>
      <c r="G65" s="4">
        <f>Nurse[[#This Row],[Total Direct Care Staff Hours]]/Nurse[[#This Row],[MDS Census]]</f>
        <v>4.3934080442124639</v>
      </c>
      <c r="H65" s="4">
        <f>Nurse[[#This Row],[Total RN Hours (w/ Admin, DON)]]/Nurse[[#This Row],[MDS Census]]</f>
        <v>1.6022321154436598</v>
      </c>
      <c r="I65" s="4">
        <f>Nurse[[#This Row],[RN Hours (excl. Admin, DON)]]/Nurse[[#This Row],[MDS Census]]</f>
        <v>1.2138378876266502</v>
      </c>
      <c r="J65" s="4">
        <f>SUM(Nurse[[#This Row],[RN Hours (excl. Admin, DON)]],Nurse[[#This Row],[RN Admin Hours]],Nurse[[#This Row],[RN DON Hours]],Nurse[[#This Row],[LPN Hours (excl. Admin)]],Nurse[[#This Row],[LPN Admin Hours]],Nurse[[#This Row],[CNA Hours]],Nurse[[#This Row],[NA TR Hours]],Nurse[[#This Row],[Med Aide/Tech Hours]])</f>
        <v>169.28619565217386</v>
      </c>
      <c r="K65" s="4">
        <f>SUM(Nurse[[#This Row],[RN Hours (excl. Admin, DON)]],Nurse[[#This Row],[LPN Hours (excl. Admin)]],Nurse[[#This Row],[CNA Hours]],Nurse[[#This Row],[NA TR Hours]],Nurse[[#This Row],[Med Aide/Tech Hours]])</f>
        <v>155.53619565217386</v>
      </c>
      <c r="L65" s="4">
        <f>SUM(Nurse[[#This Row],[RN Hours (excl. Admin, DON)]],Nurse[[#This Row],[RN Admin Hours]],Nurse[[#This Row],[RN DON Hours]])</f>
        <v>56.722499999999997</v>
      </c>
      <c r="M65" s="4">
        <v>42.972499999999997</v>
      </c>
      <c r="N65" s="4">
        <v>9.054347826086957</v>
      </c>
      <c r="O65" s="4">
        <v>4.6956521739130439</v>
      </c>
      <c r="P65" s="4">
        <f>SUM(Nurse[[#This Row],[LPN Hours (excl. Admin)]],Nurse[[#This Row],[LPN Admin Hours]])</f>
        <v>14.205652173913045</v>
      </c>
      <c r="Q65" s="4">
        <v>14.205652173913045</v>
      </c>
      <c r="R65" s="4">
        <v>0</v>
      </c>
      <c r="S65" s="4">
        <f>SUM(Nurse[[#This Row],[CNA Hours]],Nurse[[#This Row],[NA TR Hours]],Nurse[[#This Row],[Med Aide/Tech Hours]])</f>
        <v>98.358043478260811</v>
      </c>
      <c r="T65" s="4">
        <v>98.358043478260811</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3.8260869565217392</v>
      </c>
      <c r="X65" s="4">
        <v>0.28804347826086957</v>
      </c>
      <c r="Y65" s="4">
        <v>0</v>
      </c>
      <c r="Z65" s="4">
        <v>0</v>
      </c>
      <c r="AA65" s="4">
        <v>2.0652173913043477</v>
      </c>
      <c r="AB65" s="4">
        <v>0</v>
      </c>
      <c r="AC65" s="4">
        <v>1.4728260869565217</v>
      </c>
      <c r="AD65" s="4">
        <v>0</v>
      </c>
      <c r="AE65" s="4">
        <v>0</v>
      </c>
      <c r="AF65" s="1">
        <v>75322</v>
      </c>
      <c r="AG65" s="1">
        <v>1</v>
      </c>
      <c r="AH65"/>
    </row>
    <row r="66" spans="1:34" x14ac:dyDescent="0.25">
      <c r="A66" t="s">
        <v>207</v>
      </c>
      <c r="B66" t="s">
        <v>115</v>
      </c>
      <c r="C66" t="s">
        <v>330</v>
      </c>
      <c r="D66" t="s">
        <v>259</v>
      </c>
      <c r="E66" s="4">
        <v>154.25</v>
      </c>
      <c r="F66" s="4">
        <f>Nurse[[#This Row],[Total Nurse Staff Hours]]/Nurse[[#This Row],[MDS Census]]</f>
        <v>2.5005989711789165</v>
      </c>
      <c r="G66" s="4">
        <f>Nurse[[#This Row],[Total Direct Care Staff Hours]]/Nurse[[#This Row],[MDS Census]]</f>
        <v>2.2372630540483405</v>
      </c>
      <c r="H66" s="4">
        <f>Nurse[[#This Row],[Total RN Hours (w/ Admin, DON)]]/Nurse[[#This Row],[MDS Census]]</f>
        <v>0.31604538087520262</v>
      </c>
      <c r="I66" s="4">
        <f>Nurse[[#This Row],[RN Hours (excl. Admin, DON)]]/Nurse[[#This Row],[MDS Census]]</f>
        <v>5.2709463744626872E-2</v>
      </c>
      <c r="J66" s="4">
        <f>SUM(Nurse[[#This Row],[RN Hours (excl. Admin, DON)]],Nurse[[#This Row],[RN Admin Hours]],Nurse[[#This Row],[RN DON Hours]],Nurse[[#This Row],[LPN Hours (excl. Admin)]],Nurse[[#This Row],[LPN Admin Hours]],Nurse[[#This Row],[CNA Hours]],Nurse[[#This Row],[NA TR Hours]],Nurse[[#This Row],[Med Aide/Tech Hours]])</f>
        <v>385.71739130434787</v>
      </c>
      <c r="K66" s="4">
        <f>SUM(Nurse[[#This Row],[RN Hours (excl. Admin, DON)]],Nurse[[#This Row],[LPN Hours (excl. Admin)]],Nurse[[#This Row],[CNA Hours]],Nurse[[#This Row],[NA TR Hours]],Nurse[[#This Row],[Med Aide/Tech Hours]])</f>
        <v>345.0978260869565</v>
      </c>
      <c r="L66" s="4">
        <f>SUM(Nurse[[#This Row],[RN Hours (excl. Admin, DON)]],Nurse[[#This Row],[RN Admin Hours]],Nurse[[#This Row],[RN DON Hours]])</f>
        <v>48.75</v>
      </c>
      <c r="M66" s="4">
        <v>8.1304347826086953</v>
      </c>
      <c r="N66" s="4">
        <v>37.211956521739133</v>
      </c>
      <c r="O66" s="4">
        <v>3.4076086956521738</v>
      </c>
      <c r="P66" s="4">
        <f>SUM(Nurse[[#This Row],[LPN Hours (excl. Admin)]],Nurse[[#This Row],[LPN Admin Hours]])</f>
        <v>122.80163043478261</v>
      </c>
      <c r="Q66" s="4">
        <v>122.80163043478261</v>
      </c>
      <c r="R66" s="4">
        <v>0</v>
      </c>
      <c r="S66" s="4">
        <f>SUM(Nurse[[#This Row],[CNA Hours]],Nurse[[#This Row],[NA TR Hours]],Nurse[[#This Row],[Med Aide/Tech Hours]])</f>
        <v>214.16576086956522</v>
      </c>
      <c r="T66" s="4">
        <v>214.16576086956522</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75326</v>
      </c>
      <c r="AG66" s="1">
        <v>1</v>
      </c>
      <c r="AH66"/>
    </row>
    <row r="67" spans="1:34" x14ac:dyDescent="0.25">
      <c r="A67" t="s">
        <v>207</v>
      </c>
      <c r="B67" t="s">
        <v>144</v>
      </c>
      <c r="C67" t="s">
        <v>341</v>
      </c>
      <c r="D67" t="s">
        <v>254</v>
      </c>
      <c r="E67" s="4">
        <v>20.608695652173914</v>
      </c>
      <c r="F67" s="4">
        <f>Nurse[[#This Row],[Total Nurse Staff Hours]]/Nurse[[#This Row],[MDS Census]]</f>
        <v>6.1424841772151897</v>
      </c>
      <c r="G67" s="4">
        <f>Nurse[[#This Row],[Total Direct Care Staff Hours]]/Nurse[[#This Row],[MDS Census]]</f>
        <v>5.7064345991561174</v>
      </c>
      <c r="H67" s="4">
        <f>Nurse[[#This Row],[Total RN Hours (w/ Admin, DON)]]/Nurse[[#This Row],[MDS Census]]</f>
        <v>2.0399525316455698</v>
      </c>
      <c r="I67" s="4">
        <f>Nurse[[#This Row],[RN Hours (excl. Admin, DON)]]/Nurse[[#This Row],[MDS Census]]</f>
        <v>1.6039029535864977</v>
      </c>
      <c r="J67" s="4">
        <f>SUM(Nurse[[#This Row],[RN Hours (excl. Admin, DON)]],Nurse[[#This Row],[RN Admin Hours]],Nurse[[#This Row],[RN DON Hours]],Nurse[[#This Row],[LPN Hours (excl. Admin)]],Nurse[[#This Row],[LPN Admin Hours]],Nurse[[#This Row],[CNA Hours]],Nurse[[#This Row],[NA TR Hours]],Nurse[[#This Row],[Med Aide/Tech Hours]])</f>
        <v>126.58858695652174</v>
      </c>
      <c r="K67" s="4">
        <f>SUM(Nurse[[#This Row],[RN Hours (excl. Admin, DON)]],Nurse[[#This Row],[LPN Hours (excl. Admin)]],Nurse[[#This Row],[CNA Hours]],Nurse[[#This Row],[NA TR Hours]],Nurse[[#This Row],[Med Aide/Tech Hours]])</f>
        <v>117.60217391304347</v>
      </c>
      <c r="L67" s="4">
        <f>SUM(Nurse[[#This Row],[RN Hours (excl. Admin, DON)]],Nurse[[#This Row],[RN Admin Hours]],Nurse[[#This Row],[RN DON Hours]])</f>
        <v>42.040760869565219</v>
      </c>
      <c r="M67" s="4">
        <v>33.054347826086953</v>
      </c>
      <c r="N67" s="4">
        <v>2.8016304347826089</v>
      </c>
      <c r="O67" s="4">
        <v>6.1847826086956523</v>
      </c>
      <c r="P67" s="4">
        <f>SUM(Nurse[[#This Row],[LPN Hours (excl. Admin)]],Nurse[[#This Row],[LPN Admin Hours]])</f>
        <v>18.743478260869566</v>
      </c>
      <c r="Q67" s="4">
        <v>18.743478260869566</v>
      </c>
      <c r="R67" s="4">
        <v>0</v>
      </c>
      <c r="S67" s="4">
        <f>SUM(Nurse[[#This Row],[CNA Hours]],Nurse[[#This Row],[NA TR Hours]],Nurse[[#This Row],[Med Aide/Tech Hours]])</f>
        <v>65.804347826086953</v>
      </c>
      <c r="T67" s="4">
        <v>65.804347826086953</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8.8005434782608702</v>
      </c>
      <c r="X67" s="4">
        <v>4.2010869565217392</v>
      </c>
      <c r="Y67" s="4">
        <v>0</v>
      </c>
      <c r="Z67" s="4">
        <v>0</v>
      </c>
      <c r="AA67" s="4">
        <v>4.5994565217391301</v>
      </c>
      <c r="AB67" s="4">
        <v>0</v>
      </c>
      <c r="AC67" s="4">
        <v>0</v>
      </c>
      <c r="AD67" s="4">
        <v>0</v>
      </c>
      <c r="AE67" s="4">
        <v>0</v>
      </c>
      <c r="AF67" s="1">
        <v>75362</v>
      </c>
      <c r="AG67" s="1">
        <v>1</v>
      </c>
      <c r="AH67"/>
    </row>
    <row r="68" spans="1:34" x14ac:dyDescent="0.25">
      <c r="A68" t="s">
        <v>207</v>
      </c>
      <c r="B68" t="s">
        <v>89</v>
      </c>
      <c r="C68" t="s">
        <v>320</v>
      </c>
      <c r="D68" t="s">
        <v>257</v>
      </c>
      <c r="E68" s="4">
        <v>92.413043478260875</v>
      </c>
      <c r="F68" s="4">
        <f>Nurse[[#This Row],[Total Nurse Staff Hours]]/Nurse[[#This Row],[MDS Census]]</f>
        <v>4.535659844742411</v>
      </c>
      <c r="G68" s="4">
        <f>Nurse[[#This Row],[Total Direct Care Staff Hours]]/Nurse[[#This Row],[MDS Census]]</f>
        <v>4.2218513290990343</v>
      </c>
      <c r="H68" s="4">
        <f>Nurse[[#This Row],[Total RN Hours (w/ Admin, DON)]]/Nurse[[#This Row],[MDS Census]]</f>
        <v>0.95985532815808017</v>
      </c>
      <c r="I68" s="4">
        <f>Nurse[[#This Row],[RN Hours (excl. Admin, DON)]]/Nurse[[#This Row],[MDS Census]]</f>
        <v>0.64604681251470231</v>
      </c>
      <c r="J68" s="4">
        <f>SUM(Nurse[[#This Row],[RN Hours (excl. Admin, DON)]],Nurse[[#This Row],[RN Admin Hours]],Nurse[[#This Row],[RN DON Hours]],Nurse[[#This Row],[LPN Hours (excl. Admin)]],Nurse[[#This Row],[LPN Admin Hours]],Nurse[[#This Row],[CNA Hours]],Nurse[[#This Row],[NA TR Hours]],Nurse[[#This Row],[Med Aide/Tech Hours]])</f>
        <v>419.15413043478242</v>
      </c>
      <c r="K68" s="4">
        <f>SUM(Nurse[[#This Row],[RN Hours (excl. Admin, DON)]],Nurse[[#This Row],[LPN Hours (excl. Admin)]],Nurse[[#This Row],[CNA Hours]],Nurse[[#This Row],[NA TR Hours]],Nurse[[#This Row],[Med Aide/Tech Hours]])</f>
        <v>390.15413043478247</v>
      </c>
      <c r="L68" s="4">
        <f>SUM(Nurse[[#This Row],[RN Hours (excl. Admin, DON)]],Nurse[[#This Row],[RN Admin Hours]],Nurse[[#This Row],[RN DON Hours]])</f>
        <v>88.703152173913026</v>
      </c>
      <c r="M68" s="4">
        <v>59.703152173913033</v>
      </c>
      <c r="N68" s="4">
        <v>23.869565217391305</v>
      </c>
      <c r="O68" s="4">
        <v>5.1304347826086953</v>
      </c>
      <c r="P68" s="4">
        <f>SUM(Nurse[[#This Row],[LPN Hours (excl. Admin)]],Nurse[[#This Row],[LPN Admin Hours]])</f>
        <v>74.06880434782606</v>
      </c>
      <c r="Q68" s="4">
        <v>74.06880434782606</v>
      </c>
      <c r="R68" s="4">
        <v>0</v>
      </c>
      <c r="S68" s="4">
        <f>SUM(Nurse[[#This Row],[CNA Hours]],Nurse[[#This Row],[NA TR Hours]],Nurse[[#This Row],[Med Aide/Tech Hours]])</f>
        <v>256.38217391304335</v>
      </c>
      <c r="T68" s="4">
        <v>256.38217391304335</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75288</v>
      </c>
      <c r="AG68" s="1">
        <v>1</v>
      </c>
      <c r="AH68"/>
    </row>
    <row r="69" spans="1:34" x14ac:dyDescent="0.25">
      <c r="A69" t="s">
        <v>207</v>
      </c>
      <c r="B69" t="s">
        <v>15</v>
      </c>
      <c r="C69" t="s">
        <v>272</v>
      </c>
      <c r="D69" t="s">
        <v>252</v>
      </c>
      <c r="E69" s="4">
        <v>46.423913043478258</v>
      </c>
      <c r="F69" s="4">
        <f>Nurse[[#This Row],[Total Nurse Staff Hours]]/Nurse[[#This Row],[MDS Census]]</f>
        <v>4.822523999063451</v>
      </c>
      <c r="G69" s="4">
        <f>Nurse[[#This Row],[Total Direct Care Staff Hours]]/Nurse[[#This Row],[MDS Census]]</f>
        <v>4.4357293373917113</v>
      </c>
      <c r="H69" s="4">
        <f>Nurse[[#This Row],[Total RN Hours (w/ Admin, DON)]]/Nurse[[#This Row],[MDS Census]]</f>
        <v>1.0647974713181925</v>
      </c>
      <c r="I69" s="4">
        <f>Nurse[[#This Row],[RN Hours (excl. Admin, DON)]]/Nurse[[#This Row],[MDS Census]]</f>
        <v>0.75234137204401785</v>
      </c>
      <c r="J69" s="4">
        <f>SUM(Nurse[[#This Row],[RN Hours (excl. Admin, DON)]],Nurse[[#This Row],[RN Admin Hours]],Nurse[[#This Row],[RN DON Hours]],Nurse[[#This Row],[LPN Hours (excl. Admin)]],Nurse[[#This Row],[LPN Admin Hours]],Nurse[[#This Row],[CNA Hours]],Nurse[[#This Row],[NA TR Hours]],Nurse[[#This Row],[Med Aide/Tech Hours]])</f>
        <v>223.88043478260869</v>
      </c>
      <c r="K69" s="4">
        <f>SUM(Nurse[[#This Row],[RN Hours (excl. Admin, DON)]],Nurse[[#This Row],[LPN Hours (excl. Admin)]],Nurse[[#This Row],[CNA Hours]],Nurse[[#This Row],[NA TR Hours]],Nurse[[#This Row],[Med Aide/Tech Hours]])</f>
        <v>205.92391304347825</v>
      </c>
      <c r="L69" s="4">
        <f>SUM(Nurse[[#This Row],[RN Hours (excl. Admin, DON)]],Nurse[[#This Row],[RN Admin Hours]],Nurse[[#This Row],[RN DON Hours]])</f>
        <v>49.432065217391305</v>
      </c>
      <c r="M69" s="4">
        <v>34.926630434782609</v>
      </c>
      <c r="N69" s="4">
        <v>7.8342391304347823</v>
      </c>
      <c r="O69" s="4">
        <v>6.6711956521739131</v>
      </c>
      <c r="P69" s="4">
        <f>SUM(Nurse[[#This Row],[LPN Hours (excl. Admin)]],Nurse[[#This Row],[LPN Admin Hours]])</f>
        <v>47.160326086956523</v>
      </c>
      <c r="Q69" s="4">
        <v>43.709239130434781</v>
      </c>
      <c r="R69" s="4">
        <v>3.4510869565217392</v>
      </c>
      <c r="S69" s="4">
        <f>SUM(Nurse[[#This Row],[CNA Hours]],Nurse[[#This Row],[NA TR Hours]],Nurse[[#This Row],[Med Aide/Tech Hours]])</f>
        <v>127.28804347826087</v>
      </c>
      <c r="T69" s="4">
        <v>127.28804347826087</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9" s="4">
        <v>0</v>
      </c>
      <c r="Y69" s="4">
        <v>0</v>
      </c>
      <c r="Z69" s="4">
        <v>0</v>
      </c>
      <c r="AA69" s="4">
        <v>0</v>
      </c>
      <c r="AB69" s="4">
        <v>0</v>
      </c>
      <c r="AC69" s="4">
        <v>0</v>
      </c>
      <c r="AD69" s="4">
        <v>0</v>
      </c>
      <c r="AE69" s="4">
        <v>0</v>
      </c>
      <c r="AF69" s="1">
        <v>75074</v>
      </c>
      <c r="AG69" s="1">
        <v>1</v>
      </c>
      <c r="AH69"/>
    </row>
    <row r="70" spans="1:34" x14ac:dyDescent="0.25">
      <c r="A70" t="s">
        <v>207</v>
      </c>
      <c r="B70" t="s">
        <v>39</v>
      </c>
      <c r="C70" t="s">
        <v>294</v>
      </c>
      <c r="D70" t="s">
        <v>259</v>
      </c>
      <c r="E70" s="4">
        <v>97.934782608695656</v>
      </c>
      <c r="F70" s="4">
        <f>Nurse[[#This Row],[Total Nurse Staff Hours]]/Nurse[[#This Row],[MDS Census]]</f>
        <v>3.2918135405105433</v>
      </c>
      <c r="G70" s="4">
        <f>Nurse[[#This Row],[Total Direct Care Staff Hours]]/Nurse[[#This Row],[MDS Census]]</f>
        <v>3.0387380688124304</v>
      </c>
      <c r="H70" s="4">
        <f>Nurse[[#This Row],[Total RN Hours (w/ Admin, DON)]]/Nurse[[#This Row],[MDS Census]]</f>
        <v>0.66705216426193126</v>
      </c>
      <c r="I70" s="4">
        <f>Nurse[[#This Row],[RN Hours (excl. Admin, DON)]]/Nurse[[#This Row],[MDS Census]]</f>
        <v>0.41397669256381797</v>
      </c>
      <c r="J70" s="4">
        <f>SUM(Nurse[[#This Row],[RN Hours (excl. Admin, DON)]],Nurse[[#This Row],[RN Admin Hours]],Nurse[[#This Row],[RN DON Hours]],Nurse[[#This Row],[LPN Hours (excl. Admin)]],Nurse[[#This Row],[LPN Admin Hours]],Nurse[[#This Row],[CNA Hours]],Nurse[[#This Row],[NA TR Hours]],Nurse[[#This Row],[Med Aide/Tech Hours]])</f>
        <v>322.38304347826084</v>
      </c>
      <c r="K70" s="4">
        <f>SUM(Nurse[[#This Row],[RN Hours (excl. Admin, DON)]],Nurse[[#This Row],[LPN Hours (excl. Admin)]],Nurse[[#This Row],[CNA Hours]],Nurse[[#This Row],[NA TR Hours]],Nurse[[#This Row],[Med Aide/Tech Hours]])</f>
        <v>297.59815217391304</v>
      </c>
      <c r="L70" s="4">
        <f>SUM(Nurse[[#This Row],[RN Hours (excl. Admin, DON)]],Nurse[[#This Row],[RN Admin Hours]],Nurse[[#This Row],[RN DON Hours]])</f>
        <v>65.327608695652188</v>
      </c>
      <c r="M70" s="4">
        <v>40.54271739130435</v>
      </c>
      <c r="N70" s="4">
        <v>20.350108695652178</v>
      </c>
      <c r="O70" s="4">
        <v>4.4347826086956523</v>
      </c>
      <c r="P70" s="4">
        <f>SUM(Nurse[[#This Row],[LPN Hours (excl. Admin)]],Nurse[[#This Row],[LPN Admin Hours]])</f>
        <v>83.367826086956512</v>
      </c>
      <c r="Q70" s="4">
        <v>83.367826086956512</v>
      </c>
      <c r="R70" s="4">
        <v>0</v>
      </c>
      <c r="S70" s="4">
        <f>SUM(Nurse[[#This Row],[CNA Hours]],Nurse[[#This Row],[NA TR Hours]],Nurse[[#This Row],[Med Aide/Tech Hours]])</f>
        <v>173.68760869565216</v>
      </c>
      <c r="T70" s="4">
        <v>173.68760869565216</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1.6252173913043479</v>
      </c>
      <c r="X70" s="4">
        <v>0</v>
      </c>
      <c r="Y70" s="4">
        <v>0</v>
      </c>
      <c r="Z70" s="4">
        <v>0</v>
      </c>
      <c r="AA70" s="4">
        <v>0</v>
      </c>
      <c r="AB70" s="4">
        <v>0</v>
      </c>
      <c r="AC70" s="4">
        <v>1.6252173913043479</v>
      </c>
      <c r="AD70" s="4">
        <v>0</v>
      </c>
      <c r="AE70" s="4">
        <v>0</v>
      </c>
      <c r="AF70" s="1">
        <v>75183</v>
      </c>
      <c r="AG70" s="1">
        <v>1</v>
      </c>
      <c r="AH70"/>
    </row>
    <row r="71" spans="1:34" x14ac:dyDescent="0.25">
      <c r="A71" t="s">
        <v>207</v>
      </c>
      <c r="B71" t="s">
        <v>142</v>
      </c>
      <c r="C71" t="s">
        <v>339</v>
      </c>
      <c r="D71" t="s">
        <v>253</v>
      </c>
      <c r="E71" s="4">
        <v>112.8695652173913</v>
      </c>
      <c r="F71" s="4">
        <f>Nurse[[#This Row],[Total Nurse Staff Hours]]/Nurse[[#This Row],[MDS Census]]</f>
        <v>2.8266862480739601</v>
      </c>
      <c r="G71" s="4">
        <f>Nurse[[#This Row],[Total Direct Care Staff Hours]]/Nurse[[#This Row],[MDS Census]]</f>
        <v>2.3957087827426813</v>
      </c>
      <c r="H71" s="4">
        <f>Nurse[[#This Row],[Total RN Hours (w/ Admin, DON)]]/Nurse[[#This Row],[MDS Census]]</f>
        <v>0.47578197226502317</v>
      </c>
      <c r="I71" s="4">
        <f>Nurse[[#This Row],[RN Hours (excl. Admin, DON)]]/Nurse[[#This Row],[MDS Census]]</f>
        <v>4.4804506933744229E-2</v>
      </c>
      <c r="J71" s="4">
        <f>SUM(Nurse[[#This Row],[RN Hours (excl. Admin, DON)]],Nurse[[#This Row],[RN Admin Hours]],Nurse[[#This Row],[RN DON Hours]],Nurse[[#This Row],[LPN Hours (excl. Admin)]],Nurse[[#This Row],[LPN Admin Hours]],Nurse[[#This Row],[CNA Hours]],Nurse[[#This Row],[NA TR Hours]],Nurse[[#This Row],[Med Aide/Tech Hours]])</f>
        <v>319.04684782608695</v>
      </c>
      <c r="K71" s="4">
        <f>SUM(Nurse[[#This Row],[RN Hours (excl. Admin, DON)]],Nurse[[#This Row],[LPN Hours (excl. Admin)]],Nurse[[#This Row],[CNA Hours]],Nurse[[#This Row],[NA TR Hours]],Nurse[[#This Row],[Med Aide/Tech Hours]])</f>
        <v>270.40260869565219</v>
      </c>
      <c r="L71" s="4">
        <f>SUM(Nurse[[#This Row],[RN Hours (excl. Admin, DON)]],Nurse[[#This Row],[RN Admin Hours]],Nurse[[#This Row],[RN DON Hours]])</f>
        <v>53.701304347826088</v>
      </c>
      <c r="M71" s="4">
        <v>5.0570652173913047</v>
      </c>
      <c r="N71" s="4">
        <v>43.622500000000002</v>
      </c>
      <c r="O71" s="4">
        <v>5.0217391304347823</v>
      </c>
      <c r="P71" s="4">
        <f>SUM(Nurse[[#This Row],[LPN Hours (excl. Admin)]],Nurse[[#This Row],[LPN Admin Hours]])</f>
        <v>74.540978260869565</v>
      </c>
      <c r="Q71" s="4">
        <v>74.540978260869565</v>
      </c>
      <c r="R71" s="4">
        <v>0</v>
      </c>
      <c r="S71" s="4">
        <f>SUM(Nurse[[#This Row],[CNA Hours]],Nurse[[#This Row],[NA TR Hours]],Nurse[[#This Row],[Med Aide/Tech Hours]])</f>
        <v>190.80456521739131</v>
      </c>
      <c r="T71" s="4">
        <v>190.80456521739131</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5.1956521739130439</v>
      </c>
      <c r="X71" s="4">
        <v>0</v>
      </c>
      <c r="Y71" s="4">
        <v>0</v>
      </c>
      <c r="Z71" s="4">
        <v>0</v>
      </c>
      <c r="AA71" s="4">
        <v>5.1956521739130439</v>
      </c>
      <c r="AB71" s="4">
        <v>0</v>
      </c>
      <c r="AC71" s="4">
        <v>0</v>
      </c>
      <c r="AD71" s="4">
        <v>0</v>
      </c>
      <c r="AE71" s="4">
        <v>0</v>
      </c>
      <c r="AF71" s="1">
        <v>75359</v>
      </c>
      <c r="AG71" s="1">
        <v>1</v>
      </c>
      <c r="AH71"/>
    </row>
    <row r="72" spans="1:34" x14ac:dyDescent="0.25">
      <c r="A72" t="s">
        <v>207</v>
      </c>
      <c r="B72" t="s">
        <v>147</v>
      </c>
      <c r="C72" t="s">
        <v>274</v>
      </c>
      <c r="D72" t="s">
        <v>252</v>
      </c>
      <c r="E72" s="4">
        <v>95.663043478260875</v>
      </c>
      <c r="F72" s="4">
        <f>Nurse[[#This Row],[Total Nurse Staff Hours]]/Nurse[[#This Row],[MDS Census]]</f>
        <v>3.0792523576866264</v>
      </c>
      <c r="G72" s="4">
        <f>Nurse[[#This Row],[Total Direct Care Staff Hours]]/Nurse[[#This Row],[MDS Census]]</f>
        <v>2.9066299284172255</v>
      </c>
      <c r="H72" s="4">
        <f>Nurse[[#This Row],[Total RN Hours (w/ Admin, DON)]]/Nurse[[#This Row],[MDS Census]]</f>
        <v>0.38143392796273151</v>
      </c>
      <c r="I72" s="4">
        <f>Nurse[[#This Row],[RN Hours (excl. Admin, DON)]]/Nurse[[#This Row],[MDS Census]]</f>
        <v>0.2613623451880468</v>
      </c>
      <c r="J72" s="4">
        <f>SUM(Nurse[[#This Row],[RN Hours (excl. Admin, DON)]],Nurse[[#This Row],[RN Admin Hours]],Nurse[[#This Row],[RN DON Hours]],Nurse[[#This Row],[LPN Hours (excl. Admin)]],Nurse[[#This Row],[LPN Admin Hours]],Nurse[[#This Row],[CNA Hours]],Nurse[[#This Row],[NA TR Hours]],Nurse[[#This Row],[Med Aide/Tech Hours]])</f>
        <v>294.57065217391306</v>
      </c>
      <c r="K72" s="4">
        <f>SUM(Nurse[[#This Row],[RN Hours (excl. Admin, DON)]],Nurse[[#This Row],[LPN Hours (excl. Admin)]],Nurse[[#This Row],[CNA Hours]],Nurse[[#This Row],[NA TR Hours]],Nurse[[#This Row],[Med Aide/Tech Hours]])</f>
        <v>278.05706521739131</v>
      </c>
      <c r="L72" s="4">
        <f>SUM(Nurse[[#This Row],[RN Hours (excl. Admin, DON)]],Nurse[[#This Row],[RN Admin Hours]],Nurse[[#This Row],[RN DON Hours]])</f>
        <v>36.489130434782609</v>
      </c>
      <c r="M72" s="4">
        <v>25.002717391304348</v>
      </c>
      <c r="N72" s="4">
        <v>7.0081521739130439</v>
      </c>
      <c r="O72" s="4">
        <v>4.4782608695652177</v>
      </c>
      <c r="P72" s="4">
        <f>SUM(Nurse[[#This Row],[LPN Hours (excl. Admin)]],Nurse[[#This Row],[LPN Admin Hours]])</f>
        <v>65.538043478260875</v>
      </c>
      <c r="Q72" s="4">
        <v>60.510869565217391</v>
      </c>
      <c r="R72" s="4">
        <v>5.0271739130434785</v>
      </c>
      <c r="S72" s="4">
        <f>SUM(Nurse[[#This Row],[CNA Hours]],Nurse[[#This Row],[NA TR Hours]],Nurse[[#This Row],[Med Aide/Tech Hours]])</f>
        <v>192.54347826086956</v>
      </c>
      <c r="T72" s="4">
        <v>192.375</v>
      </c>
      <c r="U72" s="4">
        <v>0.16847826086956522</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 s="4">
        <v>0</v>
      </c>
      <c r="Y72" s="4">
        <v>0</v>
      </c>
      <c r="Z72" s="4">
        <v>0</v>
      </c>
      <c r="AA72" s="4">
        <v>0</v>
      </c>
      <c r="AB72" s="4">
        <v>0</v>
      </c>
      <c r="AC72" s="4">
        <v>0</v>
      </c>
      <c r="AD72" s="4">
        <v>0</v>
      </c>
      <c r="AE72" s="4">
        <v>0</v>
      </c>
      <c r="AF72" s="1">
        <v>75368</v>
      </c>
      <c r="AG72" s="1">
        <v>1</v>
      </c>
      <c r="AH72"/>
    </row>
    <row r="73" spans="1:34" x14ac:dyDescent="0.25">
      <c r="A73" t="s">
        <v>207</v>
      </c>
      <c r="B73" t="s">
        <v>45</v>
      </c>
      <c r="C73" t="s">
        <v>300</v>
      </c>
      <c r="D73" t="s">
        <v>258</v>
      </c>
      <c r="E73" s="4">
        <v>74.380434782608702</v>
      </c>
      <c r="F73" s="4">
        <f>Nurse[[#This Row],[Total Nurse Staff Hours]]/Nurse[[#This Row],[MDS Census]]</f>
        <v>3.7508724243752742</v>
      </c>
      <c r="G73" s="4">
        <f>Nurse[[#This Row],[Total Direct Care Staff Hours]]/Nurse[[#This Row],[MDS Census]]</f>
        <v>3.3704515563349404</v>
      </c>
      <c r="H73" s="4">
        <f>Nurse[[#This Row],[Total RN Hours (w/ Admin, DON)]]/Nurse[[#This Row],[MDS Census]]</f>
        <v>0.99266549758877665</v>
      </c>
      <c r="I73" s="4">
        <f>Nurse[[#This Row],[RN Hours (excl. Admin, DON)]]/Nurse[[#This Row],[MDS Census]]</f>
        <v>0.6122446295484435</v>
      </c>
      <c r="J73" s="4">
        <f>SUM(Nurse[[#This Row],[RN Hours (excl. Admin, DON)]],Nurse[[#This Row],[RN Admin Hours]],Nurse[[#This Row],[RN DON Hours]],Nurse[[#This Row],[LPN Hours (excl. Admin)]],Nurse[[#This Row],[LPN Admin Hours]],Nurse[[#This Row],[CNA Hours]],Nurse[[#This Row],[NA TR Hours]],Nurse[[#This Row],[Med Aide/Tech Hours]])</f>
        <v>278.99152173913046</v>
      </c>
      <c r="K73" s="4">
        <f>SUM(Nurse[[#This Row],[RN Hours (excl. Admin, DON)]],Nurse[[#This Row],[LPN Hours (excl. Admin)]],Nurse[[#This Row],[CNA Hours]],Nurse[[#This Row],[NA TR Hours]],Nurse[[#This Row],[Med Aide/Tech Hours]])</f>
        <v>250.69565217391303</v>
      </c>
      <c r="L73" s="4">
        <f>SUM(Nurse[[#This Row],[RN Hours (excl. Admin, DON)]],Nurse[[#This Row],[RN Admin Hours]],Nurse[[#This Row],[RN DON Hours]])</f>
        <v>73.834891304347821</v>
      </c>
      <c r="M73" s="4">
        <v>45.539021739130426</v>
      </c>
      <c r="N73" s="4">
        <v>22.991521739130437</v>
      </c>
      <c r="O73" s="4">
        <v>5.3043478260869561</v>
      </c>
      <c r="P73" s="4">
        <f>SUM(Nurse[[#This Row],[LPN Hours (excl. Admin)]],Nurse[[#This Row],[LPN Admin Hours]])</f>
        <v>38.918369565217397</v>
      </c>
      <c r="Q73" s="4">
        <v>38.918369565217397</v>
      </c>
      <c r="R73" s="4">
        <v>0</v>
      </c>
      <c r="S73" s="4">
        <f>SUM(Nurse[[#This Row],[CNA Hours]],Nurse[[#This Row],[NA TR Hours]],Nurse[[#This Row],[Med Aide/Tech Hours]])</f>
        <v>166.23826086956521</v>
      </c>
      <c r="T73" s="4">
        <v>166.23826086956521</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24.35608695652175</v>
      </c>
      <c r="X73" s="4">
        <v>1.5579347826086956</v>
      </c>
      <c r="Y73" s="4">
        <v>0</v>
      </c>
      <c r="Z73" s="4">
        <v>0</v>
      </c>
      <c r="AA73" s="4">
        <v>0</v>
      </c>
      <c r="AB73" s="4">
        <v>0</v>
      </c>
      <c r="AC73" s="4">
        <v>22.798152173913053</v>
      </c>
      <c r="AD73" s="4">
        <v>0</v>
      </c>
      <c r="AE73" s="4">
        <v>0</v>
      </c>
      <c r="AF73" s="1">
        <v>75202</v>
      </c>
      <c r="AG73" s="1">
        <v>1</v>
      </c>
      <c r="AH73"/>
    </row>
    <row r="74" spans="1:34" x14ac:dyDescent="0.25">
      <c r="A74" t="s">
        <v>207</v>
      </c>
      <c r="B74" t="s">
        <v>103</v>
      </c>
      <c r="C74" t="s">
        <v>279</v>
      </c>
      <c r="D74" t="s">
        <v>255</v>
      </c>
      <c r="E74" s="4">
        <v>88.869565217391298</v>
      </c>
      <c r="F74" s="4">
        <f>Nurse[[#This Row],[Total Nurse Staff Hours]]/Nurse[[#This Row],[MDS Census]]</f>
        <v>3.3961961839530339</v>
      </c>
      <c r="G74" s="4">
        <f>Nurse[[#This Row],[Total Direct Care Staff Hours]]/Nurse[[#This Row],[MDS Census]]</f>
        <v>3.067153864970646</v>
      </c>
      <c r="H74" s="4">
        <f>Nurse[[#This Row],[Total RN Hours (w/ Admin, DON)]]/Nurse[[#This Row],[MDS Census]]</f>
        <v>0.63274217221135032</v>
      </c>
      <c r="I74" s="4">
        <f>Nurse[[#This Row],[RN Hours (excl. Admin, DON)]]/Nurse[[#This Row],[MDS Census]]</f>
        <v>0.34482632093933469</v>
      </c>
      <c r="J74" s="4">
        <f>SUM(Nurse[[#This Row],[RN Hours (excl. Admin, DON)]],Nurse[[#This Row],[RN Admin Hours]],Nurse[[#This Row],[RN DON Hours]],Nurse[[#This Row],[LPN Hours (excl. Admin)]],Nurse[[#This Row],[LPN Admin Hours]],Nurse[[#This Row],[CNA Hours]],Nurse[[#This Row],[NA TR Hours]],Nurse[[#This Row],[Med Aide/Tech Hours]])</f>
        <v>301.8184782608696</v>
      </c>
      <c r="K74" s="4">
        <f>SUM(Nurse[[#This Row],[RN Hours (excl. Admin, DON)]],Nurse[[#This Row],[LPN Hours (excl. Admin)]],Nurse[[#This Row],[CNA Hours]],Nurse[[#This Row],[NA TR Hours]],Nurse[[#This Row],[Med Aide/Tech Hours]])</f>
        <v>272.5766304347826</v>
      </c>
      <c r="L74" s="4">
        <f>SUM(Nurse[[#This Row],[RN Hours (excl. Admin, DON)]],Nurse[[#This Row],[RN Admin Hours]],Nurse[[#This Row],[RN DON Hours]])</f>
        <v>56.231521739130436</v>
      </c>
      <c r="M74" s="4">
        <v>30.644565217391307</v>
      </c>
      <c r="N74" s="4">
        <v>21.086956521739129</v>
      </c>
      <c r="O74" s="4">
        <v>4.5</v>
      </c>
      <c r="P74" s="4">
        <f>SUM(Nurse[[#This Row],[LPN Hours (excl. Admin)]],Nurse[[#This Row],[LPN Admin Hours]])</f>
        <v>69.490652173913034</v>
      </c>
      <c r="Q74" s="4">
        <v>65.835760869565206</v>
      </c>
      <c r="R74" s="4">
        <v>3.6548913043478262</v>
      </c>
      <c r="S74" s="4">
        <f>SUM(Nurse[[#This Row],[CNA Hours]],Nurse[[#This Row],[NA TR Hours]],Nurse[[#This Row],[Med Aide/Tech Hours]])</f>
        <v>176.09630434782611</v>
      </c>
      <c r="T74" s="4">
        <v>176.09630434782611</v>
      </c>
      <c r="U74" s="4">
        <v>0</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24.307391304347824</v>
      </c>
      <c r="X74" s="4">
        <v>0</v>
      </c>
      <c r="Y74" s="4">
        <v>0.1358695652173913</v>
      </c>
      <c r="Z74" s="4">
        <v>0</v>
      </c>
      <c r="AA74" s="4">
        <v>24.171521739130434</v>
      </c>
      <c r="AB74" s="4">
        <v>0</v>
      </c>
      <c r="AC74" s="4">
        <v>0</v>
      </c>
      <c r="AD74" s="4">
        <v>0</v>
      </c>
      <c r="AE74" s="4">
        <v>0</v>
      </c>
      <c r="AF74" s="1">
        <v>75313</v>
      </c>
      <c r="AG74" s="1">
        <v>1</v>
      </c>
      <c r="AH74"/>
    </row>
    <row r="75" spans="1:34" x14ac:dyDescent="0.25">
      <c r="A75" t="s">
        <v>207</v>
      </c>
      <c r="B75" t="s">
        <v>105</v>
      </c>
      <c r="C75" t="s">
        <v>276</v>
      </c>
      <c r="D75" t="s">
        <v>253</v>
      </c>
      <c r="E75" s="4">
        <v>92.760869565217391</v>
      </c>
      <c r="F75" s="4">
        <f>Nurse[[#This Row],[Total Nurse Staff Hours]]/Nurse[[#This Row],[MDS Census]]</f>
        <v>2.1348136864307476</v>
      </c>
      <c r="G75" s="4">
        <f>Nurse[[#This Row],[Total Direct Care Staff Hours]]/Nurse[[#This Row],[MDS Census]]</f>
        <v>1.7803784860557768</v>
      </c>
      <c r="H75" s="4">
        <f>Nurse[[#This Row],[Total RN Hours (w/ Admin, DON)]]/Nurse[[#This Row],[MDS Census]]</f>
        <v>0.4066674478556363</v>
      </c>
      <c r="I75" s="4">
        <f>Nurse[[#This Row],[RN Hours (excl. Admin, DON)]]/Nurse[[#This Row],[MDS Census]]</f>
        <v>0.12707991563159127</v>
      </c>
      <c r="J75" s="4">
        <f>SUM(Nurse[[#This Row],[RN Hours (excl. Admin, DON)]],Nurse[[#This Row],[RN Admin Hours]],Nurse[[#This Row],[RN DON Hours]],Nurse[[#This Row],[LPN Hours (excl. Admin)]],Nurse[[#This Row],[LPN Admin Hours]],Nurse[[#This Row],[CNA Hours]],Nurse[[#This Row],[NA TR Hours]],Nurse[[#This Row],[Med Aide/Tech Hours]])</f>
        <v>198.0271739130435</v>
      </c>
      <c r="K75" s="4">
        <f>SUM(Nurse[[#This Row],[RN Hours (excl. Admin, DON)]],Nurse[[#This Row],[LPN Hours (excl. Admin)]],Nurse[[#This Row],[CNA Hours]],Nurse[[#This Row],[NA TR Hours]],Nurse[[#This Row],[Med Aide/Tech Hours]])</f>
        <v>165.14945652173913</v>
      </c>
      <c r="L75" s="4">
        <f>SUM(Nurse[[#This Row],[RN Hours (excl. Admin, DON)]],Nurse[[#This Row],[RN Admin Hours]],Nurse[[#This Row],[RN DON Hours]])</f>
        <v>37.722826086956523</v>
      </c>
      <c r="M75" s="4">
        <v>11.788043478260869</v>
      </c>
      <c r="N75" s="4">
        <v>22.222826086956523</v>
      </c>
      <c r="O75" s="4">
        <v>3.7119565217391304</v>
      </c>
      <c r="P75" s="4">
        <f>SUM(Nurse[[#This Row],[LPN Hours (excl. Admin)]],Nurse[[#This Row],[LPN Admin Hours]])</f>
        <v>61.146739130434781</v>
      </c>
      <c r="Q75" s="4">
        <v>54.203804347826086</v>
      </c>
      <c r="R75" s="4">
        <v>6.9429347826086953</v>
      </c>
      <c r="S75" s="4">
        <f>SUM(Nurse[[#This Row],[CNA Hours]],Nurse[[#This Row],[NA TR Hours]],Nurse[[#This Row],[Med Aide/Tech Hours]])</f>
        <v>99.157608695652172</v>
      </c>
      <c r="T75" s="4">
        <v>99.157608695652172</v>
      </c>
      <c r="U75" s="4">
        <v>0</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75316</v>
      </c>
      <c r="AG75" s="1">
        <v>1</v>
      </c>
      <c r="AH75"/>
    </row>
    <row r="76" spans="1:34" x14ac:dyDescent="0.25">
      <c r="A76" t="s">
        <v>207</v>
      </c>
      <c r="B76" t="s">
        <v>5</v>
      </c>
      <c r="C76" t="s">
        <v>272</v>
      </c>
      <c r="D76" t="s">
        <v>252</v>
      </c>
      <c r="E76" s="4">
        <v>91.663043478260875</v>
      </c>
      <c r="F76" s="4">
        <f>Nurse[[#This Row],[Total Nurse Staff Hours]]/Nurse[[#This Row],[MDS Census]]</f>
        <v>3.6032064508478592</v>
      </c>
      <c r="G76" s="4">
        <f>Nurse[[#This Row],[Total Direct Care Staff Hours]]/Nurse[[#This Row],[MDS Census]]</f>
        <v>3.3227368670698443</v>
      </c>
      <c r="H76" s="4">
        <f>Nurse[[#This Row],[Total RN Hours (w/ Admin, DON)]]/Nurse[[#This Row],[MDS Census]]</f>
        <v>0.93748606664295031</v>
      </c>
      <c r="I76" s="4">
        <f>Nurse[[#This Row],[RN Hours (excl. Admin, DON)]]/Nurse[[#This Row],[MDS Census]]</f>
        <v>0.65701648286493541</v>
      </c>
      <c r="J76" s="4">
        <f>SUM(Nurse[[#This Row],[RN Hours (excl. Admin, DON)]],Nurse[[#This Row],[RN Admin Hours]],Nurse[[#This Row],[RN DON Hours]],Nurse[[#This Row],[LPN Hours (excl. Admin)]],Nurse[[#This Row],[LPN Admin Hours]],Nurse[[#This Row],[CNA Hours]],Nurse[[#This Row],[NA TR Hours]],Nurse[[#This Row],[Med Aide/Tech Hours]])</f>
        <v>330.28086956521736</v>
      </c>
      <c r="K76" s="4">
        <f>SUM(Nurse[[#This Row],[RN Hours (excl. Admin, DON)]],Nurse[[#This Row],[LPN Hours (excl. Admin)]],Nurse[[#This Row],[CNA Hours]],Nurse[[#This Row],[NA TR Hours]],Nurse[[#This Row],[Med Aide/Tech Hours]])</f>
        <v>304.57217391304346</v>
      </c>
      <c r="L76" s="4">
        <f>SUM(Nurse[[#This Row],[RN Hours (excl. Admin, DON)]],Nurse[[#This Row],[RN Admin Hours]],Nurse[[#This Row],[RN DON Hours]])</f>
        <v>85.932826086956524</v>
      </c>
      <c r="M76" s="4">
        <v>60.224130434782616</v>
      </c>
      <c r="N76" s="4">
        <v>19.447826086956521</v>
      </c>
      <c r="O76" s="4">
        <v>6.2608695652173916</v>
      </c>
      <c r="P76" s="4">
        <f>SUM(Nurse[[#This Row],[LPN Hours (excl. Admin)]],Nurse[[#This Row],[LPN Admin Hours]])</f>
        <v>65.481630434782602</v>
      </c>
      <c r="Q76" s="4">
        <v>65.481630434782602</v>
      </c>
      <c r="R76" s="4">
        <v>0</v>
      </c>
      <c r="S76" s="4">
        <f>SUM(Nurse[[#This Row],[CNA Hours]],Nurse[[#This Row],[NA TR Hours]],Nurse[[#This Row],[Med Aide/Tech Hours]])</f>
        <v>178.8664130434783</v>
      </c>
      <c r="T76" s="4">
        <v>156.25152173913048</v>
      </c>
      <c r="U76" s="4">
        <v>22.614891304347822</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6.0928260869565216</v>
      </c>
      <c r="X76" s="4">
        <v>0</v>
      </c>
      <c r="Y76" s="4">
        <v>0</v>
      </c>
      <c r="Z76" s="4">
        <v>0</v>
      </c>
      <c r="AA76" s="4">
        <v>0</v>
      </c>
      <c r="AB76" s="4">
        <v>0</v>
      </c>
      <c r="AC76" s="4">
        <v>6.0928260869565216</v>
      </c>
      <c r="AD76" s="4">
        <v>0</v>
      </c>
      <c r="AE76" s="4">
        <v>0</v>
      </c>
      <c r="AF76" s="1">
        <v>75031</v>
      </c>
      <c r="AG76" s="1">
        <v>1</v>
      </c>
      <c r="AH76"/>
    </row>
    <row r="77" spans="1:34" x14ac:dyDescent="0.25">
      <c r="A77" t="s">
        <v>207</v>
      </c>
      <c r="B77" t="s">
        <v>64</v>
      </c>
      <c r="C77" t="s">
        <v>312</v>
      </c>
      <c r="D77" t="s">
        <v>254</v>
      </c>
      <c r="E77" s="4">
        <v>109.03260869565217</v>
      </c>
      <c r="F77" s="4">
        <f>Nurse[[#This Row],[Total Nurse Staff Hours]]/Nurse[[#This Row],[MDS Census]]</f>
        <v>3.3815581696740105</v>
      </c>
      <c r="G77" s="4">
        <f>Nurse[[#This Row],[Total Direct Care Staff Hours]]/Nurse[[#This Row],[MDS Census]]</f>
        <v>2.9223566942478323</v>
      </c>
      <c r="H77" s="4">
        <f>Nurse[[#This Row],[Total RN Hours (w/ Admin, DON)]]/Nurse[[#This Row],[MDS Census]]</f>
        <v>0.61596451001894126</v>
      </c>
      <c r="I77" s="4">
        <f>Nurse[[#This Row],[RN Hours (excl. Admin, DON)]]/Nurse[[#This Row],[MDS Census]]</f>
        <v>0.16239557372146346</v>
      </c>
      <c r="J77" s="4">
        <f>SUM(Nurse[[#This Row],[RN Hours (excl. Admin, DON)]],Nurse[[#This Row],[RN Admin Hours]],Nurse[[#This Row],[RN DON Hours]],Nurse[[#This Row],[LPN Hours (excl. Admin)]],Nurse[[#This Row],[LPN Admin Hours]],Nurse[[#This Row],[CNA Hours]],Nurse[[#This Row],[NA TR Hours]],Nurse[[#This Row],[Med Aide/Tech Hours]])</f>
        <v>368.70010869565215</v>
      </c>
      <c r="K77" s="4">
        <f>SUM(Nurse[[#This Row],[RN Hours (excl. Admin, DON)]],Nurse[[#This Row],[LPN Hours (excl. Admin)]],Nurse[[#This Row],[CNA Hours]],Nurse[[#This Row],[NA TR Hours]],Nurse[[#This Row],[Med Aide/Tech Hours]])</f>
        <v>318.63217391304352</v>
      </c>
      <c r="L77" s="4">
        <f>SUM(Nurse[[#This Row],[RN Hours (excl. Admin, DON)]],Nurse[[#This Row],[RN Admin Hours]],Nurse[[#This Row],[RN DON Hours]])</f>
        <v>67.160217391304343</v>
      </c>
      <c r="M77" s="4">
        <v>17.706413043478261</v>
      </c>
      <c r="N77" s="4">
        <v>41.247282608695649</v>
      </c>
      <c r="O77" s="4">
        <v>8.2065217391304355</v>
      </c>
      <c r="P77" s="4">
        <f>SUM(Nurse[[#This Row],[LPN Hours (excl. Admin)]],Nurse[[#This Row],[LPN Admin Hours]])</f>
        <v>83.790978260869565</v>
      </c>
      <c r="Q77" s="4">
        <v>83.176847826086956</v>
      </c>
      <c r="R77" s="4">
        <v>0.61413043478260865</v>
      </c>
      <c r="S77" s="4">
        <f>SUM(Nurse[[#This Row],[CNA Hours]],Nurse[[#This Row],[NA TR Hours]],Nurse[[#This Row],[Med Aide/Tech Hours]])</f>
        <v>217.74891304347827</v>
      </c>
      <c r="T77" s="4">
        <v>217.74891304347827</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34.166847826086958</v>
      </c>
      <c r="X77" s="4">
        <v>4.4120652173913042</v>
      </c>
      <c r="Y77" s="4">
        <v>9.2391304347826081E-2</v>
      </c>
      <c r="Z77" s="4">
        <v>0</v>
      </c>
      <c r="AA77" s="4">
        <v>20.380652173913045</v>
      </c>
      <c r="AB77" s="4">
        <v>0</v>
      </c>
      <c r="AC77" s="4">
        <v>9.2817391304347829</v>
      </c>
      <c r="AD77" s="4">
        <v>0</v>
      </c>
      <c r="AE77" s="4">
        <v>0</v>
      </c>
      <c r="AF77" s="1">
        <v>75240</v>
      </c>
      <c r="AG77" s="1">
        <v>1</v>
      </c>
      <c r="AH77"/>
    </row>
    <row r="78" spans="1:34" x14ac:dyDescent="0.25">
      <c r="A78" t="s">
        <v>207</v>
      </c>
      <c r="B78" t="s">
        <v>49</v>
      </c>
      <c r="C78" t="s">
        <v>278</v>
      </c>
      <c r="D78" t="s">
        <v>254</v>
      </c>
      <c r="E78" s="4">
        <v>93.652173913043484</v>
      </c>
      <c r="F78" s="4">
        <f>Nurse[[#This Row],[Total Nurse Staff Hours]]/Nurse[[#This Row],[MDS Census]]</f>
        <v>2.8099059888579387</v>
      </c>
      <c r="G78" s="4">
        <f>Nurse[[#This Row],[Total Direct Care Staff Hours]]/Nurse[[#This Row],[MDS Census]]</f>
        <v>2.452512766945218</v>
      </c>
      <c r="H78" s="4">
        <f>Nurse[[#This Row],[Total RN Hours (w/ Admin, DON)]]/Nurse[[#This Row],[MDS Census]]</f>
        <v>0.44488161559888584</v>
      </c>
      <c r="I78" s="4">
        <f>Nurse[[#This Row],[RN Hours (excl. Admin, DON)]]/Nurse[[#This Row],[MDS Census]]</f>
        <v>0.33830663881151346</v>
      </c>
      <c r="J78" s="4">
        <f>SUM(Nurse[[#This Row],[RN Hours (excl. Admin, DON)]],Nurse[[#This Row],[RN Admin Hours]],Nurse[[#This Row],[RN DON Hours]],Nurse[[#This Row],[LPN Hours (excl. Admin)]],Nurse[[#This Row],[LPN Admin Hours]],Nurse[[#This Row],[CNA Hours]],Nurse[[#This Row],[NA TR Hours]],Nurse[[#This Row],[Med Aide/Tech Hours]])</f>
        <v>263.15380434782611</v>
      </c>
      <c r="K78" s="4">
        <f>SUM(Nurse[[#This Row],[RN Hours (excl. Admin, DON)]],Nurse[[#This Row],[LPN Hours (excl. Admin)]],Nurse[[#This Row],[CNA Hours]],Nurse[[#This Row],[NA TR Hours]],Nurse[[#This Row],[Med Aide/Tech Hours]])</f>
        <v>229.68315217391304</v>
      </c>
      <c r="L78" s="4">
        <f>SUM(Nurse[[#This Row],[RN Hours (excl. Admin, DON)]],Nurse[[#This Row],[RN Admin Hours]],Nurse[[#This Row],[RN DON Hours]])</f>
        <v>41.664130434782614</v>
      </c>
      <c r="M78" s="4">
        <v>31.683152173913044</v>
      </c>
      <c r="N78" s="4">
        <v>6.1548913043478262</v>
      </c>
      <c r="O78" s="4">
        <v>3.8260869565217392</v>
      </c>
      <c r="P78" s="4">
        <f>SUM(Nurse[[#This Row],[LPN Hours (excl. Admin)]],Nurse[[#This Row],[LPN Admin Hours]])</f>
        <v>75.120108695652178</v>
      </c>
      <c r="Q78" s="4">
        <v>51.630434782608695</v>
      </c>
      <c r="R78" s="4">
        <v>23.489673913043479</v>
      </c>
      <c r="S78" s="4">
        <f>SUM(Nurse[[#This Row],[CNA Hours]],Nurse[[#This Row],[NA TR Hours]],Nurse[[#This Row],[Med Aide/Tech Hours]])</f>
        <v>146.36956521739131</v>
      </c>
      <c r="T78" s="4">
        <v>146.36956521739131</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38.289673913043472</v>
      </c>
      <c r="X78" s="4">
        <v>4.6885869565217391</v>
      </c>
      <c r="Y78" s="4">
        <v>0</v>
      </c>
      <c r="Z78" s="4">
        <v>0</v>
      </c>
      <c r="AA78" s="4">
        <v>0</v>
      </c>
      <c r="AB78" s="4">
        <v>14.223369565217391</v>
      </c>
      <c r="AC78" s="4">
        <v>19.377717391304348</v>
      </c>
      <c r="AD78" s="4">
        <v>0</v>
      </c>
      <c r="AE78" s="4">
        <v>0</v>
      </c>
      <c r="AF78" s="1">
        <v>75213</v>
      </c>
      <c r="AG78" s="1">
        <v>1</v>
      </c>
      <c r="AH78"/>
    </row>
    <row r="79" spans="1:34" x14ac:dyDescent="0.25">
      <c r="A79" t="s">
        <v>207</v>
      </c>
      <c r="B79" t="s">
        <v>38</v>
      </c>
      <c r="C79" t="s">
        <v>293</v>
      </c>
      <c r="D79" t="s">
        <v>253</v>
      </c>
      <c r="E79" s="4">
        <v>130.9891304347826</v>
      </c>
      <c r="F79" s="4">
        <f>Nurse[[#This Row],[Total Nurse Staff Hours]]/Nurse[[#This Row],[MDS Census]]</f>
        <v>3.0064227035100819</v>
      </c>
      <c r="G79" s="4">
        <f>Nurse[[#This Row],[Total Direct Care Staff Hours]]/Nurse[[#This Row],[MDS Census]]</f>
        <v>2.8165471745083392</v>
      </c>
      <c r="H79" s="4">
        <f>Nurse[[#This Row],[Total RN Hours (w/ Admin, DON)]]/Nurse[[#This Row],[MDS Census]]</f>
        <v>0.39832545017011045</v>
      </c>
      <c r="I79" s="4">
        <f>Nurse[[#This Row],[RN Hours (excl. Admin, DON)]]/Nurse[[#This Row],[MDS Census]]</f>
        <v>0.20844992116836783</v>
      </c>
      <c r="J79" s="4">
        <f>SUM(Nurse[[#This Row],[RN Hours (excl. Admin, DON)]],Nurse[[#This Row],[RN Admin Hours]],Nurse[[#This Row],[RN DON Hours]],Nurse[[#This Row],[LPN Hours (excl. Admin)]],Nurse[[#This Row],[LPN Admin Hours]],Nurse[[#This Row],[CNA Hours]],Nurse[[#This Row],[NA TR Hours]],Nurse[[#This Row],[Med Aide/Tech Hours]])</f>
        <v>393.80869565217381</v>
      </c>
      <c r="K79" s="4">
        <f>SUM(Nurse[[#This Row],[RN Hours (excl. Admin, DON)]],Nurse[[#This Row],[LPN Hours (excl. Admin)]],Nurse[[#This Row],[CNA Hours]],Nurse[[#This Row],[NA TR Hours]],Nurse[[#This Row],[Med Aide/Tech Hours]])</f>
        <v>368.93706521739125</v>
      </c>
      <c r="L79" s="4">
        <f>SUM(Nurse[[#This Row],[RN Hours (excl. Admin, DON)]],Nurse[[#This Row],[RN Admin Hours]],Nurse[[#This Row],[RN DON Hours]])</f>
        <v>52.17630434782609</v>
      </c>
      <c r="M79" s="4">
        <v>27.304673913043484</v>
      </c>
      <c r="N79" s="4">
        <v>19.572717391304348</v>
      </c>
      <c r="O79" s="4">
        <v>5.2989130434782608</v>
      </c>
      <c r="P79" s="4">
        <f>SUM(Nurse[[#This Row],[LPN Hours (excl. Admin)]],Nurse[[#This Row],[LPN Admin Hours]])</f>
        <v>117.39054347826085</v>
      </c>
      <c r="Q79" s="4">
        <v>117.39054347826085</v>
      </c>
      <c r="R79" s="4">
        <v>0</v>
      </c>
      <c r="S79" s="4">
        <f>SUM(Nurse[[#This Row],[CNA Hours]],Nurse[[#This Row],[NA TR Hours]],Nurse[[#This Row],[Med Aide/Tech Hours]])</f>
        <v>224.24184782608691</v>
      </c>
      <c r="T79" s="4">
        <v>224.24184782608691</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114.46510869565218</v>
      </c>
      <c r="X79" s="4">
        <v>10.522065217391303</v>
      </c>
      <c r="Y79" s="4">
        <v>0</v>
      </c>
      <c r="Z79" s="4">
        <v>0</v>
      </c>
      <c r="AA79" s="4">
        <v>40.375108695652173</v>
      </c>
      <c r="AB79" s="4">
        <v>0</v>
      </c>
      <c r="AC79" s="4">
        <v>63.567934782608702</v>
      </c>
      <c r="AD79" s="4">
        <v>0</v>
      </c>
      <c r="AE79" s="4">
        <v>0</v>
      </c>
      <c r="AF79" s="1">
        <v>75182</v>
      </c>
      <c r="AG79" s="1">
        <v>1</v>
      </c>
      <c r="AH79"/>
    </row>
    <row r="80" spans="1:34" x14ac:dyDescent="0.25">
      <c r="A80" t="s">
        <v>207</v>
      </c>
      <c r="B80" t="s">
        <v>27</v>
      </c>
      <c r="C80" t="s">
        <v>287</v>
      </c>
      <c r="D80" t="s">
        <v>257</v>
      </c>
      <c r="E80" s="4">
        <v>68.836956521739125</v>
      </c>
      <c r="F80" s="4">
        <f>Nurse[[#This Row],[Total Nurse Staff Hours]]/Nurse[[#This Row],[MDS Census]]</f>
        <v>3.3640060003158063</v>
      </c>
      <c r="G80" s="4">
        <f>Nurse[[#This Row],[Total Direct Care Staff Hours]]/Nurse[[#This Row],[MDS Census]]</f>
        <v>3.061700615821886</v>
      </c>
      <c r="H80" s="4">
        <f>Nurse[[#This Row],[Total RN Hours (w/ Admin, DON)]]/Nurse[[#This Row],[MDS Census]]</f>
        <v>0.76729038370440561</v>
      </c>
      <c r="I80" s="4">
        <f>Nurse[[#This Row],[RN Hours (excl. Admin, DON)]]/Nurse[[#This Row],[MDS Census]]</f>
        <v>0.46498499921048486</v>
      </c>
      <c r="J80" s="4">
        <f>SUM(Nurse[[#This Row],[RN Hours (excl. Admin, DON)]],Nurse[[#This Row],[RN Admin Hours]],Nurse[[#This Row],[RN DON Hours]],Nurse[[#This Row],[LPN Hours (excl. Admin)]],Nurse[[#This Row],[LPN Admin Hours]],Nurse[[#This Row],[CNA Hours]],Nurse[[#This Row],[NA TR Hours]],Nurse[[#This Row],[Med Aide/Tech Hours]])</f>
        <v>231.56793478260869</v>
      </c>
      <c r="K80" s="4">
        <f>SUM(Nurse[[#This Row],[RN Hours (excl. Admin, DON)]],Nurse[[#This Row],[LPN Hours (excl. Admin)]],Nurse[[#This Row],[CNA Hours]],Nurse[[#This Row],[NA TR Hours]],Nurse[[#This Row],[Med Aide/Tech Hours]])</f>
        <v>210.75815217391306</v>
      </c>
      <c r="L80" s="4">
        <f>SUM(Nurse[[#This Row],[RN Hours (excl. Admin, DON)]],Nurse[[#This Row],[RN Admin Hours]],Nurse[[#This Row],[RN DON Hours]])</f>
        <v>52.817934782608702</v>
      </c>
      <c r="M80" s="4">
        <v>32.008152173913047</v>
      </c>
      <c r="N80" s="4">
        <v>16.410326086956523</v>
      </c>
      <c r="O80" s="4">
        <v>4.3994565217391308</v>
      </c>
      <c r="P80" s="4">
        <f>SUM(Nurse[[#This Row],[LPN Hours (excl. Admin)]],Nurse[[#This Row],[LPN Admin Hours]])</f>
        <v>56.054347826086953</v>
      </c>
      <c r="Q80" s="4">
        <v>56.054347826086953</v>
      </c>
      <c r="R80" s="4">
        <v>0</v>
      </c>
      <c r="S80" s="4">
        <f>SUM(Nurse[[#This Row],[CNA Hours]],Nurse[[#This Row],[NA TR Hours]],Nurse[[#This Row],[Med Aide/Tech Hours]])</f>
        <v>122.69565217391305</v>
      </c>
      <c r="T80" s="4">
        <v>122.69565217391305</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12.657608695652176</v>
      </c>
      <c r="X80" s="4">
        <v>0</v>
      </c>
      <c r="Y80" s="4">
        <v>0</v>
      </c>
      <c r="Z80" s="4">
        <v>0</v>
      </c>
      <c r="AA80" s="4">
        <v>2.2961956521739131</v>
      </c>
      <c r="AB80" s="4">
        <v>0</v>
      </c>
      <c r="AC80" s="4">
        <v>10.361413043478262</v>
      </c>
      <c r="AD80" s="4">
        <v>0</v>
      </c>
      <c r="AE80" s="4">
        <v>0</v>
      </c>
      <c r="AF80" s="1">
        <v>75113</v>
      </c>
      <c r="AG80" s="1">
        <v>1</v>
      </c>
      <c r="AH80"/>
    </row>
    <row r="81" spans="1:34" x14ac:dyDescent="0.25">
      <c r="A81" t="s">
        <v>207</v>
      </c>
      <c r="B81" t="s">
        <v>84</v>
      </c>
      <c r="C81" t="s">
        <v>322</v>
      </c>
      <c r="D81" t="s">
        <v>254</v>
      </c>
      <c r="E81" s="4">
        <v>58.163043478260867</v>
      </c>
      <c r="F81" s="4">
        <f>Nurse[[#This Row],[Total Nurse Staff Hours]]/Nurse[[#This Row],[MDS Census]]</f>
        <v>6.5157914408521771</v>
      </c>
      <c r="G81" s="4">
        <f>Nurse[[#This Row],[Total Direct Care Staff Hours]]/Nurse[[#This Row],[MDS Census]]</f>
        <v>5.5198093814240332</v>
      </c>
      <c r="H81" s="4">
        <f>Nurse[[#This Row],[Total RN Hours (w/ Admin, DON)]]/Nurse[[#This Row],[MDS Census]]</f>
        <v>1.9662679872920947</v>
      </c>
      <c r="I81" s="4">
        <f>Nurse[[#This Row],[RN Hours (excl. Admin, DON)]]/Nurse[[#This Row],[MDS Census]]</f>
        <v>0.97028592786395063</v>
      </c>
      <c r="J81" s="4">
        <f>SUM(Nurse[[#This Row],[RN Hours (excl. Admin, DON)]],Nurse[[#This Row],[RN Admin Hours]],Nurse[[#This Row],[RN DON Hours]],Nurse[[#This Row],[LPN Hours (excl. Admin)]],Nurse[[#This Row],[LPN Admin Hours]],Nurse[[#This Row],[CNA Hours]],Nurse[[#This Row],[NA TR Hours]],Nurse[[#This Row],[Med Aide/Tech Hours]])</f>
        <v>378.97826086956519</v>
      </c>
      <c r="K81" s="4">
        <f>SUM(Nurse[[#This Row],[RN Hours (excl. Admin, DON)]],Nurse[[#This Row],[LPN Hours (excl. Admin)]],Nurse[[#This Row],[CNA Hours]],Nurse[[#This Row],[NA TR Hours]],Nurse[[#This Row],[Med Aide/Tech Hours]])</f>
        <v>321.04891304347825</v>
      </c>
      <c r="L81" s="4">
        <f>SUM(Nurse[[#This Row],[RN Hours (excl. Admin, DON)]],Nurse[[#This Row],[RN Admin Hours]],Nurse[[#This Row],[RN DON Hours]])</f>
        <v>114.3641304347826</v>
      </c>
      <c r="M81" s="4">
        <v>56.434782608695649</v>
      </c>
      <c r="N81" s="4">
        <v>57.929347826086953</v>
      </c>
      <c r="O81" s="4">
        <v>0</v>
      </c>
      <c r="P81" s="4">
        <f>SUM(Nurse[[#This Row],[LPN Hours (excl. Admin)]],Nurse[[#This Row],[LPN Admin Hours]])</f>
        <v>76.763586956521735</v>
      </c>
      <c r="Q81" s="4">
        <v>76.763586956521735</v>
      </c>
      <c r="R81" s="4">
        <v>0</v>
      </c>
      <c r="S81" s="4">
        <f>SUM(Nurse[[#This Row],[CNA Hours]],Nurse[[#This Row],[NA TR Hours]],Nurse[[#This Row],[Med Aide/Tech Hours]])</f>
        <v>187.85054347826087</v>
      </c>
      <c r="T81" s="4">
        <v>187.85054347826087</v>
      </c>
      <c r="U81" s="4">
        <v>0</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75275</v>
      </c>
      <c r="AG81" s="1">
        <v>1</v>
      </c>
      <c r="AH81"/>
    </row>
    <row r="82" spans="1:34" x14ac:dyDescent="0.25">
      <c r="A82" t="s">
        <v>207</v>
      </c>
      <c r="B82" t="s">
        <v>80</v>
      </c>
      <c r="C82" t="s">
        <v>320</v>
      </c>
      <c r="D82" t="s">
        <v>257</v>
      </c>
      <c r="E82" s="4">
        <v>118.02173913043478</v>
      </c>
      <c r="F82" s="4">
        <f>Nurse[[#This Row],[Total Nurse Staff Hours]]/Nurse[[#This Row],[MDS Census]]</f>
        <v>3.248029102965555</v>
      </c>
      <c r="G82" s="4">
        <f>Nurse[[#This Row],[Total Direct Care Staff Hours]]/Nurse[[#This Row],[MDS Census]]</f>
        <v>2.7622812672683734</v>
      </c>
      <c r="H82" s="4">
        <f>Nurse[[#This Row],[Total RN Hours (w/ Admin, DON)]]/Nurse[[#This Row],[MDS Census]]</f>
        <v>0.62188064100202611</v>
      </c>
      <c r="I82" s="4">
        <f>Nurse[[#This Row],[RN Hours (excl. Admin, DON)]]/Nurse[[#This Row],[MDS Census]]</f>
        <v>0.16479830539694235</v>
      </c>
      <c r="J82" s="4">
        <f>SUM(Nurse[[#This Row],[RN Hours (excl. Admin, DON)]],Nurse[[#This Row],[RN Admin Hours]],Nurse[[#This Row],[RN DON Hours]],Nurse[[#This Row],[LPN Hours (excl. Admin)]],Nurse[[#This Row],[LPN Admin Hours]],Nurse[[#This Row],[CNA Hours]],Nurse[[#This Row],[NA TR Hours]],Nurse[[#This Row],[Med Aide/Tech Hours]])</f>
        <v>383.33804347826083</v>
      </c>
      <c r="K82" s="4">
        <f>SUM(Nurse[[#This Row],[RN Hours (excl. Admin, DON)]],Nurse[[#This Row],[LPN Hours (excl. Admin)]],Nurse[[#This Row],[CNA Hours]],Nurse[[#This Row],[NA TR Hours]],Nurse[[#This Row],[Med Aide/Tech Hours]])</f>
        <v>326.00923913043476</v>
      </c>
      <c r="L82" s="4">
        <f>SUM(Nurse[[#This Row],[RN Hours (excl. Admin, DON)]],Nurse[[#This Row],[RN Admin Hours]],Nurse[[#This Row],[RN DON Hours]])</f>
        <v>73.395434782608689</v>
      </c>
      <c r="M82" s="4">
        <v>19.449782608695653</v>
      </c>
      <c r="N82" s="4">
        <v>49.597826086956523</v>
      </c>
      <c r="O82" s="4">
        <v>4.3478260869565215</v>
      </c>
      <c r="P82" s="4">
        <f>SUM(Nurse[[#This Row],[LPN Hours (excl. Admin)]],Nurse[[#This Row],[LPN Admin Hours]])</f>
        <v>54.97630434782608</v>
      </c>
      <c r="Q82" s="4">
        <v>51.593152173913033</v>
      </c>
      <c r="R82" s="4">
        <v>3.3831521739130435</v>
      </c>
      <c r="S82" s="4">
        <f>SUM(Nurse[[#This Row],[CNA Hours]],Nurse[[#This Row],[NA TR Hours]],Nurse[[#This Row],[Med Aide/Tech Hours]])</f>
        <v>254.96630434782608</v>
      </c>
      <c r="T82" s="4">
        <v>207.90923913043477</v>
      </c>
      <c r="U82" s="4">
        <v>18.625</v>
      </c>
      <c r="V82" s="4">
        <v>28.432065217391305</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24.803586956521741</v>
      </c>
      <c r="X82" s="4">
        <v>2.3764130434782609</v>
      </c>
      <c r="Y82" s="4">
        <v>0</v>
      </c>
      <c r="Z82" s="4">
        <v>0</v>
      </c>
      <c r="AA82" s="4">
        <v>8.1393478260869561</v>
      </c>
      <c r="AB82" s="4">
        <v>0</v>
      </c>
      <c r="AC82" s="4">
        <v>14.287826086956525</v>
      </c>
      <c r="AD82" s="4">
        <v>0</v>
      </c>
      <c r="AE82" s="4">
        <v>0</v>
      </c>
      <c r="AF82" s="1">
        <v>75270</v>
      </c>
      <c r="AG82" s="1">
        <v>1</v>
      </c>
      <c r="AH82"/>
    </row>
    <row r="83" spans="1:34" x14ac:dyDescent="0.25">
      <c r="A83" t="s">
        <v>207</v>
      </c>
      <c r="B83" t="s">
        <v>22</v>
      </c>
      <c r="C83" t="s">
        <v>285</v>
      </c>
      <c r="D83" t="s">
        <v>254</v>
      </c>
      <c r="E83" s="4">
        <v>39.902173913043477</v>
      </c>
      <c r="F83" s="4">
        <f>Nurse[[#This Row],[Total Nurse Staff Hours]]/Nurse[[#This Row],[MDS Census]]</f>
        <v>3.5414056115499868</v>
      </c>
      <c r="G83" s="4">
        <f>Nurse[[#This Row],[Total Direct Care Staff Hours]]/Nurse[[#This Row],[MDS Census]]</f>
        <v>2.624216834649959</v>
      </c>
      <c r="H83" s="4">
        <f>Nurse[[#This Row],[Total RN Hours (w/ Admin, DON)]]/Nurse[[#This Row],[MDS Census]]</f>
        <v>0.67647235085807678</v>
      </c>
      <c r="I83" s="4">
        <f>Nurse[[#This Row],[RN Hours (excl. Admin, DON)]]/Nurse[[#This Row],[MDS Census]]</f>
        <v>0.5207245982021248</v>
      </c>
      <c r="J83" s="4">
        <f>SUM(Nurse[[#This Row],[RN Hours (excl. Admin, DON)]],Nurse[[#This Row],[RN Admin Hours]],Nurse[[#This Row],[RN DON Hours]],Nurse[[#This Row],[LPN Hours (excl. Admin)]],Nurse[[#This Row],[LPN Admin Hours]],Nurse[[#This Row],[CNA Hours]],Nurse[[#This Row],[NA TR Hours]],Nurse[[#This Row],[Med Aide/Tech Hours]])</f>
        <v>141.30978260869566</v>
      </c>
      <c r="K83" s="4">
        <f>SUM(Nurse[[#This Row],[RN Hours (excl. Admin, DON)]],Nurse[[#This Row],[LPN Hours (excl. Admin)]],Nurse[[#This Row],[CNA Hours]],Nurse[[#This Row],[NA TR Hours]],Nurse[[#This Row],[Med Aide/Tech Hours]])</f>
        <v>104.71195652173913</v>
      </c>
      <c r="L83" s="4">
        <f>SUM(Nurse[[#This Row],[RN Hours (excl. Admin, DON)]],Nurse[[#This Row],[RN Admin Hours]],Nurse[[#This Row],[RN DON Hours]])</f>
        <v>26.992717391304346</v>
      </c>
      <c r="M83" s="4">
        <v>20.778043478260869</v>
      </c>
      <c r="N83" s="4">
        <v>0.64130434782608692</v>
      </c>
      <c r="O83" s="4">
        <v>5.5733695652173916</v>
      </c>
      <c r="P83" s="4">
        <f>SUM(Nurse[[#This Row],[LPN Hours (excl. Admin)]],Nurse[[#This Row],[LPN Admin Hours]])</f>
        <v>30.478260869565219</v>
      </c>
      <c r="Q83" s="4">
        <v>9.5108695652173919E-2</v>
      </c>
      <c r="R83" s="4">
        <v>30.383152173913043</v>
      </c>
      <c r="S83" s="4">
        <f>SUM(Nurse[[#This Row],[CNA Hours]],Nurse[[#This Row],[NA TR Hours]],Nurse[[#This Row],[Med Aide/Tech Hours]])</f>
        <v>83.838804347826084</v>
      </c>
      <c r="T83" s="4">
        <v>83.838804347826084</v>
      </c>
      <c r="U83" s="4">
        <v>0</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5.1429347826086955</v>
      </c>
      <c r="X83" s="4">
        <v>3.3315217391304346</v>
      </c>
      <c r="Y83" s="4">
        <v>0.64130434782608692</v>
      </c>
      <c r="Z83" s="4">
        <v>0</v>
      </c>
      <c r="AA83" s="4">
        <v>9.5108695652173919E-2</v>
      </c>
      <c r="AB83" s="4">
        <v>0</v>
      </c>
      <c r="AC83" s="4">
        <v>1.075</v>
      </c>
      <c r="AD83" s="4">
        <v>0</v>
      </c>
      <c r="AE83" s="4">
        <v>0</v>
      </c>
      <c r="AF83" s="1">
        <v>75096</v>
      </c>
      <c r="AG83" s="1">
        <v>1</v>
      </c>
      <c r="AH83"/>
    </row>
    <row r="84" spans="1:34" x14ac:dyDescent="0.25">
      <c r="A84" t="s">
        <v>207</v>
      </c>
      <c r="B84" t="s">
        <v>60</v>
      </c>
      <c r="C84" t="s">
        <v>290</v>
      </c>
      <c r="D84" t="s">
        <v>254</v>
      </c>
      <c r="E84" s="4">
        <v>64.5</v>
      </c>
      <c r="F84" s="4">
        <f>Nurse[[#This Row],[Total Nurse Staff Hours]]/Nurse[[#This Row],[MDS Census]]</f>
        <v>4.8453892821031337</v>
      </c>
      <c r="G84" s="4">
        <f>Nurse[[#This Row],[Total Direct Care Staff Hours]]/Nurse[[#This Row],[MDS Census]]</f>
        <v>4.5609268621503203</v>
      </c>
      <c r="H84" s="4">
        <f>Nurse[[#This Row],[Total RN Hours (w/ Admin, DON)]]/Nurse[[#This Row],[MDS Census]]</f>
        <v>0.92819683181665014</v>
      </c>
      <c r="I84" s="4">
        <f>Nurse[[#This Row],[RN Hours (excl. Admin, DON)]]/Nurse[[#This Row],[MDS Census]]</f>
        <v>0.64373441186383584</v>
      </c>
      <c r="J84" s="4">
        <f>SUM(Nurse[[#This Row],[RN Hours (excl. Admin, DON)]],Nurse[[#This Row],[RN Admin Hours]],Nurse[[#This Row],[RN DON Hours]],Nurse[[#This Row],[LPN Hours (excl. Admin)]],Nurse[[#This Row],[LPN Admin Hours]],Nurse[[#This Row],[CNA Hours]],Nurse[[#This Row],[NA TR Hours]],Nurse[[#This Row],[Med Aide/Tech Hours]])</f>
        <v>312.52760869565213</v>
      </c>
      <c r="K84" s="4">
        <f>SUM(Nurse[[#This Row],[RN Hours (excl. Admin, DON)]],Nurse[[#This Row],[LPN Hours (excl. Admin)]],Nurse[[#This Row],[CNA Hours]],Nurse[[#This Row],[NA TR Hours]],Nurse[[#This Row],[Med Aide/Tech Hours]])</f>
        <v>294.17978260869563</v>
      </c>
      <c r="L84" s="4">
        <f>SUM(Nurse[[#This Row],[RN Hours (excl. Admin, DON)]],Nurse[[#This Row],[RN Admin Hours]],Nurse[[#This Row],[RN DON Hours]])</f>
        <v>59.868695652173933</v>
      </c>
      <c r="M84" s="4">
        <v>41.52086956521741</v>
      </c>
      <c r="N84" s="4">
        <v>12.695652173913043</v>
      </c>
      <c r="O84" s="4">
        <v>5.6521739130434785</v>
      </c>
      <c r="P84" s="4">
        <f>SUM(Nurse[[#This Row],[LPN Hours (excl. Admin)]],Nurse[[#This Row],[LPN Admin Hours]])</f>
        <v>87.253586956521744</v>
      </c>
      <c r="Q84" s="4">
        <v>87.253586956521744</v>
      </c>
      <c r="R84" s="4">
        <v>0</v>
      </c>
      <c r="S84" s="4">
        <f>SUM(Nurse[[#This Row],[CNA Hours]],Nurse[[#This Row],[NA TR Hours]],Nurse[[#This Row],[Med Aide/Tech Hours]])</f>
        <v>165.40532608695648</v>
      </c>
      <c r="T84" s="4">
        <v>165.40532608695648</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75235</v>
      </c>
      <c r="AG84" s="1">
        <v>1</v>
      </c>
      <c r="AH84"/>
    </row>
    <row r="85" spans="1:34" x14ac:dyDescent="0.25">
      <c r="A85" t="s">
        <v>207</v>
      </c>
      <c r="B85" t="s">
        <v>145</v>
      </c>
      <c r="C85" t="s">
        <v>307</v>
      </c>
      <c r="D85" t="s">
        <v>254</v>
      </c>
      <c r="E85" s="4">
        <v>100.14130434782609</v>
      </c>
      <c r="F85" s="4">
        <f>Nurse[[#This Row],[Total Nurse Staff Hours]]/Nurse[[#This Row],[MDS Census]]</f>
        <v>3.8677683707804187</v>
      </c>
      <c r="G85" s="4">
        <f>Nurse[[#This Row],[Total Direct Care Staff Hours]]/Nurse[[#This Row],[MDS Census]]</f>
        <v>3.6809942472593074</v>
      </c>
      <c r="H85" s="4">
        <f>Nurse[[#This Row],[Total RN Hours (w/ Admin, DON)]]/Nurse[[#This Row],[MDS Census]]</f>
        <v>0.63586779550634964</v>
      </c>
      <c r="I85" s="4">
        <f>Nurse[[#This Row],[RN Hours (excl. Admin, DON)]]/Nurse[[#This Row],[MDS Census]]</f>
        <v>0.45294692282644089</v>
      </c>
      <c r="J85" s="4">
        <f>SUM(Nurse[[#This Row],[RN Hours (excl. Admin, DON)]],Nurse[[#This Row],[RN Admin Hours]],Nurse[[#This Row],[RN DON Hours]],Nurse[[#This Row],[LPN Hours (excl. Admin)]],Nurse[[#This Row],[LPN Admin Hours]],Nurse[[#This Row],[CNA Hours]],Nurse[[#This Row],[NA TR Hours]],Nurse[[#This Row],[Med Aide/Tech Hours]])</f>
        <v>387.32336956521738</v>
      </c>
      <c r="K85" s="4">
        <f>SUM(Nurse[[#This Row],[RN Hours (excl. Admin, DON)]],Nurse[[#This Row],[LPN Hours (excl. Admin)]],Nurse[[#This Row],[CNA Hours]],Nurse[[#This Row],[NA TR Hours]],Nurse[[#This Row],[Med Aide/Tech Hours]])</f>
        <v>368.61956521739131</v>
      </c>
      <c r="L85" s="4">
        <f>SUM(Nurse[[#This Row],[RN Hours (excl. Admin, DON)]],Nurse[[#This Row],[RN Admin Hours]],Nurse[[#This Row],[RN DON Hours]])</f>
        <v>63.676630434782609</v>
      </c>
      <c r="M85" s="4">
        <v>45.358695652173914</v>
      </c>
      <c r="N85" s="4">
        <v>13.345108695652174</v>
      </c>
      <c r="O85" s="4">
        <v>4.9728260869565215</v>
      </c>
      <c r="P85" s="4">
        <f>SUM(Nurse[[#This Row],[LPN Hours (excl. Admin)]],Nurse[[#This Row],[LPN Admin Hours]])</f>
        <v>81.801630434782609</v>
      </c>
      <c r="Q85" s="4">
        <v>81.415760869565219</v>
      </c>
      <c r="R85" s="4">
        <v>0.3858695652173913</v>
      </c>
      <c r="S85" s="4">
        <f>SUM(Nurse[[#This Row],[CNA Hours]],Nurse[[#This Row],[NA TR Hours]],Nurse[[#This Row],[Med Aide/Tech Hours]])</f>
        <v>241.84510869565219</v>
      </c>
      <c r="T85" s="4">
        <v>241.84510869565219</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9.9619565217391308</v>
      </c>
      <c r="X85" s="4">
        <v>0</v>
      </c>
      <c r="Y85" s="4">
        <v>1.3043478260869565</v>
      </c>
      <c r="Z85" s="4">
        <v>0</v>
      </c>
      <c r="AA85" s="4">
        <v>0</v>
      </c>
      <c r="AB85" s="4">
        <v>0</v>
      </c>
      <c r="AC85" s="4">
        <v>8.6576086956521738</v>
      </c>
      <c r="AD85" s="4">
        <v>0</v>
      </c>
      <c r="AE85" s="4">
        <v>0</v>
      </c>
      <c r="AF85" s="1">
        <v>75366</v>
      </c>
      <c r="AG85" s="1">
        <v>1</v>
      </c>
      <c r="AH85"/>
    </row>
    <row r="86" spans="1:34" x14ac:dyDescent="0.25">
      <c r="A86" t="s">
        <v>207</v>
      </c>
      <c r="B86" t="s">
        <v>181</v>
      </c>
      <c r="C86" t="s">
        <v>272</v>
      </c>
      <c r="D86" t="s">
        <v>252</v>
      </c>
      <c r="E86" s="4">
        <v>74.967391304347828</v>
      </c>
      <c r="F86" s="4">
        <f>Nurse[[#This Row],[Total Nurse Staff Hours]]/Nurse[[#This Row],[MDS Census]]</f>
        <v>4.5065970711903729</v>
      </c>
      <c r="G86" s="4">
        <f>Nurse[[#This Row],[Total Direct Care Staff Hours]]/Nurse[[#This Row],[MDS Census]]</f>
        <v>4.107438016528925</v>
      </c>
      <c r="H86" s="4">
        <f>Nurse[[#This Row],[Total RN Hours (w/ Admin, DON)]]/Nurse[[#This Row],[MDS Census]]</f>
        <v>0.99800637958532701</v>
      </c>
      <c r="I86" s="4">
        <f>Nurse[[#This Row],[RN Hours (excl. Admin, DON)]]/Nurse[[#This Row],[MDS Census]]</f>
        <v>0.70287806292590982</v>
      </c>
      <c r="J86" s="4">
        <f>SUM(Nurse[[#This Row],[RN Hours (excl. Admin, DON)]],Nurse[[#This Row],[RN Admin Hours]],Nurse[[#This Row],[RN DON Hours]],Nurse[[#This Row],[LPN Hours (excl. Admin)]],Nurse[[#This Row],[LPN Admin Hours]],Nurse[[#This Row],[CNA Hours]],Nurse[[#This Row],[NA TR Hours]],Nurse[[#This Row],[Med Aide/Tech Hours]])</f>
        <v>337.84782608695656</v>
      </c>
      <c r="K86" s="4">
        <f>SUM(Nurse[[#This Row],[RN Hours (excl. Admin, DON)]],Nurse[[#This Row],[LPN Hours (excl. Admin)]],Nurse[[#This Row],[CNA Hours]],Nurse[[#This Row],[NA TR Hours]],Nurse[[#This Row],[Med Aide/Tech Hours]])</f>
        <v>307.92391304347825</v>
      </c>
      <c r="L86" s="4">
        <f>SUM(Nurse[[#This Row],[RN Hours (excl. Admin, DON)]],Nurse[[#This Row],[RN Admin Hours]],Nurse[[#This Row],[RN DON Hours]])</f>
        <v>74.817934782608702</v>
      </c>
      <c r="M86" s="4">
        <v>52.692934782608695</v>
      </c>
      <c r="N86" s="4">
        <v>16.565217391304348</v>
      </c>
      <c r="O86" s="4">
        <v>5.5597826086956523</v>
      </c>
      <c r="P86" s="4">
        <f>SUM(Nurse[[#This Row],[LPN Hours (excl. Admin)]],Nurse[[#This Row],[LPN Admin Hours]])</f>
        <v>62.388586956521735</v>
      </c>
      <c r="Q86" s="4">
        <v>54.589673913043477</v>
      </c>
      <c r="R86" s="4">
        <v>7.7989130434782608</v>
      </c>
      <c r="S86" s="4">
        <f>SUM(Nurse[[#This Row],[CNA Hours]],Nurse[[#This Row],[NA TR Hours]],Nurse[[#This Row],[Med Aide/Tech Hours]])</f>
        <v>200.64130434782609</v>
      </c>
      <c r="T86" s="4">
        <v>200.60869565217391</v>
      </c>
      <c r="U86" s="4">
        <v>3.2608695652173912E-2</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3.2608695652173912E-2</v>
      </c>
      <c r="X86" s="4">
        <v>0</v>
      </c>
      <c r="Y86" s="4">
        <v>0</v>
      </c>
      <c r="Z86" s="4">
        <v>0</v>
      </c>
      <c r="AA86" s="4">
        <v>0</v>
      </c>
      <c r="AB86" s="4">
        <v>0</v>
      </c>
      <c r="AC86" s="4">
        <v>0</v>
      </c>
      <c r="AD86" s="4">
        <v>3.2608695652173912E-2</v>
      </c>
      <c r="AE86" s="4">
        <v>0</v>
      </c>
      <c r="AF86" s="1">
        <v>75414</v>
      </c>
      <c r="AG86" s="1">
        <v>1</v>
      </c>
      <c r="AH86"/>
    </row>
    <row r="87" spans="1:34" x14ac:dyDescent="0.25">
      <c r="A87" t="s">
        <v>207</v>
      </c>
      <c r="B87" t="s">
        <v>42</v>
      </c>
      <c r="C87" t="s">
        <v>297</v>
      </c>
      <c r="D87" t="s">
        <v>257</v>
      </c>
      <c r="E87" s="4">
        <v>113.29347826086956</v>
      </c>
      <c r="F87" s="4">
        <f>Nurse[[#This Row],[Total Nurse Staff Hours]]/Nurse[[#This Row],[MDS Census]]</f>
        <v>3.0290463398253866</v>
      </c>
      <c r="G87" s="4">
        <f>Nurse[[#This Row],[Total Direct Care Staff Hours]]/Nurse[[#This Row],[MDS Census]]</f>
        <v>2.8300153506667951</v>
      </c>
      <c r="H87" s="4">
        <f>Nurse[[#This Row],[Total RN Hours (w/ Admin, DON)]]/Nurse[[#This Row],[MDS Census]]</f>
        <v>0.55123285042694048</v>
      </c>
      <c r="I87" s="4">
        <f>Nurse[[#This Row],[RN Hours (excl. Admin, DON)]]/Nurse[[#This Row],[MDS Census]]</f>
        <v>0.4658447663820397</v>
      </c>
      <c r="J87" s="4">
        <f>SUM(Nurse[[#This Row],[RN Hours (excl. Admin, DON)]],Nurse[[#This Row],[RN Admin Hours]],Nurse[[#This Row],[RN DON Hours]],Nurse[[#This Row],[LPN Hours (excl. Admin)]],Nurse[[#This Row],[LPN Admin Hours]],Nurse[[#This Row],[CNA Hours]],Nurse[[#This Row],[NA TR Hours]],Nurse[[#This Row],[Med Aide/Tech Hours]])</f>
        <v>343.17119565217394</v>
      </c>
      <c r="K87" s="4">
        <f>SUM(Nurse[[#This Row],[RN Hours (excl. Admin, DON)]],Nurse[[#This Row],[LPN Hours (excl. Admin)]],Nurse[[#This Row],[CNA Hours]],Nurse[[#This Row],[NA TR Hours]],Nurse[[#This Row],[Med Aide/Tech Hours]])</f>
        <v>320.62228260869568</v>
      </c>
      <c r="L87" s="4">
        <f>SUM(Nurse[[#This Row],[RN Hours (excl. Admin, DON)]],Nurse[[#This Row],[RN Admin Hours]],Nurse[[#This Row],[RN DON Hours]])</f>
        <v>62.451086956521742</v>
      </c>
      <c r="M87" s="4">
        <v>52.777173913043477</v>
      </c>
      <c r="N87" s="4">
        <v>5.0760869565217392</v>
      </c>
      <c r="O87" s="4">
        <v>4.5978260869565215</v>
      </c>
      <c r="P87" s="4">
        <f>SUM(Nurse[[#This Row],[LPN Hours (excl. Admin)]],Nurse[[#This Row],[LPN Admin Hours]])</f>
        <v>82.195652173913047</v>
      </c>
      <c r="Q87" s="4">
        <v>69.320652173913047</v>
      </c>
      <c r="R87" s="4">
        <v>12.875</v>
      </c>
      <c r="S87" s="4">
        <f>SUM(Nurse[[#This Row],[CNA Hours]],Nurse[[#This Row],[NA TR Hours]],Nurse[[#This Row],[Med Aide/Tech Hours]])</f>
        <v>198.52445652173913</v>
      </c>
      <c r="T87" s="4">
        <v>198.45380434782609</v>
      </c>
      <c r="U87" s="4">
        <v>7.0652173913043473E-2</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2.9592391304347827</v>
      </c>
      <c r="X87" s="4">
        <v>0</v>
      </c>
      <c r="Y87" s="4">
        <v>0</v>
      </c>
      <c r="Z87" s="4">
        <v>0</v>
      </c>
      <c r="AA87" s="4">
        <v>1.6440217391304348</v>
      </c>
      <c r="AB87" s="4">
        <v>0</v>
      </c>
      <c r="AC87" s="4">
        <v>1.3152173913043479</v>
      </c>
      <c r="AD87" s="4">
        <v>0</v>
      </c>
      <c r="AE87" s="4">
        <v>0</v>
      </c>
      <c r="AF87" s="1">
        <v>75196</v>
      </c>
      <c r="AG87" s="1">
        <v>1</v>
      </c>
      <c r="AH87"/>
    </row>
    <row r="88" spans="1:34" x14ac:dyDescent="0.25">
      <c r="A88" t="s">
        <v>207</v>
      </c>
      <c r="B88" t="s">
        <v>72</v>
      </c>
      <c r="C88" t="s">
        <v>309</v>
      </c>
      <c r="D88" t="s">
        <v>257</v>
      </c>
      <c r="E88" s="4">
        <v>99.891304347826093</v>
      </c>
      <c r="F88" s="4">
        <f>Nurse[[#This Row],[Total Nurse Staff Hours]]/Nurse[[#This Row],[MDS Census]]</f>
        <v>2.749644178454842</v>
      </c>
      <c r="G88" s="4">
        <f>Nurse[[#This Row],[Total Direct Care Staff Hours]]/Nurse[[#This Row],[MDS Census]]</f>
        <v>2.3724134929270946</v>
      </c>
      <c r="H88" s="4">
        <f>Nurse[[#This Row],[Total RN Hours (w/ Admin, DON)]]/Nurse[[#This Row],[MDS Census]]</f>
        <v>0.5860718171926006</v>
      </c>
      <c r="I88" s="4">
        <f>Nurse[[#This Row],[RN Hours (excl. Admin, DON)]]/Nurse[[#This Row],[MDS Census]]</f>
        <v>0.2088411316648531</v>
      </c>
      <c r="J88" s="4">
        <f>SUM(Nurse[[#This Row],[RN Hours (excl. Admin, DON)]],Nurse[[#This Row],[RN Admin Hours]],Nurse[[#This Row],[RN DON Hours]],Nurse[[#This Row],[LPN Hours (excl. Admin)]],Nurse[[#This Row],[LPN Admin Hours]],Nurse[[#This Row],[CNA Hours]],Nurse[[#This Row],[NA TR Hours]],Nurse[[#This Row],[Med Aide/Tech Hours]])</f>
        <v>274.66554347826087</v>
      </c>
      <c r="K88" s="4">
        <f>SUM(Nurse[[#This Row],[RN Hours (excl. Admin, DON)]],Nurse[[#This Row],[LPN Hours (excl. Admin)]],Nurse[[#This Row],[CNA Hours]],Nurse[[#This Row],[NA TR Hours]],Nurse[[#This Row],[Med Aide/Tech Hours]])</f>
        <v>236.98347826086956</v>
      </c>
      <c r="L88" s="4">
        <f>SUM(Nurse[[#This Row],[RN Hours (excl. Admin, DON)]],Nurse[[#This Row],[RN Admin Hours]],Nurse[[#This Row],[RN DON Hours]])</f>
        <v>58.543478260869563</v>
      </c>
      <c r="M88" s="4">
        <v>20.861413043478262</v>
      </c>
      <c r="N88" s="4">
        <v>32.899456521739133</v>
      </c>
      <c r="O88" s="4">
        <v>4.7826086956521738</v>
      </c>
      <c r="P88" s="4">
        <f>SUM(Nurse[[#This Row],[LPN Hours (excl. Admin)]],Nurse[[#This Row],[LPN Admin Hours]])</f>
        <v>55.884130434782612</v>
      </c>
      <c r="Q88" s="4">
        <v>55.884130434782612</v>
      </c>
      <c r="R88" s="4">
        <v>0</v>
      </c>
      <c r="S88" s="4">
        <f>SUM(Nurse[[#This Row],[CNA Hours]],Nurse[[#This Row],[NA TR Hours]],Nurse[[#This Row],[Med Aide/Tech Hours]])</f>
        <v>160.2379347826087</v>
      </c>
      <c r="T88" s="4">
        <v>160.2379347826087</v>
      </c>
      <c r="U88" s="4">
        <v>0</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33.331304347826084</v>
      </c>
      <c r="X88" s="4">
        <v>14.646739130434783</v>
      </c>
      <c r="Y88" s="4">
        <v>0</v>
      </c>
      <c r="Z88" s="4">
        <v>0</v>
      </c>
      <c r="AA88" s="4">
        <v>1.8161956521739133</v>
      </c>
      <c r="AB88" s="4">
        <v>0</v>
      </c>
      <c r="AC88" s="4">
        <v>16.868369565217389</v>
      </c>
      <c r="AD88" s="4">
        <v>0</v>
      </c>
      <c r="AE88" s="4">
        <v>0</v>
      </c>
      <c r="AF88" s="1">
        <v>75253</v>
      </c>
      <c r="AG88" s="1">
        <v>1</v>
      </c>
      <c r="AH88"/>
    </row>
    <row r="89" spans="1:34" x14ac:dyDescent="0.25">
      <c r="A89" t="s">
        <v>207</v>
      </c>
      <c r="B89" t="s">
        <v>25</v>
      </c>
      <c r="C89" t="s">
        <v>282</v>
      </c>
      <c r="D89" t="s">
        <v>253</v>
      </c>
      <c r="E89" s="4">
        <v>205.27173913043478</v>
      </c>
      <c r="F89" s="4">
        <f>Nurse[[#This Row],[Total Nurse Staff Hours]]/Nurse[[#This Row],[MDS Census]]</f>
        <v>3.4876446915541433</v>
      </c>
      <c r="G89" s="4">
        <f>Nurse[[#This Row],[Total Direct Care Staff Hours]]/Nurse[[#This Row],[MDS Census]]</f>
        <v>3.410043420704262</v>
      </c>
      <c r="H89" s="4">
        <f>Nurse[[#This Row],[Total RN Hours (w/ Admin, DON)]]/Nurse[[#This Row],[MDS Census]]</f>
        <v>0.43418056658723864</v>
      </c>
      <c r="I89" s="4">
        <f>Nurse[[#This Row],[RN Hours (excl. Admin, DON)]]/Nurse[[#This Row],[MDS Census]]</f>
        <v>0.35657929573735769</v>
      </c>
      <c r="J89" s="4">
        <f>SUM(Nurse[[#This Row],[RN Hours (excl. Admin, DON)]],Nurse[[#This Row],[RN Admin Hours]],Nurse[[#This Row],[RN DON Hours]],Nurse[[#This Row],[LPN Hours (excl. Admin)]],Nurse[[#This Row],[LPN Admin Hours]],Nurse[[#This Row],[CNA Hours]],Nurse[[#This Row],[NA TR Hours]],Nurse[[#This Row],[Med Aide/Tech Hours]])</f>
        <v>715.91489130434775</v>
      </c>
      <c r="K89" s="4">
        <f>SUM(Nurse[[#This Row],[RN Hours (excl. Admin, DON)]],Nurse[[#This Row],[LPN Hours (excl. Admin)]],Nurse[[#This Row],[CNA Hours]],Nurse[[#This Row],[NA TR Hours]],Nurse[[#This Row],[Med Aide/Tech Hours]])</f>
        <v>699.98554347826075</v>
      </c>
      <c r="L89" s="4">
        <f>SUM(Nurse[[#This Row],[RN Hours (excl. Admin, DON)]],Nurse[[#This Row],[RN Admin Hours]],Nurse[[#This Row],[RN DON Hours]])</f>
        <v>89.125000000000014</v>
      </c>
      <c r="M89" s="4">
        <v>73.195652173913047</v>
      </c>
      <c r="N89" s="4">
        <v>13.755434782608695</v>
      </c>
      <c r="O89" s="4">
        <v>2.1739130434782608</v>
      </c>
      <c r="P89" s="4">
        <f>SUM(Nurse[[#This Row],[LPN Hours (excl. Admin)]],Nurse[[#This Row],[LPN Admin Hours]])</f>
        <v>182.36054347826084</v>
      </c>
      <c r="Q89" s="4">
        <v>182.36054347826084</v>
      </c>
      <c r="R89" s="4">
        <v>0</v>
      </c>
      <c r="S89" s="4">
        <f>SUM(Nurse[[#This Row],[CNA Hours]],Nurse[[#This Row],[NA TR Hours]],Nurse[[#This Row],[Med Aide/Tech Hours]])</f>
        <v>444.42934782608694</v>
      </c>
      <c r="T89" s="4">
        <v>443.58152173913044</v>
      </c>
      <c r="U89" s="4">
        <v>0.84782608695652173</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30.021739130434781</v>
      </c>
      <c r="X89" s="4">
        <v>8.9673913043478257E-2</v>
      </c>
      <c r="Y89" s="4">
        <v>0.40760869565217389</v>
      </c>
      <c r="Z89" s="4">
        <v>0</v>
      </c>
      <c r="AA89" s="4">
        <v>21.029891304347824</v>
      </c>
      <c r="AB89" s="4">
        <v>0</v>
      </c>
      <c r="AC89" s="4">
        <v>8.4945652173913047</v>
      </c>
      <c r="AD89" s="4">
        <v>0</v>
      </c>
      <c r="AE89" s="4">
        <v>0</v>
      </c>
      <c r="AF89" s="1">
        <v>75109</v>
      </c>
      <c r="AG89" s="1">
        <v>1</v>
      </c>
      <c r="AH89"/>
    </row>
    <row r="90" spans="1:34" x14ac:dyDescent="0.25">
      <c r="A90" t="s">
        <v>207</v>
      </c>
      <c r="B90" t="s">
        <v>8</v>
      </c>
      <c r="C90" t="s">
        <v>274</v>
      </c>
      <c r="D90" t="s">
        <v>252</v>
      </c>
      <c r="E90" s="4">
        <v>87.489130434782609</v>
      </c>
      <c r="F90" s="4">
        <f>Nurse[[#This Row],[Total Nurse Staff Hours]]/Nurse[[#This Row],[MDS Census]]</f>
        <v>2.9371561684681322</v>
      </c>
      <c r="G90" s="4">
        <f>Nurse[[#This Row],[Total Direct Care Staff Hours]]/Nurse[[#This Row],[MDS Census]]</f>
        <v>2.7754280034786931</v>
      </c>
      <c r="H90" s="4">
        <f>Nurse[[#This Row],[Total RN Hours (w/ Admin, DON)]]/Nurse[[#This Row],[MDS Census]]</f>
        <v>0.50282643806684058</v>
      </c>
      <c r="I90" s="4">
        <f>Nurse[[#This Row],[RN Hours (excl. Admin, DON)]]/Nurse[[#This Row],[MDS Census]]</f>
        <v>0.34109827307740087</v>
      </c>
      <c r="J90" s="4">
        <f>SUM(Nurse[[#This Row],[RN Hours (excl. Admin, DON)]],Nurse[[#This Row],[RN Admin Hours]],Nurse[[#This Row],[RN DON Hours]],Nurse[[#This Row],[LPN Hours (excl. Admin)]],Nurse[[#This Row],[LPN Admin Hours]],Nurse[[#This Row],[CNA Hours]],Nurse[[#This Row],[NA TR Hours]],Nurse[[#This Row],[Med Aide/Tech Hours]])</f>
        <v>256.96923913043474</v>
      </c>
      <c r="K90" s="4">
        <f>SUM(Nurse[[#This Row],[RN Hours (excl. Admin, DON)]],Nurse[[#This Row],[LPN Hours (excl. Admin)]],Nurse[[#This Row],[CNA Hours]],Nurse[[#This Row],[NA TR Hours]],Nurse[[#This Row],[Med Aide/Tech Hours]])</f>
        <v>242.81978260869565</v>
      </c>
      <c r="L90" s="4">
        <f>SUM(Nurse[[#This Row],[RN Hours (excl. Admin, DON)]],Nurse[[#This Row],[RN Admin Hours]],Nurse[[#This Row],[RN DON Hours]])</f>
        <v>43.991847826086953</v>
      </c>
      <c r="M90" s="4">
        <v>29.842391304347824</v>
      </c>
      <c r="N90" s="4">
        <v>9.1603260869565215</v>
      </c>
      <c r="O90" s="4">
        <v>4.9891304347826084</v>
      </c>
      <c r="P90" s="4">
        <f>SUM(Nurse[[#This Row],[LPN Hours (excl. Admin)]],Nurse[[#This Row],[LPN Admin Hours]])</f>
        <v>56.391304347826086</v>
      </c>
      <c r="Q90" s="4">
        <v>56.391304347826086</v>
      </c>
      <c r="R90" s="4">
        <v>0</v>
      </c>
      <c r="S90" s="4">
        <f>SUM(Nurse[[#This Row],[CNA Hours]],Nurse[[#This Row],[NA TR Hours]],Nurse[[#This Row],[Med Aide/Tech Hours]])</f>
        <v>156.58608695652174</v>
      </c>
      <c r="T90" s="4">
        <v>156.08880434782608</v>
      </c>
      <c r="U90" s="4">
        <v>0.49728260869565216</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8.6956521739130432E-2</v>
      </c>
      <c r="X90" s="4">
        <v>8.6956521739130432E-2</v>
      </c>
      <c r="Y90" s="4">
        <v>0</v>
      </c>
      <c r="Z90" s="4">
        <v>0</v>
      </c>
      <c r="AA90" s="4">
        <v>0</v>
      </c>
      <c r="AB90" s="4">
        <v>0</v>
      </c>
      <c r="AC90" s="4">
        <v>0</v>
      </c>
      <c r="AD90" s="4">
        <v>0</v>
      </c>
      <c r="AE90" s="4">
        <v>0</v>
      </c>
      <c r="AF90" s="1">
        <v>75047</v>
      </c>
      <c r="AG90" s="1">
        <v>1</v>
      </c>
      <c r="AH90"/>
    </row>
    <row r="91" spans="1:34" x14ac:dyDescent="0.25">
      <c r="A91" t="s">
        <v>207</v>
      </c>
      <c r="B91" t="s">
        <v>18</v>
      </c>
      <c r="C91" t="s">
        <v>282</v>
      </c>
      <c r="D91" t="s">
        <v>253</v>
      </c>
      <c r="E91" s="4">
        <v>101.8695652173913</v>
      </c>
      <c r="F91" s="4">
        <f>Nurse[[#This Row],[Total Nurse Staff Hours]]/Nurse[[#This Row],[MDS Census]]</f>
        <v>4.0937900128040976</v>
      </c>
      <c r="G91" s="4">
        <f>Nurse[[#This Row],[Total Direct Care Staff Hours]]/Nurse[[#This Row],[MDS Census]]</f>
        <v>3.6294814340588988</v>
      </c>
      <c r="H91" s="4">
        <f>Nurse[[#This Row],[Total RN Hours (w/ Admin, DON)]]/Nurse[[#This Row],[MDS Census]]</f>
        <v>0.91591976099018357</v>
      </c>
      <c r="I91" s="4">
        <f>Nurse[[#This Row],[RN Hours (excl. Admin, DON)]]/Nurse[[#This Row],[MDS Census]]</f>
        <v>0.45161118224498509</v>
      </c>
      <c r="J91" s="4">
        <f>SUM(Nurse[[#This Row],[RN Hours (excl. Admin, DON)]],Nurse[[#This Row],[RN Admin Hours]],Nurse[[#This Row],[RN DON Hours]],Nurse[[#This Row],[LPN Hours (excl. Admin)]],Nurse[[#This Row],[LPN Admin Hours]],Nurse[[#This Row],[CNA Hours]],Nurse[[#This Row],[NA TR Hours]],Nurse[[#This Row],[Med Aide/Tech Hours]])</f>
        <v>417.03260869565219</v>
      </c>
      <c r="K91" s="4">
        <f>SUM(Nurse[[#This Row],[RN Hours (excl. Admin, DON)]],Nurse[[#This Row],[LPN Hours (excl. Admin)]],Nurse[[#This Row],[CNA Hours]],Nurse[[#This Row],[NA TR Hours]],Nurse[[#This Row],[Med Aide/Tech Hours]])</f>
        <v>369.73369565217388</v>
      </c>
      <c r="L91" s="4">
        <f>SUM(Nurse[[#This Row],[RN Hours (excl. Admin, DON)]],Nurse[[#This Row],[RN Admin Hours]],Nurse[[#This Row],[RN DON Hours]])</f>
        <v>93.304347826086953</v>
      </c>
      <c r="M91" s="4">
        <v>46.005434782608695</v>
      </c>
      <c r="N91" s="4">
        <v>41.880434782608695</v>
      </c>
      <c r="O91" s="4">
        <v>5.4184782608695654</v>
      </c>
      <c r="P91" s="4">
        <f>SUM(Nurse[[#This Row],[LPN Hours (excl. Admin)]],Nurse[[#This Row],[LPN Admin Hours]])</f>
        <v>86.459239130434781</v>
      </c>
      <c r="Q91" s="4">
        <v>86.459239130434781</v>
      </c>
      <c r="R91" s="4">
        <v>0</v>
      </c>
      <c r="S91" s="4">
        <f>SUM(Nurse[[#This Row],[CNA Hours]],Nurse[[#This Row],[NA TR Hours]],Nurse[[#This Row],[Med Aide/Tech Hours]])</f>
        <v>237.26902173913044</v>
      </c>
      <c r="T91" s="4">
        <v>237.26902173913044</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 s="4">
        <v>0</v>
      </c>
      <c r="Y91" s="4">
        <v>0</v>
      </c>
      <c r="Z91" s="4">
        <v>0</v>
      </c>
      <c r="AA91" s="4">
        <v>0</v>
      </c>
      <c r="AB91" s="4">
        <v>0</v>
      </c>
      <c r="AC91" s="4">
        <v>0</v>
      </c>
      <c r="AD91" s="4">
        <v>0</v>
      </c>
      <c r="AE91" s="4">
        <v>0</v>
      </c>
      <c r="AF91" s="1">
        <v>75082</v>
      </c>
      <c r="AG91" s="1">
        <v>1</v>
      </c>
      <c r="AH91"/>
    </row>
    <row r="92" spans="1:34" x14ac:dyDescent="0.25">
      <c r="A92" t="s">
        <v>207</v>
      </c>
      <c r="B92" t="s">
        <v>92</v>
      </c>
      <c r="C92" t="s">
        <v>324</v>
      </c>
      <c r="D92" t="s">
        <v>253</v>
      </c>
      <c r="E92" s="4">
        <v>91.739130434782609</v>
      </c>
      <c r="F92" s="4">
        <f>Nurse[[#This Row],[Total Nurse Staff Hours]]/Nurse[[#This Row],[MDS Census]]</f>
        <v>4.9802962085308051</v>
      </c>
      <c r="G92" s="4">
        <f>Nurse[[#This Row],[Total Direct Care Staff Hours]]/Nurse[[#This Row],[MDS Census]]</f>
        <v>4.5957879146919431</v>
      </c>
      <c r="H92" s="4">
        <f>Nurse[[#This Row],[Total RN Hours (w/ Admin, DON)]]/Nurse[[#This Row],[MDS Census]]</f>
        <v>1.8553459715639811</v>
      </c>
      <c r="I92" s="4">
        <f>Nurse[[#This Row],[RN Hours (excl. Admin, DON)]]/Nurse[[#This Row],[MDS Census]]</f>
        <v>1.4708376777251184</v>
      </c>
      <c r="J92" s="4">
        <f>SUM(Nurse[[#This Row],[RN Hours (excl. Admin, DON)]],Nurse[[#This Row],[RN Admin Hours]],Nurse[[#This Row],[RN DON Hours]],Nurse[[#This Row],[LPN Hours (excl. Admin)]],Nurse[[#This Row],[LPN Admin Hours]],Nurse[[#This Row],[CNA Hours]],Nurse[[#This Row],[NA TR Hours]],Nurse[[#This Row],[Med Aide/Tech Hours]])</f>
        <v>456.88804347826084</v>
      </c>
      <c r="K92" s="4">
        <f>SUM(Nurse[[#This Row],[RN Hours (excl. Admin, DON)]],Nurse[[#This Row],[LPN Hours (excl. Admin)]],Nurse[[#This Row],[CNA Hours]],Nurse[[#This Row],[NA TR Hours]],Nurse[[#This Row],[Med Aide/Tech Hours]])</f>
        <v>421.61358695652171</v>
      </c>
      <c r="L92" s="4">
        <f>SUM(Nurse[[#This Row],[RN Hours (excl. Admin, DON)]],Nurse[[#This Row],[RN Admin Hours]],Nurse[[#This Row],[RN DON Hours]])</f>
        <v>170.20782608695652</v>
      </c>
      <c r="M92" s="4">
        <v>134.93336956521739</v>
      </c>
      <c r="N92" s="4">
        <v>29.535326086956523</v>
      </c>
      <c r="O92" s="4">
        <v>5.7391304347826084</v>
      </c>
      <c r="P92" s="4">
        <f>SUM(Nurse[[#This Row],[LPN Hours (excl. Admin)]],Nurse[[#This Row],[LPN Admin Hours]])</f>
        <v>27.650326086956522</v>
      </c>
      <c r="Q92" s="4">
        <v>27.650326086956522</v>
      </c>
      <c r="R92" s="4">
        <v>0</v>
      </c>
      <c r="S92" s="4">
        <f>SUM(Nurse[[#This Row],[CNA Hours]],Nurse[[#This Row],[NA TR Hours]],Nurse[[#This Row],[Med Aide/Tech Hours]])</f>
        <v>259.02989130434781</v>
      </c>
      <c r="T92" s="4">
        <v>255.55260869565217</v>
      </c>
      <c r="U92" s="4">
        <v>3.4772826086956519</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75293</v>
      </c>
      <c r="AG92" s="1">
        <v>1</v>
      </c>
      <c r="AH92"/>
    </row>
    <row r="93" spans="1:34" x14ac:dyDescent="0.25">
      <c r="A93" t="s">
        <v>207</v>
      </c>
      <c r="B93" t="s">
        <v>129</v>
      </c>
      <c r="C93" t="s">
        <v>293</v>
      </c>
      <c r="D93" t="s">
        <v>253</v>
      </c>
      <c r="E93" s="4">
        <v>87.891304347826093</v>
      </c>
      <c r="F93" s="4">
        <f>Nurse[[#This Row],[Total Nurse Staff Hours]]/Nurse[[#This Row],[MDS Census]]</f>
        <v>4.7380113776898343</v>
      </c>
      <c r="G93" s="4">
        <f>Nurse[[#This Row],[Total Direct Care Staff Hours]]/Nurse[[#This Row],[MDS Census]]</f>
        <v>4.4677603264902297</v>
      </c>
      <c r="H93" s="4">
        <f>Nurse[[#This Row],[Total RN Hours (w/ Admin, DON)]]/Nurse[[#This Row],[MDS Census]]</f>
        <v>1.2379112045510756</v>
      </c>
      <c r="I93" s="4">
        <f>Nurse[[#This Row],[RN Hours (excl. Admin, DON)]]/Nurse[[#This Row],[MDS Census]]</f>
        <v>0.98197501855058111</v>
      </c>
      <c r="J93" s="4">
        <f>SUM(Nurse[[#This Row],[RN Hours (excl. Admin, DON)]],Nurse[[#This Row],[RN Admin Hours]],Nurse[[#This Row],[RN DON Hours]],Nurse[[#This Row],[LPN Hours (excl. Admin)]],Nurse[[#This Row],[LPN Admin Hours]],Nurse[[#This Row],[CNA Hours]],Nurse[[#This Row],[NA TR Hours]],Nurse[[#This Row],[Med Aide/Tech Hours]])</f>
        <v>416.43</v>
      </c>
      <c r="K93" s="4">
        <f>SUM(Nurse[[#This Row],[RN Hours (excl. Admin, DON)]],Nurse[[#This Row],[LPN Hours (excl. Admin)]],Nurse[[#This Row],[CNA Hours]],Nurse[[#This Row],[NA TR Hours]],Nurse[[#This Row],[Med Aide/Tech Hours]])</f>
        <v>392.67728260869563</v>
      </c>
      <c r="L93" s="4">
        <f>SUM(Nurse[[#This Row],[RN Hours (excl. Admin, DON)]],Nurse[[#This Row],[RN Admin Hours]],Nurse[[#This Row],[RN DON Hours]])</f>
        <v>108.8016304347826</v>
      </c>
      <c r="M93" s="4">
        <v>86.307065217391298</v>
      </c>
      <c r="N93" s="4">
        <v>17.625</v>
      </c>
      <c r="O93" s="4">
        <v>4.8695652173913047</v>
      </c>
      <c r="P93" s="4">
        <f>SUM(Nurse[[#This Row],[LPN Hours (excl. Admin)]],Nurse[[#This Row],[LPN Admin Hours]])</f>
        <v>55.713804347826091</v>
      </c>
      <c r="Q93" s="4">
        <v>54.455652173913045</v>
      </c>
      <c r="R93" s="4">
        <v>1.2581521739130435</v>
      </c>
      <c r="S93" s="4">
        <f>SUM(Nurse[[#This Row],[CNA Hours]],Nurse[[#This Row],[NA TR Hours]],Nurse[[#This Row],[Med Aide/Tech Hours]])</f>
        <v>251.91456521739127</v>
      </c>
      <c r="T93" s="4">
        <v>247.89282608695649</v>
      </c>
      <c r="U93" s="4">
        <v>4.0217391304347823</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5.8647826086956538</v>
      </c>
      <c r="X93" s="4">
        <v>0</v>
      </c>
      <c r="Y93" s="4">
        <v>0</v>
      </c>
      <c r="Z93" s="4">
        <v>0</v>
      </c>
      <c r="AA93" s="4">
        <v>1.4176086956521741</v>
      </c>
      <c r="AB93" s="4">
        <v>0</v>
      </c>
      <c r="AC93" s="4">
        <v>4.4471739130434793</v>
      </c>
      <c r="AD93" s="4">
        <v>0</v>
      </c>
      <c r="AE93" s="4">
        <v>0</v>
      </c>
      <c r="AF93" s="1">
        <v>75343</v>
      </c>
      <c r="AG93" s="1">
        <v>1</v>
      </c>
      <c r="AH93"/>
    </row>
    <row r="94" spans="1:34" x14ac:dyDescent="0.25">
      <c r="A94" t="s">
        <v>207</v>
      </c>
      <c r="B94" t="s">
        <v>137</v>
      </c>
      <c r="C94" t="s">
        <v>336</v>
      </c>
      <c r="D94" t="s">
        <v>252</v>
      </c>
      <c r="E94" s="4">
        <v>281.75</v>
      </c>
      <c r="F94" s="4">
        <f>Nurse[[#This Row],[Total Nurse Staff Hours]]/Nurse[[#This Row],[MDS Census]]</f>
        <v>4.5116924501369535</v>
      </c>
      <c r="G94" s="4">
        <f>Nurse[[#This Row],[Total Direct Care Staff Hours]]/Nurse[[#This Row],[MDS Census]]</f>
        <v>4.3768782068593026</v>
      </c>
      <c r="H94" s="4">
        <f>Nurse[[#This Row],[Total RN Hours (w/ Admin, DON)]]/Nurse[[#This Row],[MDS Census]]</f>
        <v>0.75094980903514519</v>
      </c>
      <c r="I94" s="4">
        <f>Nurse[[#This Row],[RN Hours (excl. Admin, DON)]]/Nurse[[#This Row],[MDS Census]]</f>
        <v>0.61613556575749384</v>
      </c>
      <c r="J94" s="4">
        <f>SUM(Nurse[[#This Row],[RN Hours (excl. Admin, DON)]],Nurse[[#This Row],[RN Admin Hours]],Nurse[[#This Row],[RN DON Hours]],Nurse[[#This Row],[LPN Hours (excl. Admin)]],Nurse[[#This Row],[LPN Admin Hours]],Nurse[[#This Row],[CNA Hours]],Nurse[[#This Row],[NA TR Hours]],Nurse[[#This Row],[Med Aide/Tech Hours]])</f>
        <v>1271.1693478260868</v>
      </c>
      <c r="K94" s="4">
        <f>SUM(Nurse[[#This Row],[RN Hours (excl. Admin, DON)]],Nurse[[#This Row],[LPN Hours (excl. Admin)]],Nurse[[#This Row],[CNA Hours]],Nurse[[#This Row],[NA TR Hours]],Nurse[[#This Row],[Med Aide/Tech Hours]])</f>
        <v>1233.1854347826086</v>
      </c>
      <c r="L94" s="4">
        <f>SUM(Nurse[[#This Row],[RN Hours (excl. Admin, DON)]],Nurse[[#This Row],[RN Admin Hours]],Nurse[[#This Row],[RN DON Hours]])</f>
        <v>211.58010869565214</v>
      </c>
      <c r="M94" s="4">
        <v>173.59619565217389</v>
      </c>
      <c r="N94" s="4">
        <v>37.983913043478253</v>
      </c>
      <c r="O94" s="4">
        <v>0</v>
      </c>
      <c r="P94" s="4">
        <f>SUM(Nurse[[#This Row],[LPN Hours (excl. Admin)]],Nurse[[#This Row],[LPN Admin Hours]])</f>
        <v>254.35043478260863</v>
      </c>
      <c r="Q94" s="4">
        <v>254.35043478260863</v>
      </c>
      <c r="R94" s="4">
        <v>0</v>
      </c>
      <c r="S94" s="4">
        <f>SUM(Nurse[[#This Row],[CNA Hours]],Nurse[[#This Row],[NA TR Hours]],Nurse[[#This Row],[Med Aide/Tech Hours]])</f>
        <v>805.23880434782609</v>
      </c>
      <c r="T94" s="4">
        <v>800.02141304347822</v>
      </c>
      <c r="U94" s="4">
        <v>0</v>
      </c>
      <c r="V94" s="4">
        <v>5.2173913043478262</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67.434456521739122</v>
      </c>
      <c r="X94" s="4">
        <v>17.676304347826086</v>
      </c>
      <c r="Y94" s="4">
        <v>0</v>
      </c>
      <c r="Z94" s="4">
        <v>0</v>
      </c>
      <c r="AA94" s="4">
        <v>1.9130434782608696</v>
      </c>
      <c r="AB94" s="4">
        <v>0</v>
      </c>
      <c r="AC94" s="4">
        <v>47.845108695652172</v>
      </c>
      <c r="AD94" s="4">
        <v>0</v>
      </c>
      <c r="AE94" s="4">
        <v>0</v>
      </c>
      <c r="AF94" s="1">
        <v>75353</v>
      </c>
      <c r="AG94" s="1">
        <v>1</v>
      </c>
      <c r="AH94"/>
    </row>
    <row r="95" spans="1:34" x14ac:dyDescent="0.25">
      <c r="A95" t="s">
        <v>207</v>
      </c>
      <c r="B95" t="s">
        <v>200</v>
      </c>
      <c r="C95" t="s">
        <v>302</v>
      </c>
      <c r="D95" t="s">
        <v>253</v>
      </c>
      <c r="E95" s="4">
        <v>81.549295774647888</v>
      </c>
      <c r="F95" s="4">
        <f>Nurse[[#This Row],[Total Nurse Staff Hours]]/Nurse[[#This Row],[MDS Census]]</f>
        <v>5.0286701208981004</v>
      </c>
      <c r="G95" s="4">
        <f>Nurse[[#This Row],[Total Direct Care Staff Hours]]/Nurse[[#This Row],[MDS Census]]</f>
        <v>4.439939550949914</v>
      </c>
      <c r="H95" s="4">
        <f>Nurse[[#This Row],[Total RN Hours (w/ Admin, DON)]]/Nurse[[#This Row],[MDS Census]]</f>
        <v>1.6166234887737476</v>
      </c>
      <c r="I95" s="4">
        <f>Nurse[[#This Row],[RN Hours (excl. Admin, DON)]]/Nurse[[#This Row],[MDS Census]]</f>
        <v>1.0759067357512953</v>
      </c>
      <c r="J95" s="4">
        <f>SUM(Nurse[[#This Row],[RN Hours (excl. Admin, DON)]],Nurse[[#This Row],[RN Admin Hours]],Nurse[[#This Row],[RN DON Hours]],Nurse[[#This Row],[LPN Hours (excl. Admin)]],Nurse[[#This Row],[LPN Admin Hours]],Nurse[[#This Row],[CNA Hours]],Nurse[[#This Row],[NA TR Hours]],Nurse[[#This Row],[Med Aide/Tech Hours]])</f>
        <v>410.08450704225351</v>
      </c>
      <c r="K95" s="4">
        <f>SUM(Nurse[[#This Row],[RN Hours (excl. Admin, DON)]],Nurse[[#This Row],[LPN Hours (excl. Admin)]],Nurse[[#This Row],[CNA Hours]],Nurse[[#This Row],[NA TR Hours]],Nurse[[#This Row],[Med Aide/Tech Hours]])</f>
        <v>362.07394366197184</v>
      </c>
      <c r="L95" s="4">
        <f>SUM(Nurse[[#This Row],[RN Hours (excl. Admin, DON)]],Nurse[[#This Row],[RN Admin Hours]],Nurse[[#This Row],[RN DON Hours]])</f>
        <v>131.83450704225351</v>
      </c>
      <c r="M95" s="4">
        <v>87.739436619718305</v>
      </c>
      <c r="N95" s="4">
        <v>39.619718309859152</v>
      </c>
      <c r="O95" s="4">
        <v>4.475352112676056</v>
      </c>
      <c r="P95" s="4">
        <f>SUM(Nurse[[#This Row],[LPN Hours (excl. Admin)]],Nurse[[#This Row],[LPN Admin Hours]])</f>
        <v>76.531690140845072</v>
      </c>
      <c r="Q95" s="4">
        <v>72.616197183098592</v>
      </c>
      <c r="R95" s="4">
        <v>3.915492957746479</v>
      </c>
      <c r="S95" s="4">
        <f>SUM(Nurse[[#This Row],[CNA Hours]],Nurse[[#This Row],[NA TR Hours]],Nurse[[#This Row],[Med Aide/Tech Hours]])</f>
        <v>201.71830985915494</v>
      </c>
      <c r="T95" s="4">
        <v>201.71830985915494</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1.4084507042253521E-2</v>
      </c>
      <c r="X95" s="4">
        <v>1.4084507042253521E-2</v>
      </c>
      <c r="Y95" s="4">
        <v>0</v>
      </c>
      <c r="Z95" s="4">
        <v>0</v>
      </c>
      <c r="AA95" s="4">
        <v>0</v>
      </c>
      <c r="AB95" s="4">
        <v>0</v>
      </c>
      <c r="AC95" s="4">
        <v>0</v>
      </c>
      <c r="AD95" s="4">
        <v>0</v>
      </c>
      <c r="AE95" s="4">
        <v>0</v>
      </c>
      <c r="AF95" s="1">
        <v>75443</v>
      </c>
      <c r="AG95" s="1">
        <v>1</v>
      </c>
      <c r="AH95"/>
    </row>
    <row r="96" spans="1:34" x14ac:dyDescent="0.25">
      <c r="A96" t="s">
        <v>207</v>
      </c>
      <c r="B96" t="s">
        <v>86</v>
      </c>
      <c r="C96" t="s">
        <v>268</v>
      </c>
      <c r="D96" t="s">
        <v>253</v>
      </c>
      <c r="E96" s="4">
        <v>124.32608695652173</v>
      </c>
      <c r="F96" s="4">
        <f>Nurse[[#This Row],[Total Nurse Staff Hours]]/Nurse[[#This Row],[MDS Census]]</f>
        <v>2.9644605700297255</v>
      </c>
      <c r="G96" s="4">
        <f>Nurse[[#This Row],[Total Direct Care Staff Hours]]/Nurse[[#This Row],[MDS Census]]</f>
        <v>2.8634210526315784</v>
      </c>
      <c r="H96" s="4">
        <f>Nurse[[#This Row],[Total RN Hours (w/ Admin, DON)]]/Nurse[[#This Row],[MDS Census]]</f>
        <v>0.49016086728449049</v>
      </c>
      <c r="I96" s="4">
        <f>Nurse[[#This Row],[RN Hours (excl. Admin, DON)]]/Nurse[[#This Row],[MDS Census]]</f>
        <v>0.41184297954187815</v>
      </c>
      <c r="J96" s="4">
        <f>SUM(Nurse[[#This Row],[RN Hours (excl. Admin, DON)]],Nurse[[#This Row],[RN Admin Hours]],Nurse[[#This Row],[RN DON Hours]],Nurse[[#This Row],[LPN Hours (excl. Admin)]],Nurse[[#This Row],[LPN Admin Hours]],Nurse[[#This Row],[CNA Hours]],Nurse[[#This Row],[NA TR Hours]],Nurse[[#This Row],[Med Aide/Tech Hours]])</f>
        <v>368.55978260869563</v>
      </c>
      <c r="K96" s="4">
        <f>SUM(Nurse[[#This Row],[RN Hours (excl. Admin, DON)]],Nurse[[#This Row],[LPN Hours (excl. Admin)]],Nurse[[#This Row],[CNA Hours]],Nurse[[#This Row],[NA TR Hours]],Nurse[[#This Row],[Med Aide/Tech Hours]])</f>
        <v>355.99793478260864</v>
      </c>
      <c r="L96" s="4">
        <f>SUM(Nurse[[#This Row],[RN Hours (excl. Admin, DON)]],Nurse[[#This Row],[RN Admin Hours]],Nurse[[#This Row],[RN DON Hours]])</f>
        <v>60.939782608695673</v>
      </c>
      <c r="M96" s="4">
        <v>51.202826086956541</v>
      </c>
      <c r="N96" s="4">
        <v>6.0847826086956518</v>
      </c>
      <c r="O96" s="4">
        <v>3.652173913043478</v>
      </c>
      <c r="P96" s="4">
        <f>SUM(Nurse[[#This Row],[LPN Hours (excl. Admin)]],Nurse[[#This Row],[LPN Admin Hours]])</f>
        <v>72.914673913043487</v>
      </c>
      <c r="Q96" s="4">
        <v>70.089782608695657</v>
      </c>
      <c r="R96" s="4">
        <v>2.8248913043478265</v>
      </c>
      <c r="S96" s="4">
        <f>SUM(Nurse[[#This Row],[CNA Hours]],Nurse[[#This Row],[NA TR Hours]],Nurse[[#This Row],[Med Aide/Tech Hours]])</f>
        <v>234.70532608695643</v>
      </c>
      <c r="T96" s="4">
        <v>234.53141304347818</v>
      </c>
      <c r="U96" s="4">
        <v>0.17391304347826086</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0.40760869565217389</v>
      </c>
      <c r="X96" s="4">
        <v>0</v>
      </c>
      <c r="Y96" s="4">
        <v>0</v>
      </c>
      <c r="Z96" s="4">
        <v>0</v>
      </c>
      <c r="AA96" s="4">
        <v>0</v>
      </c>
      <c r="AB96" s="4">
        <v>0</v>
      </c>
      <c r="AC96" s="4">
        <v>0.40760869565217389</v>
      </c>
      <c r="AD96" s="4">
        <v>0</v>
      </c>
      <c r="AE96" s="4">
        <v>0</v>
      </c>
      <c r="AF96" s="1">
        <v>75279</v>
      </c>
      <c r="AG96" s="1">
        <v>1</v>
      </c>
      <c r="AH96"/>
    </row>
    <row r="97" spans="1:34" x14ac:dyDescent="0.25">
      <c r="A97" t="s">
        <v>207</v>
      </c>
      <c r="B97" t="s">
        <v>62</v>
      </c>
      <c r="C97" t="s">
        <v>268</v>
      </c>
      <c r="D97" t="s">
        <v>253</v>
      </c>
      <c r="E97" s="4">
        <v>84.423913043478265</v>
      </c>
      <c r="F97" s="4">
        <f>Nurse[[#This Row],[Total Nurse Staff Hours]]/Nurse[[#This Row],[MDS Census]]</f>
        <v>3.4641444573194269</v>
      </c>
      <c r="G97" s="4">
        <f>Nurse[[#This Row],[Total Direct Care Staff Hours]]/Nurse[[#This Row],[MDS Census]]</f>
        <v>3.2683803270245901</v>
      </c>
      <c r="H97" s="4">
        <f>Nurse[[#This Row],[Total RN Hours (w/ Admin, DON)]]/Nurse[[#This Row],[MDS Census]]</f>
        <v>0.70544869318913339</v>
      </c>
      <c r="I97" s="4">
        <f>Nurse[[#This Row],[RN Hours (excl. Admin, DON)]]/Nurse[[#This Row],[MDS Census]]</f>
        <v>0.50968456289429631</v>
      </c>
      <c r="J97" s="4">
        <f>SUM(Nurse[[#This Row],[RN Hours (excl. Admin, DON)]],Nurse[[#This Row],[RN Admin Hours]],Nurse[[#This Row],[RN DON Hours]],Nurse[[#This Row],[LPN Hours (excl. Admin)]],Nurse[[#This Row],[LPN Admin Hours]],Nurse[[#This Row],[CNA Hours]],Nurse[[#This Row],[NA TR Hours]],Nurse[[#This Row],[Med Aide/Tech Hours]])</f>
        <v>292.45663043478248</v>
      </c>
      <c r="K97" s="4">
        <f>SUM(Nurse[[#This Row],[RN Hours (excl. Admin, DON)]],Nurse[[#This Row],[LPN Hours (excl. Admin)]],Nurse[[#This Row],[CNA Hours]],Nurse[[#This Row],[NA TR Hours]],Nurse[[#This Row],[Med Aide/Tech Hours]])</f>
        <v>275.92945652173904</v>
      </c>
      <c r="L97" s="4">
        <f>SUM(Nurse[[#This Row],[RN Hours (excl. Admin, DON)]],Nurse[[#This Row],[RN Admin Hours]],Nurse[[#This Row],[RN DON Hours]])</f>
        <v>59.556739130434778</v>
      </c>
      <c r="M97" s="4">
        <v>43.029565217391301</v>
      </c>
      <c r="N97" s="4">
        <v>11.744565217391305</v>
      </c>
      <c r="O97" s="4">
        <v>4.7826086956521738</v>
      </c>
      <c r="P97" s="4">
        <f>SUM(Nurse[[#This Row],[LPN Hours (excl. Admin)]],Nurse[[#This Row],[LPN Admin Hours]])</f>
        <v>66.062717391304346</v>
      </c>
      <c r="Q97" s="4">
        <v>66.062717391304346</v>
      </c>
      <c r="R97" s="4">
        <v>0</v>
      </c>
      <c r="S97" s="4">
        <f>SUM(Nurse[[#This Row],[CNA Hours]],Nurse[[#This Row],[NA TR Hours]],Nurse[[#This Row],[Med Aide/Tech Hours]])</f>
        <v>166.83717391304339</v>
      </c>
      <c r="T97" s="4">
        <v>166.83717391304339</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75237</v>
      </c>
      <c r="AG97" s="1">
        <v>1</v>
      </c>
      <c r="AH97"/>
    </row>
    <row r="98" spans="1:34" x14ac:dyDescent="0.25">
      <c r="A98" t="s">
        <v>207</v>
      </c>
      <c r="B98" t="s">
        <v>167</v>
      </c>
      <c r="C98" t="s">
        <v>349</v>
      </c>
      <c r="D98" t="s">
        <v>252</v>
      </c>
      <c r="E98" s="4">
        <v>104.98913043478261</v>
      </c>
      <c r="F98" s="4">
        <f>Nurse[[#This Row],[Total Nurse Staff Hours]]/Nurse[[#This Row],[MDS Census]]</f>
        <v>2.589610725748007</v>
      </c>
      <c r="G98" s="4">
        <f>Nurse[[#This Row],[Total Direct Care Staff Hours]]/Nurse[[#This Row],[MDS Census]]</f>
        <v>2.0789729785692099</v>
      </c>
      <c r="H98" s="4">
        <f>Nurse[[#This Row],[Total RN Hours (w/ Admin, DON)]]/Nurse[[#This Row],[MDS Census]]</f>
        <v>0.45561134693032412</v>
      </c>
      <c r="I98" s="4">
        <f>Nurse[[#This Row],[RN Hours (excl. Admin, DON)]]/Nurse[[#This Row],[MDS Census]]</f>
        <v>5.952997204679573E-4</v>
      </c>
      <c r="J98" s="4">
        <f>SUM(Nurse[[#This Row],[RN Hours (excl. Admin, DON)]],Nurse[[#This Row],[RN Admin Hours]],Nurse[[#This Row],[RN DON Hours]],Nurse[[#This Row],[LPN Hours (excl. Admin)]],Nurse[[#This Row],[LPN Admin Hours]],Nurse[[#This Row],[CNA Hours]],Nurse[[#This Row],[NA TR Hours]],Nurse[[#This Row],[Med Aide/Tech Hours]])</f>
        <v>271.88097826086954</v>
      </c>
      <c r="K98" s="4">
        <f>SUM(Nurse[[#This Row],[RN Hours (excl. Admin, DON)]],Nurse[[#This Row],[LPN Hours (excl. Admin)]],Nurse[[#This Row],[CNA Hours]],Nurse[[#This Row],[NA TR Hours]],Nurse[[#This Row],[Med Aide/Tech Hours]])</f>
        <v>218.26956521739129</v>
      </c>
      <c r="L98" s="4">
        <f>SUM(Nurse[[#This Row],[RN Hours (excl. Admin, DON)]],Nurse[[#This Row],[RN Admin Hours]],Nurse[[#This Row],[RN DON Hours]])</f>
        <v>47.834239130434788</v>
      </c>
      <c r="M98" s="4">
        <v>6.25E-2</v>
      </c>
      <c r="N98" s="4">
        <v>42.475543478260875</v>
      </c>
      <c r="O98" s="4">
        <v>5.2961956521739131</v>
      </c>
      <c r="P98" s="4">
        <f>SUM(Nurse[[#This Row],[LPN Hours (excl. Admin)]],Nurse[[#This Row],[LPN Admin Hours]])</f>
        <v>72.858695652173921</v>
      </c>
      <c r="Q98" s="4">
        <v>67.019021739130437</v>
      </c>
      <c r="R98" s="4">
        <v>5.8396739130434785</v>
      </c>
      <c r="S98" s="4">
        <f>SUM(Nurse[[#This Row],[CNA Hours]],Nurse[[#This Row],[NA TR Hours]],Nurse[[#This Row],[Med Aide/Tech Hours]])</f>
        <v>151.18804347826085</v>
      </c>
      <c r="T98" s="4">
        <v>151.18804347826085</v>
      </c>
      <c r="U98" s="4">
        <v>0</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0.49184782608695654</v>
      </c>
      <c r="X98" s="4">
        <v>0</v>
      </c>
      <c r="Y98" s="4">
        <v>0.49184782608695654</v>
      </c>
      <c r="Z98" s="4">
        <v>0</v>
      </c>
      <c r="AA98" s="4">
        <v>0</v>
      </c>
      <c r="AB98" s="4">
        <v>0</v>
      </c>
      <c r="AC98" s="4">
        <v>0</v>
      </c>
      <c r="AD98" s="4">
        <v>0</v>
      </c>
      <c r="AE98" s="4">
        <v>0</v>
      </c>
      <c r="AF98" s="1">
        <v>75395</v>
      </c>
      <c r="AG98" s="1">
        <v>1</v>
      </c>
      <c r="AH98"/>
    </row>
    <row r="99" spans="1:34" x14ac:dyDescent="0.25">
      <c r="A99" t="s">
        <v>207</v>
      </c>
      <c r="B99" t="s">
        <v>56</v>
      </c>
      <c r="C99" t="s">
        <v>308</v>
      </c>
      <c r="D99" t="s">
        <v>253</v>
      </c>
      <c r="E99" s="4">
        <v>46.076086956521742</v>
      </c>
      <c r="F99" s="4">
        <f>Nurse[[#This Row],[Total Nurse Staff Hours]]/Nurse[[#This Row],[MDS Census]]</f>
        <v>2.9023354564755839</v>
      </c>
      <c r="G99" s="4">
        <f>Nurse[[#This Row],[Total Direct Care Staff Hours]]/Nurse[[#This Row],[MDS Census]]</f>
        <v>2.7694621372965318</v>
      </c>
      <c r="H99" s="4">
        <f>Nurse[[#This Row],[Total RN Hours (w/ Admin, DON)]]/Nurse[[#This Row],[MDS Census]]</f>
        <v>0.64637886293937252</v>
      </c>
      <c r="I99" s="4">
        <f>Nurse[[#This Row],[RN Hours (excl. Admin, DON)]]/Nurse[[#This Row],[MDS Census]]</f>
        <v>0.51350554376032087</v>
      </c>
      <c r="J99" s="4">
        <f>SUM(Nurse[[#This Row],[RN Hours (excl. Admin, DON)]],Nurse[[#This Row],[RN Admin Hours]],Nurse[[#This Row],[RN DON Hours]],Nurse[[#This Row],[LPN Hours (excl. Admin)]],Nurse[[#This Row],[LPN Admin Hours]],Nurse[[#This Row],[CNA Hours]],Nurse[[#This Row],[NA TR Hours]],Nurse[[#This Row],[Med Aide/Tech Hours]])</f>
        <v>133.72826086956522</v>
      </c>
      <c r="K99" s="4">
        <f>SUM(Nurse[[#This Row],[RN Hours (excl. Admin, DON)]],Nurse[[#This Row],[LPN Hours (excl. Admin)]],Nurse[[#This Row],[CNA Hours]],Nurse[[#This Row],[NA TR Hours]],Nurse[[#This Row],[Med Aide/Tech Hours]])</f>
        <v>127.60597826086956</v>
      </c>
      <c r="L99" s="4">
        <f>SUM(Nurse[[#This Row],[RN Hours (excl. Admin, DON)]],Nurse[[#This Row],[RN Admin Hours]],Nurse[[#This Row],[RN DON Hours]])</f>
        <v>29.782608695652176</v>
      </c>
      <c r="M99" s="4">
        <v>23.660326086956523</v>
      </c>
      <c r="N99" s="4">
        <v>3.6168478260869565</v>
      </c>
      <c r="O99" s="4">
        <v>2.5054347826086958</v>
      </c>
      <c r="P99" s="4">
        <f>SUM(Nurse[[#This Row],[LPN Hours (excl. Admin)]],Nurse[[#This Row],[LPN Admin Hours]])</f>
        <v>18.682065217391305</v>
      </c>
      <c r="Q99" s="4">
        <v>18.682065217391305</v>
      </c>
      <c r="R99" s="4">
        <v>0</v>
      </c>
      <c r="S99" s="4">
        <f>SUM(Nurse[[#This Row],[CNA Hours]],Nurse[[#This Row],[NA TR Hours]],Nurse[[#This Row],[Med Aide/Tech Hours]])</f>
        <v>85.263586956521735</v>
      </c>
      <c r="T99" s="4">
        <v>77.285326086956516</v>
      </c>
      <c r="U99" s="4">
        <v>7.9782608695652177</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75230</v>
      </c>
      <c r="AG99" s="1">
        <v>1</v>
      </c>
      <c r="AH99"/>
    </row>
    <row r="100" spans="1:34" x14ac:dyDescent="0.25">
      <c r="A100" t="s">
        <v>207</v>
      </c>
      <c r="B100" t="s">
        <v>176</v>
      </c>
      <c r="C100" t="s">
        <v>322</v>
      </c>
      <c r="D100" t="s">
        <v>254</v>
      </c>
      <c r="E100" s="4">
        <v>28.086956521739129</v>
      </c>
      <c r="F100" s="4">
        <f>Nurse[[#This Row],[Total Nurse Staff Hours]]/Nurse[[#This Row],[MDS Census]]</f>
        <v>3.3507120743034058</v>
      </c>
      <c r="G100" s="4">
        <f>Nurse[[#This Row],[Total Direct Care Staff Hours]]/Nurse[[#This Row],[MDS Census]]</f>
        <v>2.7783436532507744</v>
      </c>
      <c r="H100" s="4">
        <f>Nurse[[#This Row],[Total RN Hours (w/ Admin, DON)]]/Nurse[[#This Row],[MDS Census]]</f>
        <v>0.99285216718266267</v>
      </c>
      <c r="I100" s="4">
        <f>Nurse[[#This Row],[RN Hours (excl. Admin, DON)]]/Nurse[[#This Row],[MDS Census]]</f>
        <v>0.85701625386996916</v>
      </c>
      <c r="J100" s="4">
        <f>SUM(Nurse[[#This Row],[RN Hours (excl. Admin, DON)]],Nurse[[#This Row],[RN Admin Hours]],Nurse[[#This Row],[RN DON Hours]],Nurse[[#This Row],[LPN Hours (excl. Admin)]],Nurse[[#This Row],[LPN Admin Hours]],Nurse[[#This Row],[CNA Hours]],Nurse[[#This Row],[NA TR Hours]],Nurse[[#This Row],[Med Aide/Tech Hours]])</f>
        <v>94.111304347826092</v>
      </c>
      <c r="K100" s="4">
        <f>SUM(Nurse[[#This Row],[RN Hours (excl. Admin, DON)]],Nurse[[#This Row],[LPN Hours (excl. Admin)]],Nurse[[#This Row],[CNA Hours]],Nurse[[#This Row],[NA TR Hours]],Nurse[[#This Row],[Med Aide/Tech Hours]])</f>
        <v>78.035217391304357</v>
      </c>
      <c r="L100" s="4">
        <f>SUM(Nurse[[#This Row],[RN Hours (excl. Admin, DON)]],Nurse[[#This Row],[RN Admin Hours]],Nurse[[#This Row],[RN DON Hours]])</f>
        <v>27.886195652173914</v>
      </c>
      <c r="M100" s="4">
        <v>24.070978260869566</v>
      </c>
      <c r="N100" s="4">
        <v>3.8152173913043477</v>
      </c>
      <c r="O100" s="4">
        <v>0</v>
      </c>
      <c r="P100" s="4">
        <f>SUM(Nurse[[#This Row],[LPN Hours (excl. Admin)]],Nurse[[#This Row],[LPN Admin Hours]])</f>
        <v>12.260869565217391</v>
      </c>
      <c r="Q100" s="4">
        <v>0</v>
      </c>
      <c r="R100" s="4">
        <v>12.260869565217391</v>
      </c>
      <c r="S100" s="4">
        <f>SUM(Nurse[[#This Row],[CNA Hours]],Nurse[[#This Row],[NA TR Hours]],Nurse[[#This Row],[Med Aide/Tech Hours]])</f>
        <v>53.964239130434791</v>
      </c>
      <c r="T100" s="4">
        <v>53.964239130434791</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75408</v>
      </c>
      <c r="AG100" s="1">
        <v>1</v>
      </c>
      <c r="AH100"/>
    </row>
    <row r="101" spans="1:34" x14ac:dyDescent="0.25">
      <c r="A101" t="s">
        <v>207</v>
      </c>
      <c r="B101" t="s">
        <v>108</v>
      </c>
      <c r="C101" t="s">
        <v>286</v>
      </c>
      <c r="D101" t="s">
        <v>258</v>
      </c>
      <c r="E101" s="4">
        <v>144.29347826086956</v>
      </c>
      <c r="F101" s="4">
        <f>Nurse[[#This Row],[Total Nurse Staff Hours]]/Nurse[[#This Row],[MDS Census]]</f>
        <v>3.0072316384180793</v>
      </c>
      <c r="G101" s="4">
        <f>Nurse[[#This Row],[Total Direct Care Staff Hours]]/Nurse[[#This Row],[MDS Census]]</f>
        <v>2.6339548022598871</v>
      </c>
      <c r="H101" s="4">
        <f>Nurse[[#This Row],[Total RN Hours (w/ Admin, DON)]]/Nurse[[#This Row],[MDS Census]]</f>
        <v>0.42197740112994347</v>
      </c>
      <c r="I101" s="4">
        <f>Nurse[[#This Row],[RN Hours (excl. Admin, DON)]]/Nurse[[#This Row],[MDS Census]]</f>
        <v>0.11419962335216574</v>
      </c>
      <c r="J101" s="4">
        <f>SUM(Nurse[[#This Row],[RN Hours (excl. Admin, DON)]],Nurse[[#This Row],[RN Admin Hours]],Nurse[[#This Row],[RN DON Hours]],Nurse[[#This Row],[LPN Hours (excl. Admin)]],Nurse[[#This Row],[LPN Admin Hours]],Nurse[[#This Row],[CNA Hours]],Nurse[[#This Row],[NA TR Hours]],Nurse[[#This Row],[Med Aide/Tech Hours]])</f>
        <v>433.92391304347825</v>
      </c>
      <c r="K101" s="4">
        <f>SUM(Nurse[[#This Row],[RN Hours (excl. Admin, DON)]],Nurse[[#This Row],[LPN Hours (excl. Admin)]],Nurse[[#This Row],[CNA Hours]],Nurse[[#This Row],[NA TR Hours]],Nurse[[#This Row],[Med Aide/Tech Hours]])</f>
        <v>380.0625</v>
      </c>
      <c r="L101" s="4">
        <f>SUM(Nurse[[#This Row],[RN Hours (excl. Admin, DON)]],Nurse[[#This Row],[RN Admin Hours]],Nurse[[#This Row],[RN DON Hours]])</f>
        <v>60.888586956521735</v>
      </c>
      <c r="M101" s="4">
        <v>16.478260869565219</v>
      </c>
      <c r="N101" s="4">
        <v>40.470108695652172</v>
      </c>
      <c r="O101" s="4">
        <v>3.9402173913043477</v>
      </c>
      <c r="P101" s="4">
        <f>SUM(Nurse[[#This Row],[LPN Hours (excl. Admin)]],Nurse[[#This Row],[LPN Admin Hours]])</f>
        <v>121.79076086956522</v>
      </c>
      <c r="Q101" s="4">
        <v>112.33967391304348</v>
      </c>
      <c r="R101" s="4">
        <v>9.4510869565217384</v>
      </c>
      <c r="S101" s="4">
        <f>SUM(Nurse[[#This Row],[CNA Hours]],Nurse[[#This Row],[NA TR Hours]],Nurse[[#This Row],[Med Aide/Tech Hours]])</f>
        <v>251.24456521739131</v>
      </c>
      <c r="T101" s="4">
        <v>251.24456521739131</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165.29347826086956</v>
      </c>
      <c r="X101" s="4">
        <v>5.0434782608695654</v>
      </c>
      <c r="Y101" s="4">
        <v>10.190217391304348</v>
      </c>
      <c r="Z101" s="4">
        <v>0</v>
      </c>
      <c r="AA101" s="4">
        <v>58.021739130434781</v>
      </c>
      <c r="AB101" s="4">
        <v>0</v>
      </c>
      <c r="AC101" s="4">
        <v>92.038043478260875</v>
      </c>
      <c r="AD101" s="4">
        <v>0</v>
      </c>
      <c r="AE101" s="4">
        <v>0</v>
      </c>
      <c r="AF101" s="1">
        <v>75319</v>
      </c>
      <c r="AG101" s="1">
        <v>1</v>
      </c>
      <c r="AH101"/>
    </row>
    <row r="102" spans="1:34" x14ac:dyDescent="0.25">
      <c r="A102" t="s">
        <v>207</v>
      </c>
      <c r="B102" t="s">
        <v>153</v>
      </c>
      <c r="C102" t="s">
        <v>344</v>
      </c>
      <c r="D102" t="s">
        <v>253</v>
      </c>
      <c r="E102" s="4">
        <v>116.85869565217391</v>
      </c>
      <c r="F102" s="4">
        <f>Nurse[[#This Row],[Total Nurse Staff Hours]]/Nurse[[#This Row],[MDS Census]]</f>
        <v>4.2708529439121952</v>
      </c>
      <c r="G102" s="4">
        <f>Nurse[[#This Row],[Total Direct Care Staff Hours]]/Nurse[[#This Row],[MDS Census]]</f>
        <v>3.8598707097014242</v>
      </c>
      <c r="H102" s="4">
        <f>Nurse[[#This Row],[Total RN Hours (w/ Admin, DON)]]/Nurse[[#This Row],[MDS Census]]</f>
        <v>0.78848479211236178</v>
      </c>
      <c r="I102" s="4">
        <f>Nurse[[#This Row],[RN Hours (excl. Admin, DON)]]/Nurse[[#This Row],[MDS Census]]</f>
        <v>0.3775025579015906</v>
      </c>
      <c r="J102" s="4">
        <f>SUM(Nurse[[#This Row],[RN Hours (excl. Admin, DON)]],Nurse[[#This Row],[RN Admin Hours]],Nurse[[#This Row],[RN DON Hours]],Nurse[[#This Row],[LPN Hours (excl. Admin)]],Nurse[[#This Row],[LPN Admin Hours]],Nurse[[#This Row],[CNA Hours]],Nurse[[#This Row],[NA TR Hours]],Nurse[[#This Row],[Med Aide/Tech Hours]])</f>
        <v>499.08630434782617</v>
      </c>
      <c r="K102" s="4">
        <f>SUM(Nurse[[#This Row],[RN Hours (excl. Admin, DON)]],Nurse[[#This Row],[LPN Hours (excl. Admin)]],Nurse[[#This Row],[CNA Hours]],Nurse[[#This Row],[NA TR Hours]],Nurse[[#This Row],[Med Aide/Tech Hours]])</f>
        <v>451.05945652173921</v>
      </c>
      <c r="L102" s="4">
        <f>SUM(Nurse[[#This Row],[RN Hours (excl. Admin, DON)]],Nurse[[#This Row],[RN Admin Hours]],Nurse[[#This Row],[RN DON Hours]])</f>
        <v>92.141304347826093</v>
      </c>
      <c r="M102" s="4">
        <v>44.114456521739136</v>
      </c>
      <c r="N102" s="4">
        <v>43.070326086956527</v>
      </c>
      <c r="O102" s="4">
        <v>4.9565217391304346</v>
      </c>
      <c r="P102" s="4">
        <f>SUM(Nurse[[#This Row],[LPN Hours (excl. Admin)]],Nurse[[#This Row],[LPN Admin Hours]])</f>
        <v>48.177282608695648</v>
      </c>
      <c r="Q102" s="4">
        <v>48.177282608695648</v>
      </c>
      <c r="R102" s="4">
        <v>0</v>
      </c>
      <c r="S102" s="4">
        <f>SUM(Nurse[[#This Row],[CNA Hours]],Nurse[[#This Row],[NA TR Hours]],Nurse[[#This Row],[Med Aide/Tech Hours]])</f>
        <v>358.76771739130442</v>
      </c>
      <c r="T102" s="4">
        <v>358.76771739130442</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2" s="4">
        <v>0</v>
      </c>
      <c r="Y102" s="4">
        <v>0</v>
      </c>
      <c r="Z102" s="4">
        <v>0</v>
      </c>
      <c r="AA102" s="4">
        <v>0</v>
      </c>
      <c r="AB102" s="4">
        <v>0</v>
      </c>
      <c r="AC102" s="4">
        <v>0</v>
      </c>
      <c r="AD102" s="4">
        <v>0</v>
      </c>
      <c r="AE102" s="4">
        <v>0</v>
      </c>
      <c r="AF102" s="1">
        <v>75378</v>
      </c>
      <c r="AG102" s="1">
        <v>1</v>
      </c>
      <c r="AH102"/>
    </row>
    <row r="103" spans="1:34" x14ac:dyDescent="0.25">
      <c r="A103" t="s">
        <v>207</v>
      </c>
      <c r="B103" t="s">
        <v>166</v>
      </c>
      <c r="C103" t="s">
        <v>277</v>
      </c>
      <c r="D103" t="s">
        <v>252</v>
      </c>
      <c r="E103" s="4">
        <v>80.652173913043484</v>
      </c>
      <c r="F103" s="4">
        <f>Nurse[[#This Row],[Total Nurse Staff Hours]]/Nurse[[#This Row],[MDS Census]]</f>
        <v>3.8020889487870613</v>
      </c>
      <c r="G103" s="4">
        <f>Nurse[[#This Row],[Total Direct Care Staff Hours]]/Nurse[[#This Row],[MDS Census]]</f>
        <v>3.5598382749326141</v>
      </c>
      <c r="H103" s="4">
        <f>Nurse[[#This Row],[Total RN Hours (w/ Admin, DON)]]/Nurse[[#This Row],[MDS Census]]</f>
        <v>0.71644204851752014</v>
      </c>
      <c r="I103" s="4">
        <f>Nurse[[#This Row],[RN Hours (excl. Admin, DON)]]/Nurse[[#This Row],[MDS Census]]</f>
        <v>0.47419137466307276</v>
      </c>
      <c r="J103" s="4">
        <f>SUM(Nurse[[#This Row],[RN Hours (excl. Admin, DON)]],Nurse[[#This Row],[RN Admin Hours]],Nurse[[#This Row],[RN DON Hours]],Nurse[[#This Row],[LPN Hours (excl. Admin)]],Nurse[[#This Row],[LPN Admin Hours]],Nurse[[#This Row],[CNA Hours]],Nurse[[#This Row],[NA TR Hours]],Nurse[[#This Row],[Med Aide/Tech Hours]])</f>
        <v>306.64673913043475</v>
      </c>
      <c r="K103" s="4">
        <f>SUM(Nurse[[#This Row],[RN Hours (excl. Admin, DON)]],Nurse[[#This Row],[LPN Hours (excl. Admin)]],Nurse[[#This Row],[CNA Hours]],Nurse[[#This Row],[NA TR Hours]],Nurse[[#This Row],[Med Aide/Tech Hours]])</f>
        <v>287.10869565217388</v>
      </c>
      <c r="L103" s="4">
        <f>SUM(Nurse[[#This Row],[RN Hours (excl. Admin, DON)]],Nurse[[#This Row],[RN Admin Hours]],Nurse[[#This Row],[RN DON Hours]])</f>
        <v>57.782608695652172</v>
      </c>
      <c r="M103" s="4">
        <v>38.244565217391305</v>
      </c>
      <c r="N103" s="4">
        <v>14.233695652173912</v>
      </c>
      <c r="O103" s="4">
        <v>5.3043478260869561</v>
      </c>
      <c r="P103" s="4">
        <f>SUM(Nurse[[#This Row],[LPN Hours (excl. Admin)]],Nurse[[#This Row],[LPN Admin Hours]])</f>
        <v>70.402173913043484</v>
      </c>
      <c r="Q103" s="4">
        <v>70.402173913043484</v>
      </c>
      <c r="R103" s="4">
        <v>0</v>
      </c>
      <c r="S103" s="4">
        <f>SUM(Nurse[[#This Row],[CNA Hours]],Nurse[[#This Row],[NA TR Hours]],Nurse[[#This Row],[Med Aide/Tech Hours]])</f>
        <v>178.46195652173913</v>
      </c>
      <c r="T103" s="4">
        <v>178.46195652173913</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3" s="4">
        <v>0</v>
      </c>
      <c r="Y103" s="4">
        <v>0</v>
      </c>
      <c r="Z103" s="4">
        <v>0</v>
      </c>
      <c r="AA103" s="4">
        <v>0</v>
      </c>
      <c r="AB103" s="4">
        <v>0</v>
      </c>
      <c r="AC103" s="4">
        <v>0</v>
      </c>
      <c r="AD103" s="4">
        <v>0</v>
      </c>
      <c r="AE103" s="4">
        <v>0</v>
      </c>
      <c r="AF103" s="1">
        <v>75394</v>
      </c>
      <c r="AG103" s="1">
        <v>1</v>
      </c>
      <c r="AH103"/>
    </row>
    <row r="104" spans="1:34" x14ac:dyDescent="0.25">
      <c r="A104" t="s">
        <v>207</v>
      </c>
      <c r="B104" t="s">
        <v>179</v>
      </c>
      <c r="C104" t="s">
        <v>333</v>
      </c>
      <c r="D104" t="s">
        <v>252</v>
      </c>
      <c r="E104" s="4">
        <v>53.510869565217391</v>
      </c>
      <c r="F104" s="4">
        <f>Nurse[[#This Row],[Total Nurse Staff Hours]]/Nurse[[#This Row],[MDS Census]]</f>
        <v>5.2859800934389609</v>
      </c>
      <c r="G104" s="4">
        <f>Nurse[[#This Row],[Total Direct Care Staff Hours]]/Nurse[[#This Row],[MDS Census]]</f>
        <v>4.8385902904732889</v>
      </c>
      <c r="H104" s="4">
        <f>Nurse[[#This Row],[Total RN Hours (w/ Admin, DON)]]/Nurse[[#This Row],[MDS Census]]</f>
        <v>1.1403615681495025</v>
      </c>
      <c r="I104" s="4">
        <f>Nurse[[#This Row],[RN Hours (excl. Admin, DON)]]/Nurse[[#This Row],[MDS Census]]</f>
        <v>0.69297176518383108</v>
      </c>
      <c r="J104" s="4">
        <f>SUM(Nurse[[#This Row],[RN Hours (excl. Admin, DON)]],Nurse[[#This Row],[RN Admin Hours]],Nurse[[#This Row],[RN DON Hours]],Nurse[[#This Row],[LPN Hours (excl. Admin)]],Nurse[[#This Row],[LPN Admin Hours]],Nurse[[#This Row],[CNA Hours]],Nurse[[#This Row],[NA TR Hours]],Nurse[[#This Row],[Med Aide/Tech Hours]])</f>
        <v>282.85739130434786</v>
      </c>
      <c r="K104" s="4">
        <f>SUM(Nurse[[#This Row],[RN Hours (excl. Admin, DON)]],Nurse[[#This Row],[LPN Hours (excl. Admin)]],Nurse[[#This Row],[CNA Hours]],Nurse[[#This Row],[NA TR Hours]],Nurse[[#This Row],[Med Aide/Tech Hours]])</f>
        <v>258.91717391304348</v>
      </c>
      <c r="L104" s="4">
        <f>SUM(Nurse[[#This Row],[RN Hours (excl. Admin, DON)]],Nurse[[#This Row],[RN Admin Hours]],Nurse[[#This Row],[RN DON Hours]])</f>
        <v>61.021739130434788</v>
      </c>
      <c r="M104" s="4">
        <v>37.081521739130437</v>
      </c>
      <c r="N104" s="4">
        <v>19.410326086956523</v>
      </c>
      <c r="O104" s="4">
        <v>4.5298913043478262</v>
      </c>
      <c r="P104" s="4">
        <f>SUM(Nurse[[#This Row],[LPN Hours (excl. Admin)]],Nurse[[#This Row],[LPN Admin Hours]])</f>
        <v>80.820108695652166</v>
      </c>
      <c r="Q104" s="4">
        <v>80.820108695652166</v>
      </c>
      <c r="R104" s="4">
        <v>0</v>
      </c>
      <c r="S104" s="4">
        <f>SUM(Nurse[[#This Row],[CNA Hours]],Nurse[[#This Row],[NA TR Hours]],Nurse[[#This Row],[Med Aide/Tech Hours]])</f>
        <v>141.01554347826087</v>
      </c>
      <c r="T104" s="4">
        <v>141.01554347826087</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24.184782608695652</v>
      </c>
      <c r="X104" s="4">
        <v>7.6141304347826084</v>
      </c>
      <c r="Y104" s="4">
        <v>0</v>
      </c>
      <c r="Z104" s="4">
        <v>0</v>
      </c>
      <c r="AA104" s="4">
        <v>7.875</v>
      </c>
      <c r="AB104" s="4">
        <v>0</v>
      </c>
      <c r="AC104" s="4">
        <v>8.695652173913043</v>
      </c>
      <c r="AD104" s="4">
        <v>0</v>
      </c>
      <c r="AE104" s="4">
        <v>0</v>
      </c>
      <c r="AF104" s="1">
        <v>75412</v>
      </c>
      <c r="AG104" s="1">
        <v>1</v>
      </c>
      <c r="AH104"/>
    </row>
    <row r="105" spans="1:34" x14ac:dyDescent="0.25">
      <c r="A105" t="s">
        <v>207</v>
      </c>
      <c r="B105" t="s">
        <v>127</v>
      </c>
      <c r="C105" t="s">
        <v>333</v>
      </c>
      <c r="D105" t="s">
        <v>252</v>
      </c>
      <c r="E105" s="4">
        <v>180.69565217391303</v>
      </c>
      <c r="F105" s="4">
        <f>Nurse[[#This Row],[Total Nurse Staff Hours]]/Nurse[[#This Row],[MDS Census]]</f>
        <v>3.9469411693936478</v>
      </c>
      <c r="G105" s="4">
        <f>Nurse[[#This Row],[Total Direct Care Staff Hours]]/Nurse[[#This Row],[MDS Census]]</f>
        <v>3.7550649663137636</v>
      </c>
      <c r="H105" s="4">
        <f>Nurse[[#This Row],[Total RN Hours (w/ Admin, DON)]]/Nurse[[#This Row],[MDS Census]]</f>
        <v>0.36033746390760352</v>
      </c>
      <c r="I105" s="4">
        <f>Nurse[[#This Row],[RN Hours (excl. Admin, DON)]]/Nurse[[#This Row],[MDS Census]]</f>
        <v>0.16846126082771898</v>
      </c>
      <c r="J105" s="4">
        <f>SUM(Nurse[[#This Row],[RN Hours (excl. Admin, DON)]],Nurse[[#This Row],[RN Admin Hours]],Nurse[[#This Row],[RN DON Hours]],Nurse[[#This Row],[LPN Hours (excl. Admin)]],Nurse[[#This Row],[LPN Admin Hours]],Nurse[[#This Row],[CNA Hours]],Nurse[[#This Row],[NA TR Hours]],Nurse[[#This Row],[Med Aide/Tech Hours]])</f>
        <v>713.19510869565215</v>
      </c>
      <c r="K105" s="4">
        <f>SUM(Nurse[[#This Row],[RN Hours (excl. Admin, DON)]],Nurse[[#This Row],[LPN Hours (excl. Admin)]],Nurse[[#This Row],[CNA Hours]],Nurse[[#This Row],[NA TR Hours]],Nurse[[#This Row],[Med Aide/Tech Hours]])</f>
        <v>678.52391304347827</v>
      </c>
      <c r="L105" s="4">
        <f>SUM(Nurse[[#This Row],[RN Hours (excl. Admin, DON)]],Nurse[[#This Row],[RN Admin Hours]],Nurse[[#This Row],[RN DON Hours]])</f>
        <v>65.111413043478265</v>
      </c>
      <c r="M105" s="4">
        <v>30.440217391304348</v>
      </c>
      <c r="N105" s="4">
        <v>29.668478260869566</v>
      </c>
      <c r="O105" s="4">
        <v>5.0027173913043477</v>
      </c>
      <c r="P105" s="4">
        <f>SUM(Nurse[[#This Row],[LPN Hours (excl. Admin)]],Nurse[[#This Row],[LPN Admin Hours]])</f>
        <v>194.51793478260871</v>
      </c>
      <c r="Q105" s="4">
        <v>194.51793478260871</v>
      </c>
      <c r="R105" s="4">
        <v>0</v>
      </c>
      <c r="S105" s="4">
        <f>SUM(Nurse[[#This Row],[CNA Hours]],Nurse[[#This Row],[NA TR Hours]],Nurse[[#This Row],[Med Aide/Tech Hours]])</f>
        <v>453.56576086956522</v>
      </c>
      <c r="T105" s="4">
        <v>453.56576086956522</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40.065217391304344</v>
      </c>
      <c r="X105" s="4">
        <v>2.3586956521739131</v>
      </c>
      <c r="Y105" s="4">
        <v>0</v>
      </c>
      <c r="Z105" s="4">
        <v>0</v>
      </c>
      <c r="AA105" s="4">
        <v>11.114130434782609</v>
      </c>
      <c r="AB105" s="4">
        <v>0</v>
      </c>
      <c r="AC105" s="4">
        <v>26.592391304347824</v>
      </c>
      <c r="AD105" s="4">
        <v>0</v>
      </c>
      <c r="AE105" s="4">
        <v>0</v>
      </c>
      <c r="AF105" s="1">
        <v>75339</v>
      </c>
      <c r="AG105" s="1">
        <v>1</v>
      </c>
      <c r="AH105"/>
    </row>
    <row r="106" spans="1:34" x14ac:dyDescent="0.25">
      <c r="A106" t="s">
        <v>207</v>
      </c>
      <c r="B106" t="s">
        <v>118</v>
      </c>
      <c r="C106" t="s">
        <v>264</v>
      </c>
      <c r="D106" t="s">
        <v>252</v>
      </c>
      <c r="E106" s="4">
        <v>132.03260869565219</v>
      </c>
      <c r="F106" s="4">
        <f>Nurse[[#This Row],[Total Nurse Staff Hours]]/Nurse[[#This Row],[MDS Census]]</f>
        <v>3.6223750720342469</v>
      </c>
      <c r="G106" s="4">
        <f>Nurse[[#This Row],[Total Direct Care Staff Hours]]/Nurse[[#This Row],[MDS Census]]</f>
        <v>3.502612990861941</v>
      </c>
      <c r="H106" s="4">
        <f>Nurse[[#This Row],[Total RN Hours (w/ Admin, DON)]]/Nurse[[#This Row],[MDS Census]]</f>
        <v>0.58666748991520534</v>
      </c>
      <c r="I106" s="4">
        <f>Nurse[[#This Row],[RN Hours (excl. Admin, DON)]]/Nurse[[#This Row],[MDS Census]]</f>
        <v>0.50533053428830155</v>
      </c>
      <c r="J106" s="4">
        <f>SUM(Nurse[[#This Row],[RN Hours (excl. Admin, DON)]],Nurse[[#This Row],[RN Admin Hours]],Nurse[[#This Row],[RN DON Hours]],Nurse[[#This Row],[LPN Hours (excl. Admin)]],Nurse[[#This Row],[LPN Admin Hours]],Nurse[[#This Row],[CNA Hours]],Nurse[[#This Row],[NA TR Hours]],Nurse[[#This Row],[Med Aide/Tech Hours]])</f>
        <v>478.27163043478265</v>
      </c>
      <c r="K106" s="4">
        <f>SUM(Nurse[[#This Row],[RN Hours (excl. Admin, DON)]],Nurse[[#This Row],[LPN Hours (excl. Admin)]],Nurse[[#This Row],[CNA Hours]],Nurse[[#This Row],[NA TR Hours]],Nurse[[#This Row],[Med Aide/Tech Hours]])</f>
        <v>462.45913043478265</v>
      </c>
      <c r="L106" s="4">
        <f>SUM(Nurse[[#This Row],[RN Hours (excl. Admin, DON)]],Nurse[[#This Row],[RN Admin Hours]],Nurse[[#This Row],[RN DON Hours]])</f>
        <v>77.459239130434781</v>
      </c>
      <c r="M106" s="4">
        <v>66.720108695652172</v>
      </c>
      <c r="N106" s="4">
        <v>5.3478260869565215</v>
      </c>
      <c r="O106" s="4">
        <v>5.3913043478260869</v>
      </c>
      <c r="P106" s="4">
        <f>SUM(Nurse[[#This Row],[LPN Hours (excl. Admin)]],Nurse[[#This Row],[LPN Admin Hours]])</f>
        <v>145.2217391304348</v>
      </c>
      <c r="Q106" s="4">
        <v>140.14836956521739</v>
      </c>
      <c r="R106" s="4">
        <v>5.0733695652173916</v>
      </c>
      <c r="S106" s="4">
        <f>SUM(Nurse[[#This Row],[CNA Hours]],Nurse[[#This Row],[NA TR Hours]],Nurse[[#This Row],[Med Aide/Tech Hours]])</f>
        <v>255.59065217391307</v>
      </c>
      <c r="T106" s="4">
        <v>255.59065217391307</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5.6168478260869561</v>
      </c>
      <c r="X106" s="4">
        <v>0.52173913043478259</v>
      </c>
      <c r="Y106" s="4">
        <v>4.3478260869565216E-2</v>
      </c>
      <c r="Z106" s="4">
        <v>0</v>
      </c>
      <c r="AA106" s="4">
        <v>1.3994565217391304</v>
      </c>
      <c r="AB106" s="4">
        <v>0</v>
      </c>
      <c r="AC106" s="4">
        <v>3.652173913043478</v>
      </c>
      <c r="AD106" s="4">
        <v>0</v>
      </c>
      <c r="AE106" s="4">
        <v>0</v>
      </c>
      <c r="AF106" s="1">
        <v>75330</v>
      </c>
      <c r="AG106" s="1">
        <v>1</v>
      </c>
      <c r="AH106"/>
    </row>
    <row r="107" spans="1:34" x14ac:dyDescent="0.25">
      <c r="A107" t="s">
        <v>207</v>
      </c>
      <c r="B107" t="s">
        <v>148</v>
      </c>
      <c r="C107" t="s">
        <v>313</v>
      </c>
      <c r="D107" t="s">
        <v>254</v>
      </c>
      <c r="E107" s="4">
        <v>107.77173913043478</v>
      </c>
      <c r="F107" s="4">
        <f>Nurse[[#This Row],[Total Nurse Staff Hours]]/Nurse[[#This Row],[MDS Census]]</f>
        <v>3.7307231467473527</v>
      </c>
      <c r="G107" s="4">
        <f>Nurse[[#This Row],[Total Direct Care Staff Hours]]/Nurse[[#This Row],[MDS Census]]</f>
        <v>3.3248482097831573</v>
      </c>
      <c r="H107" s="4">
        <f>Nurse[[#This Row],[Total RN Hours (w/ Admin, DON)]]/Nurse[[#This Row],[MDS Census]]</f>
        <v>0.84051134644478054</v>
      </c>
      <c r="I107" s="4">
        <f>Nurse[[#This Row],[RN Hours (excl. Admin, DON)]]/Nurse[[#This Row],[MDS Census]]</f>
        <v>0.43463640948058496</v>
      </c>
      <c r="J107" s="4">
        <f>SUM(Nurse[[#This Row],[RN Hours (excl. Admin, DON)]],Nurse[[#This Row],[RN Admin Hours]],Nurse[[#This Row],[RN DON Hours]],Nurse[[#This Row],[LPN Hours (excl. Admin)]],Nurse[[#This Row],[LPN Admin Hours]],Nurse[[#This Row],[CNA Hours]],Nurse[[#This Row],[NA TR Hours]],Nurse[[#This Row],[Med Aide/Tech Hours]])</f>
        <v>402.06652173913045</v>
      </c>
      <c r="K107" s="4">
        <f>SUM(Nurse[[#This Row],[RN Hours (excl. Admin, DON)]],Nurse[[#This Row],[LPN Hours (excl. Admin)]],Nurse[[#This Row],[CNA Hours]],Nurse[[#This Row],[NA TR Hours]],Nurse[[#This Row],[Med Aide/Tech Hours]])</f>
        <v>358.32467391304351</v>
      </c>
      <c r="L107" s="4">
        <f>SUM(Nurse[[#This Row],[RN Hours (excl. Admin, DON)]],Nurse[[#This Row],[RN Admin Hours]],Nurse[[#This Row],[RN DON Hours]])</f>
        <v>90.583369565217382</v>
      </c>
      <c r="M107" s="4">
        <v>46.841521739130435</v>
      </c>
      <c r="N107" s="4">
        <v>38.350543478260853</v>
      </c>
      <c r="O107" s="4">
        <v>5.3913043478260869</v>
      </c>
      <c r="P107" s="4">
        <f>SUM(Nurse[[#This Row],[LPN Hours (excl. Admin)]],Nurse[[#This Row],[LPN Admin Hours]])</f>
        <v>74.108369565217416</v>
      </c>
      <c r="Q107" s="4">
        <v>74.108369565217416</v>
      </c>
      <c r="R107" s="4">
        <v>0</v>
      </c>
      <c r="S107" s="4">
        <f>SUM(Nurse[[#This Row],[CNA Hours]],Nurse[[#This Row],[NA TR Hours]],Nurse[[#This Row],[Med Aide/Tech Hours]])</f>
        <v>237.37478260869565</v>
      </c>
      <c r="T107" s="4">
        <v>237.37478260869565</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s="1">
        <v>75371</v>
      </c>
      <c r="AG107" s="1">
        <v>1</v>
      </c>
      <c r="AH107"/>
    </row>
    <row r="108" spans="1:34" x14ac:dyDescent="0.25">
      <c r="A108" t="s">
        <v>207</v>
      </c>
      <c r="B108" t="s">
        <v>174</v>
      </c>
      <c r="C108" t="s">
        <v>261</v>
      </c>
      <c r="D108" t="s">
        <v>254</v>
      </c>
      <c r="E108" s="4">
        <v>77.25</v>
      </c>
      <c r="F108" s="4">
        <f>Nurse[[#This Row],[Total Nurse Staff Hours]]/Nurse[[#This Row],[MDS Census]]</f>
        <v>3.332771915013367</v>
      </c>
      <c r="G108" s="4">
        <f>Nurse[[#This Row],[Total Direct Care Staff Hours]]/Nurse[[#This Row],[MDS Census]]</f>
        <v>3.1083452933727309</v>
      </c>
      <c r="H108" s="4">
        <f>Nurse[[#This Row],[Total RN Hours (w/ Admin, DON)]]/Nurse[[#This Row],[MDS Census]]</f>
        <v>0.79394118474743203</v>
      </c>
      <c r="I108" s="4">
        <f>Nurse[[#This Row],[RN Hours (excl. Admin, DON)]]/Nurse[[#This Row],[MDS Census]]</f>
        <v>0.56951456310679605</v>
      </c>
      <c r="J108" s="4">
        <f>SUM(Nurse[[#This Row],[RN Hours (excl. Admin, DON)]],Nurse[[#This Row],[RN Admin Hours]],Nurse[[#This Row],[RN DON Hours]],Nurse[[#This Row],[LPN Hours (excl. Admin)]],Nurse[[#This Row],[LPN Admin Hours]],Nurse[[#This Row],[CNA Hours]],Nurse[[#This Row],[NA TR Hours]],Nurse[[#This Row],[Med Aide/Tech Hours]])</f>
        <v>257.4566304347826</v>
      </c>
      <c r="K108" s="4">
        <f>SUM(Nurse[[#This Row],[RN Hours (excl. Admin, DON)]],Nurse[[#This Row],[LPN Hours (excl. Admin)]],Nurse[[#This Row],[CNA Hours]],Nurse[[#This Row],[NA TR Hours]],Nurse[[#This Row],[Med Aide/Tech Hours]])</f>
        <v>240.11967391304347</v>
      </c>
      <c r="L108" s="4">
        <f>SUM(Nurse[[#This Row],[RN Hours (excl. Admin, DON)]],Nurse[[#This Row],[RN Admin Hours]],Nurse[[#This Row],[RN DON Hours]])</f>
        <v>61.331956521739123</v>
      </c>
      <c r="M108" s="4">
        <v>43.994999999999997</v>
      </c>
      <c r="N108" s="4">
        <v>12.293478260869565</v>
      </c>
      <c r="O108" s="4">
        <v>5.0434782608695654</v>
      </c>
      <c r="P108" s="4">
        <f>SUM(Nurse[[#This Row],[LPN Hours (excl. Admin)]],Nurse[[#This Row],[LPN Admin Hours]])</f>
        <v>67.230326086956495</v>
      </c>
      <c r="Q108" s="4">
        <v>67.230326086956495</v>
      </c>
      <c r="R108" s="4">
        <v>0</v>
      </c>
      <c r="S108" s="4">
        <f>SUM(Nurse[[#This Row],[CNA Hours]],Nurse[[#This Row],[NA TR Hours]],Nurse[[#This Row],[Med Aide/Tech Hours]])</f>
        <v>128.89434782608697</v>
      </c>
      <c r="T108" s="4">
        <v>128.89434782608697</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14.802173913043475</v>
      </c>
      <c r="X108" s="4">
        <v>0</v>
      </c>
      <c r="Y108" s="4">
        <v>0</v>
      </c>
      <c r="Z108" s="4">
        <v>0</v>
      </c>
      <c r="AA108" s="4">
        <v>1.3231521739130436</v>
      </c>
      <c r="AB108" s="4">
        <v>0</v>
      </c>
      <c r="AC108" s="4">
        <v>13.479021739130431</v>
      </c>
      <c r="AD108" s="4">
        <v>0</v>
      </c>
      <c r="AE108" s="4">
        <v>0</v>
      </c>
      <c r="AF108" s="1">
        <v>75405</v>
      </c>
      <c r="AG108" s="1">
        <v>1</v>
      </c>
      <c r="AH108"/>
    </row>
    <row r="109" spans="1:34" x14ac:dyDescent="0.25">
      <c r="A109" t="s">
        <v>207</v>
      </c>
      <c r="B109" t="s">
        <v>173</v>
      </c>
      <c r="C109" t="s">
        <v>269</v>
      </c>
      <c r="D109" t="s">
        <v>252</v>
      </c>
      <c r="E109" s="4">
        <v>127.45652173913044</v>
      </c>
      <c r="F109" s="4">
        <f>Nurse[[#This Row],[Total Nurse Staff Hours]]/Nurse[[#This Row],[MDS Census]]</f>
        <v>0.52062340098925464</v>
      </c>
      <c r="G109" s="4">
        <f>Nurse[[#This Row],[Total Direct Care Staff Hours]]/Nurse[[#This Row],[MDS Census]]</f>
        <v>0.52062340098925464</v>
      </c>
      <c r="H109" s="4">
        <f>Nurse[[#This Row],[Total RN Hours (w/ Admin, DON)]]/Nurse[[#This Row],[MDS Census]]</f>
        <v>5.5490363295241346E-2</v>
      </c>
      <c r="I109" s="4">
        <f>Nurse[[#This Row],[RN Hours (excl. Admin, DON)]]/Nurse[[#This Row],[MDS Census]]</f>
        <v>5.5490363295241346E-2</v>
      </c>
      <c r="J109" s="4">
        <f>SUM(Nurse[[#This Row],[RN Hours (excl. Admin, DON)]],Nurse[[#This Row],[RN Admin Hours]],Nurse[[#This Row],[RN DON Hours]],Nurse[[#This Row],[LPN Hours (excl. Admin)]],Nurse[[#This Row],[LPN Admin Hours]],Nurse[[#This Row],[CNA Hours]],Nurse[[#This Row],[NA TR Hours]],Nurse[[#This Row],[Med Aide/Tech Hours]])</f>
        <v>66.356847826086963</v>
      </c>
      <c r="K109" s="4">
        <f>SUM(Nurse[[#This Row],[RN Hours (excl. Admin, DON)]],Nurse[[#This Row],[LPN Hours (excl. Admin)]],Nurse[[#This Row],[CNA Hours]],Nurse[[#This Row],[NA TR Hours]],Nurse[[#This Row],[Med Aide/Tech Hours]])</f>
        <v>66.356847826086963</v>
      </c>
      <c r="L109" s="4">
        <f>SUM(Nurse[[#This Row],[RN Hours (excl. Admin, DON)]],Nurse[[#This Row],[RN Admin Hours]],Nurse[[#This Row],[RN DON Hours]])</f>
        <v>7.0726086956521748</v>
      </c>
      <c r="M109" s="4">
        <v>7.0726086956521748</v>
      </c>
      <c r="N109" s="4">
        <v>0</v>
      </c>
      <c r="O109" s="4">
        <v>0</v>
      </c>
      <c r="P109" s="4">
        <f>SUM(Nurse[[#This Row],[LPN Hours (excl. Admin)]],Nurse[[#This Row],[LPN Admin Hours]])</f>
        <v>17.096086956521734</v>
      </c>
      <c r="Q109" s="4">
        <v>17.096086956521734</v>
      </c>
      <c r="R109" s="4">
        <v>0</v>
      </c>
      <c r="S109" s="4">
        <f>SUM(Nurse[[#This Row],[CNA Hours]],Nurse[[#This Row],[NA TR Hours]],Nurse[[#This Row],[Med Aide/Tech Hours]])</f>
        <v>42.188152173913053</v>
      </c>
      <c r="T109" s="4">
        <v>42.188152173913053</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4.155869565217392</v>
      </c>
      <c r="X109" s="4">
        <v>0</v>
      </c>
      <c r="Y109" s="4">
        <v>0</v>
      </c>
      <c r="Z109" s="4">
        <v>0</v>
      </c>
      <c r="AA109" s="4">
        <v>4.155869565217392</v>
      </c>
      <c r="AB109" s="4">
        <v>0</v>
      </c>
      <c r="AC109" s="4">
        <v>0</v>
      </c>
      <c r="AD109" s="4">
        <v>0</v>
      </c>
      <c r="AE109" s="4">
        <v>0</v>
      </c>
      <c r="AF109" s="1">
        <v>75404</v>
      </c>
      <c r="AG109" s="1">
        <v>1</v>
      </c>
      <c r="AH109"/>
    </row>
    <row r="110" spans="1:34" x14ac:dyDescent="0.25">
      <c r="A110" t="s">
        <v>207</v>
      </c>
      <c r="B110" t="s">
        <v>121</v>
      </c>
      <c r="C110" t="s">
        <v>270</v>
      </c>
      <c r="D110" t="s">
        <v>253</v>
      </c>
      <c r="E110" s="4">
        <v>102.35869565217391</v>
      </c>
      <c r="F110" s="4">
        <f>Nurse[[#This Row],[Total Nurse Staff Hours]]/Nurse[[#This Row],[MDS Census]]</f>
        <v>4.2009132420091326</v>
      </c>
      <c r="G110" s="4">
        <f>Nurse[[#This Row],[Total Direct Care Staff Hours]]/Nurse[[#This Row],[MDS Census]]</f>
        <v>3.8067590527768931</v>
      </c>
      <c r="H110" s="4">
        <f>Nurse[[#This Row],[Total RN Hours (w/ Admin, DON)]]/Nurse[[#This Row],[MDS Census]]</f>
        <v>0.80856429860889878</v>
      </c>
      <c r="I110" s="4">
        <f>Nurse[[#This Row],[RN Hours (excl. Admin, DON)]]/Nurse[[#This Row],[MDS Census]]</f>
        <v>0.51157481151109696</v>
      </c>
      <c r="J110" s="4">
        <f>SUM(Nurse[[#This Row],[RN Hours (excl. Admin, DON)]],Nurse[[#This Row],[RN Admin Hours]],Nurse[[#This Row],[RN DON Hours]],Nurse[[#This Row],[LPN Hours (excl. Admin)]],Nurse[[#This Row],[LPN Admin Hours]],Nurse[[#This Row],[CNA Hours]],Nurse[[#This Row],[NA TR Hours]],Nurse[[#This Row],[Med Aide/Tech Hours]])</f>
        <v>430</v>
      </c>
      <c r="K110" s="4">
        <f>SUM(Nurse[[#This Row],[RN Hours (excl. Admin, DON)]],Nurse[[#This Row],[LPN Hours (excl. Admin)]],Nurse[[#This Row],[CNA Hours]],Nurse[[#This Row],[NA TR Hours]],Nurse[[#This Row],[Med Aide/Tech Hours]])</f>
        <v>389.65489130434781</v>
      </c>
      <c r="L110" s="4">
        <f>SUM(Nurse[[#This Row],[RN Hours (excl. Admin, DON)]],Nurse[[#This Row],[RN Admin Hours]],Nurse[[#This Row],[RN DON Hours]])</f>
        <v>82.763586956521735</v>
      </c>
      <c r="M110" s="4">
        <v>52.364130434782609</v>
      </c>
      <c r="N110" s="4">
        <v>25.345108695652176</v>
      </c>
      <c r="O110" s="4">
        <v>5.0543478260869561</v>
      </c>
      <c r="P110" s="4">
        <f>SUM(Nurse[[#This Row],[LPN Hours (excl. Admin)]],Nurse[[#This Row],[LPN Admin Hours]])</f>
        <v>105.23641304347827</v>
      </c>
      <c r="Q110" s="4">
        <v>95.290760869565219</v>
      </c>
      <c r="R110" s="4">
        <v>9.945652173913043</v>
      </c>
      <c r="S110" s="4">
        <f>SUM(Nurse[[#This Row],[CNA Hours]],Nurse[[#This Row],[NA TR Hours]],Nurse[[#This Row],[Med Aide/Tech Hours]])</f>
        <v>242</v>
      </c>
      <c r="T110" s="4">
        <v>242</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0" s="4">
        <v>0</v>
      </c>
      <c r="Y110" s="4">
        <v>0</v>
      </c>
      <c r="Z110" s="4">
        <v>0</v>
      </c>
      <c r="AA110" s="4">
        <v>0</v>
      </c>
      <c r="AB110" s="4">
        <v>0</v>
      </c>
      <c r="AC110" s="4">
        <v>0</v>
      </c>
      <c r="AD110" s="4">
        <v>0</v>
      </c>
      <c r="AE110" s="4">
        <v>0</v>
      </c>
      <c r="AF110" s="1">
        <v>75333</v>
      </c>
      <c r="AG110" s="1">
        <v>1</v>
      </c>
      <c r="AH110"/>
    </row>
    <row r="111" spans="1:34" x14ac:dyDescent="0.25">
      <c r="A111" t="s">
        <v>207</v>
      </c>
      <c r="B111" t="s">
        <v>171</v>
      </c>
      <c r="C111" t="s">
        <v>351</v>
      </c>
      <c r="D111" t="s">
        <v>259</v>
      </c>
      <c r="E111" s="4">
        <v>48.043478260869563</v>
      </c>
      <c r="F111" s="4">
        <f>Nurse[[#This Row],[Total Nurse Staff Hours]]/Nurse[[#This Row],[MDS Census]]</f>
        <v>4.5976131221719463</v>
      </c>
      <c r="G111" s="4">
        <f>Nurse[[#This Row],[Total Direct Care Staff Hours]]/Nurse[[#This Row],[MDS Census]]</f>
        <v>4.2726131221719461</v>
      </c>
      <c r="H111" s="4">
        <f>Nurse[[#This Row],[Total RN Hours (w/ Admin, DON)]]/Nurse[[#This Row],[MDS Census]]</f>
        <v>1.1257805429864254</v>
      </c>
      <c r="I111" s="4">
        <f>Nurse[[#This Row],[RN Hours (excl. Admin, DON)]]/Nurse[[#This Row],[MDS Census]]</f>
        <v>0.90151583710407235</v>
      </c>
      <c r="J111" s="4">
        <f>SUM(Nurse[[#This Row],[RN Hours (excl. Admin, DON)]],Nurse[[#This Row],[RN Admin Hours]],Nurse[[#This Row],[RN DON Hours]],Nurse[[#This Row],[LPN Hours (excl. Admin)]],Nurse[[#This Row],[LPN Admin Hours]],Nurse[[#This Row],[CNA Hours]],Nurse[[#This Row],[NA TR Hours]],Nurse[[#This Row],[Med Aide/Tech Hours]])</f>
        <v>220.88532608695652</v>
      </c>
      <c r="K111" s="4">
        <f>SUM(Nurse[[#This Row],[RN Hours (excl. Admin, DON)]],Nurse[[#This Row],[LPN Hours (excl. Admin)]],Nurse[[#This Row],[CNA Hours]],Nurse[[#This Row],[NA TR Hours]],Nurse[[#This Row],[Med Aide/Tech Hours]])</f>
        <v>205.2711956521739</v>
      </c>
      <c r="L111" s="4">
        <f>SUM(Nurse[[#This Row],[RN Hours (excl. Admin, DON)]],Nurse[[#This Row],[RN Admin Hours]],Nurse[[#This Row],[RN DON Hours]])</f>
        <v>54.08641304347826</v>
      </c>
      <c r="M111" s="4">
        <v>43.311956521739127</v>
      </c>
      <c r="N111" s="4">
        <v>5.3342391304347823</v>
      </c>
      <c r="O111" s="4">
        <v>5.4402173913043477</v>
      </c>
      <c r="P111" s="4">
        <f>SUM(Nurse[[#This Row],[LPN Hours (excl. Admin)]],Nurse[[#This Row],[LPN Admin Hours]])</f>
        <v>41.823369565217391</v>
      </c>
      <c r="Q111" s="4">
        <v>36.983695652173914</v>
      </c>
      <c r="R111" s="4">
        <v>4.8396739130434785</v>
      </c>
      <c r="S111" s="4">
        <f>SUM(Nurse[[#This Row],[CNA Hours]],Nurse[[#This Row],[NA TR Hours]],Nurse[[#This Row],[Med Aide/Tech Hours]])</f>
        <v>124.97554347826087</v>
      </c>
      <c r="T111" s="4">
        <v>124.97554347826087</v>
      </c>
      <c r="U111" s="4">
        <v>0</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75402</v>
      </c>
      <c r="AG111" s="1">
        <v>1</v>
      </c>
      <c r="AH111"/>
    </row>
    <row r="112" spans="1:34" x14ac:dyDescent="0.25">
      <c r="A112" t="s">
        <v>207</v>
      </c>
      <c r="B112" t="s">
        <v>63</v>
      </c>
      <c r="C112" t="s">
        <v>302</v>
      </c>
      <c r="D112" t="s">
        <v>253</v>
      </c>
      <c r="E112" s="4">
        <v>93.434782608695656</v>
      </c>
      <c r="F112" s="4">
        <f>Nurse[[#This Row],[Total Nurse Staff Hours]]/Nurse[[#This Row],[MDS Census]]</f>
        <v>3.1946033038622614</v>
      </c>
      <c r="G112" s="4">
        <f>Nurse[[#This Row],[Total Direct Care Staff Hours]]/Nurse[[#This Row],[MDS Census]]</f>
        <v>3.0756817124243834</v>
      </c>
      <c r="H112" s="4">
        <f>Nurse[[#This Row],[Total RN Hours (w/ Admin, DON)]]/Nurse[[#This Row],[MDS Census]]</f>
        <v>0.52948697068403916</v>
      </c>
      <c r="I112" s="4">
        <f>Nurse[[#This Row],[RN Hours (excl. Admin, DON)]]/Nurse[[#This Row],[MDS Census]]</f>
        <v>0.41056537924616099</v>
      </c>
      <c r="J112" s="4">
        <f>SUM(Nurse[[#This Row],[RN Hours (excl. Admin, DON)]],Nurse[[#This Row],[RN Admin Hours]],Nurse[[#This Row],[RN DON Hours]],Nurse[[#This Row],[LPN Hours (excl. Admin)]],Nurse[[#This Row],[LPN Admin Hours]],Nurse[[#This Row],[CNA Hours]],Nurse[[#This Row],[NA TR Hours]],Nurse[[#This Row],[Med Aide/Tech Hours]])</f>
        <v>298.48706521739132</v>
      </c>
      <c r="K112" s="4">
        <f>SUM(Nurse[[#This Row],[RN Hours (excl. Admin, DON)]],Nurse[[#This Row],[LPN Hours (excl. Admin)]],Nurse[[#This Row],[CNA Hours]],Nurse[[#This Row],[NA TR Hours]],Nurse[[#This Row],[Med Aide/Tech Hours]])</f>
        <v>287.37565217391307</v>
      </c>
      <c r="L112" s="4">
        <f>SUM(Nurse[[#This Row],[RN Hours (excl. Admin, DON)]],Nurse[[#This Row],[RN Admin Hours]],Nurse[[#This Row],[RN DON Hours]])</f>
        <v>49.472500000000004</v>
      </c>
      <c r="M112" s="4">
        <v>38.361086956521739</v>
      </c>
      <c r="N112" s="4">
        <v>5.8940217391304346</v>
      </c>
      <c r="O112" s="4">
        <v>5.2173913043478262</v>
      </c>
      <c r="P112" s="4">
        <f>SUM(Nurse[[#This Row],[LPN Hours (excl. Admin)]],Nurse[[#This Row],[LPN Admin Hours]])</f>
        <v>74.70782608695653</v>
      </c>
      <c r="Q112" s="4">
        <v>74.70782608695653</v>
      </c>
      <c r="R112" s="4">
        <v>0</v>
      </c>
      <c r="S112" s="4">
        <f>SUM(Nurse[[#This Row],[CNA Hours]],Nurse[[#This Row],[NA TR Hours]],Nurse[[#This Row],[Med Aide/Tech Hours]])</f>
        <v>174.30673913043481</v>
      </c>
      <c r="T112" s="4">
        <v>174.30673913043481</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6.9761956521739128</v>
      </c>
      <c r="X112" s="4">
        <v>2.3420652173913044</v>
      </c>
      <c r="Y112" s="4">
        <v>0</v>
      </c>
      <c r="Z112" s="4">
        <v>0</v>
      </c>
      <c r="AA112" s="4">
        <v>3.7431521739130433</v>
      </c>
      <c r="AB112" s="4">
        <v>0</v>
      </c>
      <c r="AC112" s="4">
        <v>0.89097826086956522</v>
      </c>
      <c r="AD112" s="4">
        <v>0</v>
      </c>
      <c r="AE112" s="4">
        <v>0</v>
      </c>
      <c r="AF112" s="1">
        <v>75238</v>
      </c>
      <c r="AG112" s="1">
        <v>1</v>
      </c>
      <c r="AH112"/>
    </row>
    <row r="113" spans="1:34" x14ac:dyDescent="0.25">
      <c r="A113" t="s">
        <v>207</v>
      </c>
      <c r="B113" t="s">
        <v>159</v>
      </c>
      <c r="C113" t="s">
        <v>347</v>
      </c>
      <c r="D113" t="s">
        <v>253</v>
      </c>
      <c r="E113" s="4">
        <v>96.565217391304344</v>
      </c>
      <c r="F113" s="4">
        <f>Nurse[[#This Row],[Total Nurse Staff Hours]]/Nurse[[#This Row],[MDS Census]]</f>
        <v>3.0928579468707791</v>
      </c>
      <c r="G113" s="4">
        <f>Nurse[[#This Row],[Total Direct Care Staff Hours]]/Nurse[[#This Row],[MDS Census]]</f>
        <v>2.9818719045475008</v>
      </c>
      <c r="H113" s="4">
        <f>Nurse[[#This Row],[Total RN Hours (w/ Admin, DON)]]/Nurse[[#This Row],[MDS Census]]</f>
        <v>0.47703962179198561</v>
      </c>
      <c r="I113" s="4">
        <f>Nurse[[#This Row],[RN Hours (excl. Admin, DON)]]/Nurse[[#This Row],[MDS Census]]</f>
        <v>0.36605357946870781</v>
      </c>
      <c r="J113" s="4">
        <f>SUM(Nurse[[#This Row],[RN Hours (excl. Admin, DON)]],Nurse[[#This Row],[RN Admin Hours]],Nurse[[#This Row],[RN DON Hours]],Nurse[[#This Row],[LPN Hours (excl. Admin)]],Nurse[[#This Row],[LPN Admin Hours]],Nurse[[#This Row],[CNA Hours]],Nurse[[#This Row],[NA TR Hours]],Nurse[[#This Row],[Med Aide/Tech Hours]])</f>
        <v>298.66250000000002</v>
      </c>
      <c r="K113" s="4">
        <f>SUM(Nurse[[#This Row],[RN Hours (excl. Admin, DON)]],Nurse[[#This Row],[LPN Hours (excl. Admin)]],Nurse[[#This Row],[CNA Hours]],Nurse[[#This Row],[NA TR Hours]],Nurse[[#This Row],[Med Aide/Tech Hours]])</f>
        <v>287.94510869565215</v>
      </c>
      <c r="L113" s="4">
        <f>SUM(Nurse[[#This Row],[RN Hours (excl. Admin, DON)]],Nurse[[#This Row],[RN Admin Hours]],Nurse[[#This Row],[RN DON Hours]])</f>
        <v>46.065434782608698</v>
      </c>
      <c r="M113" s="4">
        <v>35.34804347826087</v>
      </c>
      <c r="N113" s="4">
        <v>5.5</v>
      </c>
      <c r="O113" s="4">
        <v>5.2173913043478262</v>
      </c>
      <c r="P113" s="4">
        <f>SUM(Nurse[[#This Row],[LPN Hours (excl. Admin)]],Nurse[[#This Row],[LPN Admin Hours]])</f>
        <v>73.75</v>
      </c>
      <c r="Q113" s="4">
        <v>73.75</v>
      </c>
      <c r="R113" s="4">
        <v>0</v>
      </c>
      <c r="S113" s="4">
        <f>SUM(Nurse[[#This Row],[CNA Hours]],Nurse[[#This Row],[NA TR Hours]],Nurse[[#This Row],[Med Aide/Tech Hours]])</f>
        <v>178.8470652173913</v>
      </c>
      <c r="T113" s="4">
        <v>178.8470652173913</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16.521195652173912</v>
      </c>
      <c r="X113" s="4">
        <v>0.1741304347826087</v>
      </c>
      <c r="Y113" s="4">
        <v>0</v>
      </c>
      <c r="Z113" s="4">
        <v>0</v>
      </c>
      <c r="AA113" s="4">
        <v>4.3614130434782608</v>
      </c>
      <c r="AB113" s="4">
        <v>0</v>
      </c>
      <c r="AC113" s="4">
        <v>11.985652173913042</v>
      </c>
      <c r="AD113" s="4">
        <v>0</v>
      </c>
      <c r="AE113" s="4">
        <v>0</v>
      </c>
      <c r="AF113" s="1">
        <v>75384</v>
      </c>
      <c r="AG113" s="1">
        <v>1</v>
      </c>
      <c r="AH113"/>
    </row>
    <row r="114" spans="1:34" x14ac:dyDescent="0.25">
      <c r="A114" t="s">
        <v>207</v>
      </c>
      <c r="B114" t="s">
        <v>114</v>
      </c>
      <c r="C114" t="s">
        <v>322</v>
      </c>
      <c r="D114" t="s">
        <v>254</v>
      </c>
      <c r="E114" s="4">
        <v>84.521739130434781</v>
      </c>
      <c r="F114" s="4">
        <f>Nurse[[#This Row],[Total Nurse Staff Hours]]/Nurse[[#This Row],[MDS Census]]</f>
        <v>4.1824331275720166</v>
      </c>
      <c r="G114" s="4">
        <f>Nurse[[#This Row],[Total Direct Care Staff Hours]]/Nurse[[#This Row],[MDS Census]]</f>
        <v>3.8088966049382718</v>
      </c>
      <c r="H114" s="4">
        <f>Nurse[[#This Row],[Total RN Hours (w/ Admin, DON)]]/Nurse[[#This Row],[MDS Census]]</f>
        <v>0.82634002057613165</v>
      </c>
      <c r="I114" s="4">
        <f>Nurse[[#This Row],[RN Hours (excl. Admin, DON)]]/Nurse[[#This Row],[MDS Census]]</f>
        <v>0.51144547325102885</v>
      </c>
      <c r="J114" s="4">
        <f>SUM(Nurse[[#This Row],[RN Hours (excl. Admin, DON)]],Nurse[[#This Row],[RN Admin Hours]],Nurse[[#This Row],[RN DON Hours]],Nurse[[#This Row],[LPN Hours (excl. Admin)]],Nurse[[#This Row],[LPN Admin Hours]],Nurse[[#This Row],[CNA Hours]],Nurse[[#This Row],[NA TR Hours]],Nurse[[#This Row],[Med Aide/Tech Hours]])</f>
        <v>353.50652173913045</v>
      </c>
      <c r="K114" s="4">
        <f>SUM(Nurse[[#This Row],[RN Hours (excl. Admin, DON)]],Nurse[[#This Row],[LPN Hours (excl. Admin)]],Nurse[[#This Row],[CNA Hours]],Nurse[[#This Row],[NA TR Hours]],Nurse[[#This Row],[Med Aide/Tech Hours]])</f>
        <v>321.93456521739131</v>
      </c>
      <c r="L114" s="4">
        <f>SUM(Nurse[[#This Row],[RN Hours (excl. Admin, DON)]],Nurse[[#This Row],[RN Admin Hours]],Nurse[[#This Row],[RN DON Hours]])</f>
        <v>69.843695652173906</v>
      </c>
      <c r="M114" s="4">
        <v>43.228260869565219</v>
      </c>
      <c r="N114" s="4">
        <v>21.876304347826085</v>
      </c>
      <c r="O114" s="4">
        <v>4.7391304347826084</v>
      </c>
      <c r="P114" s="4">
        <f>SUM(Nurse[[#This Row],[LPN Hours (excl. Admin)]],Nurse[[#This Row],[LPN Admin Hours]])</f>
        <v>75.282608695652172</v>
      </c>
      <c r="Q114" s="4">
        <v>70.326086956521735</v>
      </c>
      <c r="R114" s="4">
        <v>4.9565217391304346</v>
      </c>
      <c r="S114" s="4">
        <f>SUM(Nurse[[#This Row],[CNA Hours]],Nurse[[#This Row],[NA TR Hours]],Nurse[[#This Row],[Med Aide/Tech Hours]])</f>
        <v>208.38021739130437</v>
      </c>
      <c r="T114" s="4">
        <v>208.38021739130437</v>
      </c>
      <c r="U114" s="4">
        <v>0</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4" s="4">
        <v>0</v>
      </c>
      <c r="Y114" s="4">
        <v>0</v>
      </c>
      <c r="Z114" s="4">
        <v>0</v>
      </c>
      <c r="AA114" s="4">
        <v>0</v>
      </c>
      <c r="AB114" s="4">
        <v>0</v>
      </c>
      <c r="AC114" s="4">
        <v>0</v>
      </c>
      <c r="AD114" s="4">
        <v>0</v>
      </c>
      <c r="AE114" s="4">
        <v>0</v>
      </c>
      <c r="AF114" s="1">
        <v>75325</v>
      </c>
      <c r="AG114" s="1">
        <v>1</v>
      </c>
      <c r="AH114"/>
    </row>
    <row r="115" spans="1:34" x14ac:dyDescent="0.25">
      <c r="A115" t="s">
        <v>207</v>
      </c>
      <c r="B115" t="s">
        <v>29</v>
      </c>
      <c r="C115" t="s">
        <v>275</v>
      </c>
      <c r="D115" t="s">
        <v>254</v>
      </c>
      <c r="E115" s="4">
        <v>240.71739130434781</v>
      </c>
      <c r="F115" s="4">
        <f>Nurse[[#This Row],[Total Nurse Staff Hours]]/Nurse[[#This Row],[MDS Census]]</f>
        <v>3.5823498600198689</v>
      </c>
      <c r="G115" s="4">
        <f>Nurse[[#This Row],[Total Direct Care Staff Hours]]/Nurse[[#This Row],[MDS Census]]</f>
        <v>3.2574492007586024</v>
      </c>
      <c r="H115" s="4">
        <f>Nurse[[#This Row],[Total RN Hours (w/ Admin, DON)]]/Nurse[[#This Row],[MDS Census]]</f>
        <v>0.59445272283933892</v>
      </c>
      <c r="I115" s="4">
        <f>Nurse[[#This Row],[RN Hours (excl. Admin, DON)]]/Nurse[[#This Row],[MDS Census]]</f>
        <v>0.26955206357807282</v>
      </c>
      <c r="J115" s="4">
        <f>SUM(Nurse[[#This Row],[RN Hours (excl. Admin, DON)]],Nurse[[#This Row],[RN Admin Hours]],Nurse[[#This Row],[RN DON Hours]],Nurse[[#This Row],[LPN Hours (excl. Admin)]],Nurse[[#This Row],[LPN Admin Hours]],Nurse[[#This Row],[CNA Hours]],Nurse[[#This Row],[NA TR Hours]],Nurse[[#This Row],[Med Aide/Tech Hours]])</f>
        <v>862.33391304347845</v>
      </c>
      <c r="K115" s="4">
        <f>SUM(Nurse[[#This Row],[RN Hours (excl. Admin, DON)]],Nurse[[#This Row],[LPN Hours (excl. Admin)]],Nurse[[#This Row],[CNA Hours]],Nurse[[#This Row],[NA TR Hours]],Nurse[[#This Row],[Med Aide/Tech Hours]])</f>
        <v>784.12467391304358</v>
      </c>
      <c r="L115" s="4">
        <f>SUM(Nurse[[#This Row],[RN Hours (excl. Admin, DON)]],Nurse[[#This Row],[RN Admin Hours]],Nurse[[#This Row],[RN DON Hours]])</f>
        <v>143.09510869565216</v>
      </c>
      <c r="M115" s="4">
        <v>64.885869565217391</v>
      </c>
      <c r="N115" s="4">
        <v>73.600543478260875</v>
      </c>
      <c r="O115" s="4">
        <v>4.6086956521739131</v>
      </c>
      <c r="P115" s="4">
        <f>SUM(Nurse[[#This Row],[LPN Hours (excl. Admin)]],Nurse[[#This Row],[LPN Admin Hours]])</f>
        <v>185.72217391304349</v>
      </c>
      <c r="Q115" s="4">
        <v>185.72217391304349</v>
      </c>
      <c r="R115" s="4">
        <v>0</v>
      </c>
      <c r="S115" s="4">
        <f>SUM(Nurse[[#This Row],[CNA Hours]],Nurse[[#This Row],[NA TR Hours]],Nurse[[#This Row],[Med Aide/Tech Hours]])</f>
        <v>533.51663043478277</v>
      </c>
      <c r="T115" s="4">
        <v>533.51663043478277</v>
      </c>
      <c r="U115" s="4">
        <v>0</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75135</v>
      </c>
      <c r="AG115" s="1">
        <v>1</v>
      </c>
      <c r="AH115"/>
    </row>
    <row r="116" spans="1:34" x14ac:dyDescent="0.25">
      <c r="A116" t="s">
        <v>207</v>
      </c>
      <c r="B116" t="s">
        <v>191</v>
      </c>
      <c r="C116" t="s">
        <v>285</v>
      </c>
      <c r="D116" t="s">
        <v>254</v>
      </c>
      <c r="E116" s="4">
        <v>23.228260869565219</v>
      </c>
      <c r="F116" s="4">
        <f>Nurse[[#This Row],[Total Nurse Staff Hours]]/Nurse[[#This Row],[MDS Census]]</f>
        <v>2.1600374356574639</v>
      </c>
      <c r="G116" s="4">
        <f>Nurse[[#This Row],[Total Direct Care Staff Hours]]/Nurse[[#This Row],[MDS Census]]</f>
        <v>1.9755498362189983</v>
      </c>
      <c r="H116" s="4">
        <f>Nurse[[#This Row],[Total RN Hours (w/ Admin, DON)]]/Nurse[[#This Row],[MDS Census]]</f>
        <v>0.92489471221338326</v>
      </c>
      <c r="I116" s="4">
        <f>Nurse[[#This Row],[RN Hours (excl. Admin, DON)]]/Nurse[[#This Row],[MDS Census]]</f>
        <v>0.740407112774918</v>
      </c>
      <c r="J116" s="4">
        <f>SUM(Nurse[[#This Row],[RN Hours (excl. Admin, DON)]],Nurse[[#This Row],[RN Admin Hours]],Nurse[[#This Row],[RN DON Hours]],Nurse[[#This Row],[LPN Hours (excl. Admin)]],Nurse[[#This Row],[LPN Admin Hours]],Nurse[[#This Row],[CNA Hours]],Nurse[[#This Row],[NA TR Hours]],Nurse[[#This Row],[Med Aide/Tech Hours]])</f>
        <v>50.173913043478265</v>
      </c>
      <c r="K116" s="4">
        <f>SUM(Nurse[[#This Row],[RN Hours (excl. Admin, DON)]],Nurse[[#This Row],[LPN Hours (excl. Admin)]],Nurse[[#This Row],[CNA Hours]],Nurse[[#This Row],[NA TR Hours]],Nurse[[#This Row],[Med Aide/Tech Hours]])</f>
        <v>45.888586956521735</v>
      </c>
      <c r="L116" s="4">
        <f>SUM(Nurse[[#This Row],[RN Hours (excl. Admin, DON)]],Nurse[[#This Row],[RN Admin Hours]],Nurse[[#This Row],[RN DON Hours]])</f>
        <v>21.483695652173914</v>
      </c>
      <c r="M116" s="4">
        <v>17.198369565217391</v>
      </c>
      <c r="N116" s="4">
        <v>0</v>
      </c>
      <c r="O116" s="4">
        <v>4.2853260869565215</v>
      </c>
      <c r="P116" s="4">
        <f>SUM(Nurse[[#This Row],[LPN Hours (excl. Admin)]],Nurse[[#This Row],[LPN Admin Hours]])</f>
        <v>1.2744565217391304</v>
      </c>
      <c r="Q116" s="4">
        <v>1.2744565217391304</v>
      </c>
      <c r="R116" s="4">
        <v>0</v>
      </c>
      <c r="S116" s="4">
        <f>SUM(Nurse[[#This Row],[CNA Hours]],Nurse[[#This Row],[NA TR Hours]],Nurse[[#This Row],[Med Aide/Tech Hours]])</f>
        <v>27.415760869565219</v>
      </c>
      <c r="T116" s="4">
        <v>27.415760869565219</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75432</v>
      </c>
      <c r="AG116" s="1">
        <v>1</v>
      </c>
      <c r="AH116"/>
    </row>
    <row r="117" spans="1:34" x14ac:dyDescent="0.25">
      <c r="A117" t="s">
        <v>207</v>
      </c>
      <c r="B117" t="s">
        <v>178</v>
      </c>
      <c r="C117" t="s">
        <v>352</v>
      </c>
      <c r="D117" t="s">
        <v>256</v>
      </c>
      <c r="E117" s="4">
        <v>88.673913043478265</v>
      </c>
      <c r="F117" s="4">
        <f>Nurse[[#This Row],[Total Nurse Staff Hours]]/Nurse[[#This Row],[MDS Census]]</f>
        <v>3.5981245403285116</v>
      </c>
      <c r="G117" s="4">
        <f>Nurse[[#This Row],[Total Direct Care Staff Hours]]/Nurse[[#This Row],[MDS Census]]</f>
        <v>3.4344814905614118</v>
      </c>
      <c r="H117" s="4">
        <f>Nurse[[#This Row],[Total RN Hours (w/ Admin, DON)]]/Nurse[[#This Row],[MDS Census]]</f>
        <v>0.8673694532973768</v>
      </c>
      <c r="I117" s="4">
        <f>Nurse[[#This Row],[RN Hours (excl. Admin, DON)]]/Nurse[[#This Row],[MDS Census]]</f>
        <v>0.70372640353027693</v>
      </c>
      <c r="J117" s="4">
        <f>SUM(Nurse[[#This Row],[RN Hours (excl. Admin, DON)]],Nurse[[#This Row],[RN Admin Hours]],Nurse[[#This Row],[RN DON Hours]],Nurse[[#This Row],[LPN Hours (excl. Admin)]],Nurse[[#This Row],[LPN Admin Hours]],Nurse[[#This Row],[CNA Hours]],Nurse[[#This Row],[NA TR Hours]],Nurse[[#This Row],[Med Aide/Tech Hours]])</f>
        <v>319.05978260869563</v>
      </c>
      <c r="K117" s="4">
        <f>SUM(Nurse[[#This Row],[RN Hours (excl. Admin, DON)]],Nurse[[#This Row],[LPN Hours (excl. Admin)]],Nurse[[#This Row],[CNA Hours]],Nurse[[#This Row],[NA TR Hours]],Nurse[[#This Row],[Med Aide/Tech Hours]])</f>
        <v>304.54891304347825</v>
      </c>
      <c r="L117" s="4">
        <f>SUM(Nurse[[#This Row],[RN Hours (excl. Admin, DON)]],Nurse[[#This Row],[RN Admin Hours]],Nurse[[#This Row],[RN DON Hours]])</f>
        <v>76.913043478260875</v>
      </c>
      <c r="M117" s="4">
        <v>62.402173913043477</v>
      </c>
      <c r="N117" s="4">
        <v>9.1304347826086953</v>
      </c>
      <c r="O117" s="4">
        <v>5.3804347826086953</v>
      </c>
      <c r="P117" s="4">
        <f>SUM(Nurse[[#This Row],[LPN Hours (excl. Admin)]],Nurse[[#This Row],[LPN Admin Hours]])</f>
        <v>50.970108695652172</v>
      </c>
      <c r="Q117" s="4">
        <v>50.970108695652172</v>
      </c>
      <c r="R117" s="4">
        <v>0</v>
      </c>
      <c r="S117" s="4">
        <f>SUM(Nurse[[#This Row],[CNA Hours]],Nurse[[#This Row],[NA TR Hours]],Nurse[[#This Row],[Med Aide/Tech Hours]])</f>
        <v>191.1766304347826</v>
      </c>
      <c r="T117" s="4">
        <v>191.1766304347826</v>
      </c>
      <c r="U117" s="4">
        <v>0</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75411</v>
      </c>
      <c r="AG117" s="1">
        <v>1</v>
      </c>
      <c r="AH117"/>
    </row>
    <row r="118" spans="1:34" x14ac:dyDescent="0.25">
      <c r="A118" t="s">
        <v>207</v>
      </c>
      <c r="B118" t="s">
        <v>51</v>
      </c>
      <c r="C118" t="s">
        <v>304</v>
      </c>
      <c r="D118" t="s">
        <v>253</v>
      </c>
      <c r="E118" s="4">
        <v>69.608695652173907</v>
      </c>
      <c r="F118" s="4">
        <f>Nurse[[#This Row],[Total Nurse Staff Hours]]/Nurse[[#This Row],[MDS Census]]</f>
        <v>5.1185196752029984</v>
      </c>
      <c r="G118" s="4">
        <f>Nurse[[#This Row],[Total Direct Care Staff Hours]]/Nurse[[#This Row],[MDS Census]]</f>
        <v>4.9365630855715175</v>
      </c>
      <c r="H118" s="4">
        <f>Nurse[[#This Row],[Total RN Hours (w/ Admin, DON)]]/Nurse[[#This Row],[MDS Census]]</f>
        <v>1.6808635227982511</v>
      </c>
      <c r="I118" s="4">
        <f>Nurse[[#This Row],[RN Hours (excl. Admin, DON)]]/Nurse[[#This Row],[MDS Census]]</f>
        <v>1.4989069331667708</v>
      </c>
      <c r="J118" s="4">
        <f>SUM(Nurse[[#This Row],[RN Hours (excl. Admin, DON)]],Nurse[[#This Row],[RN Admin Hours]],Nurse[[#This Row],[RN DON Hours]],Nurse[[#This Row],[LPN Hours (excl. Admin)]],Nurse[[#This Row],[LPN Admin Hours]],Nurse[[#This Row],[CNA Hours]],Nurse[[#This Row],[NA TR Hours]],Nurse[[#This Row],[Med Aide/Tech Hours]])</f>
        <v>356.29347826086956</v>
      </c>
      <c r="K118" s="4">
        <f>SUM(Nurse[[#This Row],[RN Hours (excl. Admin, DON)]],Nurse[[#This Row],[LPN Hours (excl. Admin)]],Nurse[[#This Row],[CNA Hours]],Nurse[[#This Row],[NA TR Hours]],Nurse[[#This Row],[Med Aide/Tech Hours]])</f>
        <v>343.62771739130432</v>
      </c>
      <c r="L118" s="4">
        <f>SUM(Nurse[[#This Row],[RN Hours (excl. Admin, DON)]],Nurse[[#This Row],[RN Admin Hours]],Nurse[[#This Row],[RN DON Hours]])</f>
        <v>117.00271739130434</v>
      </c>
      <c r="M118" s="4">
        <v>104.33695652173913</v>
      </c>
      <c r="N118" s="4">
        <v>7.2309782608695654</v>
      </c>
      <c r="O118" s="4">
        <v>5.4347826086956523</v>
      </c>
      <c r="P118" s="4">
        <f>SUM(Nurse[[#This Row],[LPN Hours (excl. Admin)]],Nurse[[#This Row],[LPN Admin Hours]])</f>
        <v>19.491847826086957</v>
      </c>
      <c r="Q118" s="4">
        <v>19.491847826086957</v>
      </c>
      <c r="R118" s="4">
        <v>0</v>
      </c>
      <c r="S118" s="4">
        <f>SUM(Nurse[[#This Row],[CNA Hours]],Nurse[[#This Row],[NA TR Hours]],Nurse[[#This Row],[Med Aide/Tech Hours]])</f>
        <v>219.79891304347825</v>
      </c>
      <c r="T118" s="4">
        <v>219.79891304347825</v>
      </c>
      <c r="U118" s="4">
        <v>0</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8" s="4">
        <v>0</v>
      </c>
      <c r="Y118" s="4">
        <v>0</v>
      </c>
      <c r="Z118" s="4">
        <v>0</v>
      </c>
      <c r="AA118" s="4">
        <v>0</v>
      </c>
      <c r="AB118" s="4">
        <v>0</v>
      </c>
      <c r="AC118" s="4">
        <v>0</v>
      </c>
      <c r="AD118" s="4">
        <v>0</v>
      </c>
      <c r="AE118" s="4">
        <v>0</v>
      </c>
      <c r="AF118" s="1">
        <v>75216</v>
      </c>
      <c r="AG118" s="1">
        <v>1</v>
      </c>
      <c r="AH118"/>
    </row>
    <row r="119" spans="1:34" x14ac:dyDescent="0.25">
      <c r="A119" t="s">
        <v>207</v>
      </c>
      <c r="B119" t="s">
        <v>146</v>
      </c>
      <c r="C119" t="s">
        <v>342</v>
      </c>
      <c r="D119" t="s">
        <v>253</v>
      </c>
      <c r="E119" s="4">
        <v>75.130434782608702</v>
      </c>
      <c r="F119" s="4">
        <f>Nurse[[#This Row],[Total Nurse Staff Hours]]/Nurse[[#This Row],[MDS Census]]</f>
        <v>3.961485821759259</v>
      </c>
      <c r="G119" s="4">
        <f>Nurse[[#This Row],[Total Direct Care Staff Hours]]/Nurse[[#This Row],[MDS Census]]</f>
        <v>3.5974811921296292</v>
      </c>
      <c r="H119" s="4">
        <f>Nurse[[#This Row],[Total RN Hours (w/ Admin, DON)]]/Nurse[[#This Row],[MDS Census]]</f>
        <v>0.58471788194444452</v>
      </c>
      <c r="I119" s="4">
        <f>Nurse[[#This Row],[RN Hours (excl. Admin, DON)]]/Nurse[[#This Row],[MDS Census]]</f>
        <v>0.35989149305555557</v>
      </c>
      <c r="J119" s="4">
        <f>SUM(Nurse[[#This Row],[RN Hours (excl. Admin, DON)]],Nurse[[#This Row],[RN Admin Hours]],Nurse[[#This Row],[RN DON Hours]],Nurse[[#This Row],[LPN Hours (excl. Admin)]],Nurse[[#This Row],[LPN Admin Hours]],Nurse[[#This Row],[CNA Hours]],Nurse[[#This Row],[NA TR Hours]],Nurse[[#This Row],[Med Aide/Tech Hours]])</f>
        <v>297.62815217391307</v>
      </c>
      <c r="K119" s="4">
        <f>SUM(Nurse[[#This Row],[RN Hours (excl. Admin, DON)]],Nurse[[#This Row],[LPN Hours (excl. Admin)]],Nurse[[#This Row],[CNA Hours]],Nurse[[#This Row],[NA TR Hours]],Nurse[[#This Row],[Med Aide/Tech Hours]])</f>
        <v>270.28032608695651</v>
      </c>
      <c r="L119" s="4">
        <f>SUM(Nurse[[#This Row],[RN Hours (excl. Admin, DON)]],Nurse[[#This Row],[RN Admin Hours]],Nurse[[#This Row],[RN DON Hours]])</f>
        <v>43.93010869565218</v>
      </c>
      <c r="M119" s="4">
        <v>27.03880434782609</v>
      </c>
      <c r="N119" s="4">
        <v>12.317934782608695</v>
      </c>
      <c r="O119" s="4">
        <v>4.5733695652173916</v>
      </c>
      <c r="P119" s="4">
        <f>SUM(Nurse[[#This Row],[LPN Hours (excl. Admin)]],Nurse[[#This Row],[LPN Admin Hours]])</f>
        <v>68.75</v>
      </c>
      <c r="Q119" s="4">
        <v>58.293478260869563</v>
      </c>
      <c r="R119" s="4">
        <v>10.456521739130435</v>
      </c>
      <c r="S119" s="4">
        <f>SUM(Nurse[[#This Row],[CNA Hours]],Nurse[[#This Row],[NA TR Hours]],Nurse[[#This Row],[Med Aide/Tech Hours]])</f>
        <v>184.94804347826087</v>
      </c>
      <c r="T119" s="4">
        <v>184.94804347826087</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27.054347826086957</v>
      </c>
      <c r="X119" s="4">
        <v>0</v>
      </c>
      <c r="Y119" s="4">
        <v>0</v>
      </c>
      <c r="Z119" s="4">
        <v>0</v>
      </c>
      <c r="AA119" s="4">
        <v>6.2608695652173916</v>
      </c>
      <c r="AB119" s="4">
        <v>0</v>
      </c>
      <c r="AC119" s="4">
        <v>20.793478260869566</v>
      </c>
      <c r="AD119" s="4">
        <v>0</v>
      </c>
      <c r="AE119" s="4">
        <v>0</v>
      </c>
      <c r="AF119" s="1">
        <v>75367</v>
      </c>
      <c r="AG119" s="1">
        <v>1</v>
      </c>
      <c r="AH119"/>
    </row>
    <row r="120" spans="1:34" x14ac:dyDescent="0.25">
      <c r="A120" t="s">
        <v>207</v>
      </c>
      <c r="B120" t="s">
        <v>40</v>
      </c>
      <c r="C120" t="s">
        <v>295</v>
      </c>
      <c r="D120" t="s">
        <v>254</v>
      </c>
      <c r="E120" s="4">
        <v>92.076086956521735</v>
      </c>
      <c r="F120" s="4">
        <f>Nurse[[#This Row],[Total Nurse Staff Hours]]/Nurse[[#This Row],[MDS Census]]</f>
        <v>3.3014768032109547</v>
      </c>
      <c r="G120" s="4">
        <f>Nurse[[#This Row],[Total Direct Care Staff Hours]]/Nurse[[#This Row],[MDS Census]]</f>
        <v>2.991507496163381</v>
      </c>
      <c r="H120" s="4">
        <f>Nurse[[#This Row],[Total RN Hours (w/ Admin, DON)]]/Nurse[[#This Row],[MDS Census]]</f>
        <v>0.53172234683036246</v>
      </c>
      <c r="I120" s="4">
        <f>Nurse[[#This Row],[RN Hours (excl. Admin, DON)]]/Nurse[[#This Row],[MDS Census]]</f>
        <v>0.22175303978278835</v>
      </c>
      <c r="J120" s="4">
        <f>SUM(Nurse[[#This Row],[RN Hours (excl. Admin, DON)]],Nurse[[#This Row],[RN Admin Hours]],Nurse[[#This Row],[RN DON Hours]],Nurse[[#This Row],[LPN Hours (excl. Admin)]],Nurse[[#This Row],[LPN Admin Hours]],Nurse[[#This Row],[CNA Hours]],Nurse[[#This Row],[NA TR Hours]],Nurse[[#This Row],[Med Aide/Tech Hours]])</f>
        <v>303.98706521739126</v>
      </c>
      <c r="K120" s="4">
        <f>SUM(Nurse[[#This Row],[RN Hours (excl. Admin, DON)]],Nurse[[#This Row],[LPN Hours (excl. Admin)]],Nurse[[#This Row],[CNA Hours]],Nurse[[#This Row],[NA TR Hours]],Nurse[[#This Row],[Med Aide/Tech Hours]])</f>
        <v>275.44630434782607</v>
      </c>
      <c r="L120" s="4">
        <f>SUM(Nurse[[#This Row],[RN Hours (excl. Admin, DON)]],Nurse[[#This Row],[RN Admin Hours]],Nurse[[#This Row],[RN DON Hours]])</f>
        <v>48.958913043478262</v>
      </c>
      <c r="M120" s="4">
        <v>20.418152173913043</v>
      </c>
      <c r="N120" s="4">
        <v>22.410326086956523</v>
      </c>
      <c r="O120" s="4">
        <v>6.1304347826086953</v>
      </c>
      <c r="P120" s="4">
        <f>SUM(Nurse[[#This Row],[LPN Hours (excl. Admin)]],Nurse[[#This Row],[LPN Admin Hours]])</f>
        <v>84.829239130434786</v>
      </c>
      <c r="Q120" s="4">
        <v>84.829239130434786</v>
      </c>
      <c r="R120" s="4">
        <v>0</v>
      </c>
      <c r="S120" s="4">
        <f>SUM(Nurse[[#This Row],[CNA Hours]],Nurse[[#This Row],[NA TR Hours]],Nurse[[#This Row],[Med Aide/Tech Hours]])</f>
        <v>170.19891304347823</v>
      </c>
      <c r="T120" s="4">
        <v>170.19891304347823</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28.803260869565211</v>
      </c>
      <c r="X120" s="4">
        <v>3.4697826086956525</v>
      </c>
      <c r="Y120" s="4">
        <v>0</v>
      </c>
      <c r="Z120" s="4">
        <v>0</v>
      </c>
      <c r="AA120" s="4">
        <v>3.3718478260869555</v>
      </c>
      <c r="AB120" s="4">
        <v>0</v>
      </c>
      <c r="AC120" s="4">
        <v>21.961630434782602</v>
      </c>
      <c r="AD120" s="4">
        <v>0</v>
      </c>
      <c r="AE120" s="4">
        <v>0</v>
      </c>
      <c r="AF120" s="1">
        <v>75192</v>
      </c>
      <c r="AG120" s="1">
        <v>1</v>
      </c>
      <c r="AH120"/>
    </row>
    <row r="121" spans="1:34" x14ac:dyDescent="0.25">
      <c r="A121" t="s">
        <v>207</v>
      </c>
      <c r="B121" t="s">
        <v>32</v>
      </c>
      <c r="C121" t="s">
        <v>291</v>
      </c>
      <c r="D121" t="s">
        <v>254</v>
      </c>
      <c r="E121" s="4">
        <v>40.967391304347828</v>
      </c>
      <c r="F121" s="4">
        <f>Nurse[[#This Row],[Total Nurse Staff Hours]]/Nurse[[#This Row],[MDS Census]]</f>
        <v>4.4240620854338024</v>
      </c>
      <c r="G121" s="4">
        <f>Nurse[[#This Row],[Total Direct Care Staff Hours]]/Nurse[[#This Row],[MDS Census]]</f>
        <v>4.022032369328735</v>
      </c>
      <c r="H121" s="4">
        <f>Nurse[[#This Row],[Total RN Hours (w/ Admin, DON)]]/Nurse[[#This Row],[MDS Census]]</f>
        <v>1.0268532767312284</v>
      </c>
      <c r="I121" s="4">
        <f>Nurse[[#This Row],[RN Hours (excl. Admin, DON)]]/Nurse[[#This Row],[MDS Census]]</f>
        <v>0.62482356062616062</v>
      </c>
      <c r="J121" s="4">
        <f>SUM(Nurse[[#This Row],[RN Hours (excl. Admin, DON)]],Nurse[[#This Row],[RN Admin Hours]],Nurse[[#This Row],[RN DON Hours]],Nurse[[#This Row],[LPN Hours (excl. Admin)]],Nurse[[#This Row],[LPN Admin Hours]],Nurse[[#This Row],[CNA Hours]],Nurse[[#This Row],[NA TR Hours]],Nurse[[#This Row],[Med Aide/Tech Hours]])</f>
        <v>181.24228260869569</v>
      </c>
      <c r="K121" s="4">
        <f>SUM(Nurse[[#This Row],[RN Hours (excl. Admin, DON)]],Nurse[[#This Row],[LPN Hours (excl. Admin)]],Nurse[[#This Row],[CNA Hours]],Nurse[[#This Row],[NA TR Hours]],Nurse[[#This Row],[Med Aide/Tech Hours]])</f>
        <v>164.7721739130435</v>
      </c>
      <c r="L121" s="4">
        <f>SUM(Nurse[[#This Row],[RN Hours (excl. Admin, DON)]],Nurse[[#This Row],[RN Admin Hours]],Nurse[[#This Row],[RN DON Hours]])</f>
        <v>42.067499999999995</v>
      </c>
      <c r="M121" s="4">
        <v>25.59739130434782</v>
      </c>
      <c r="N121" s="4">
        <v>11.201086956521738</v>
      </c>
      <c r="O121" s="4">
        <v>5.2690217391304346</v>
      </c>
      <c r="P121" s="4">
        <f>SUM(Nurse[[#This Row],[LPN Hours (excl. Admin)]],Nurse[[#This Row],[LPN Admin Hours]])</f>
        <v>41.039891304347833</v>
      </c>
      <c r="Q121" s="4">
        <v>41.039891304347833</v>
      </c>
      <c r="R121" s="4">
        <v>0</v>
      </c>
      <c r="S121" s="4">
        <f>SUM(Nurse[[#This Row],[CNA Hours]],Nurse[[#This Row],[NA TR Hours]],Nurse[[#This Row],[Med Aide/Tech Hours]])</f>
        <v>98.134891304347846</v>
      </c>
      <c r="T121" s="4">
        <v>98.134891304347846</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75146</v>
      </c>
      <c r="AG121" s="1">
        <v>1</v>
      </c>
      <c r="AH121"/>
    </row>
    <row r="122" spans="1:34" x14ac:dyDescent="0.25">
      <c r="A122" t="s">
        <v>207</v>
      </c>
      <c r="B122" t="s">
        <v>24</v>
      </c>
      <c r="C122" t="s">
        <v>284</v>
      </c>
      <c r="D122" t="s">
        <v>255</v>
      </c>
      <c r="E122" s="4">
        <v>115.89130434782609</v>
      </c>
      <c r="F122" s="4">
        <f>Nurse[[#This Row],[Total Nurse Staff Hours]]/Nurse[[#This Row],[MDS Census]]</f>
        <v>1.4975614331269929</v>
      </c>
      <c r="G122" s="4">
        <f>Nurse[[#This Row],[Total Direct Care Staff Hours]]/Nurse[[#This Row],[MDS Census]]</f>
        <v>1.402598011630088</v>
      </c>
      <c r="H122" s="4">
        <f>Nurse[[#This Row],[Total RN Hours (w/ Admin, DON)]]/Nurse[[#This Row],[MDS Census]]</f>
        <v>0.11154098668167323</v>
      </c>
      <c r="I122" s="4">
        <f>Nurse[[#This Row],[RN Hours (excl. Admin, DON)]]/Nurse[[#This Row],[MDS Census]]</f>
        <v>1.6577565184768335E-2</v>
      </c>
      <c r="J122" s="4">
        <f>SUM(Nurse[[#This Row],[RN Hours (excl. Admin, DON)]],Nurse[[#This Row],[RN Admin Hours]],Nurse[[#This Row],[RN DON Hours]],Nurse[[#This Row],[LPN Hours (excl. Admin)]],Nurse[[#This Row],[LPN Admin Hours]],Nurse[[#This Row],[CNA Hours]],Nurse[[#This Row],[NA TR Hours]],Nurse[[#This Row],[Med Aide/Tech Hours]])</f>
        <v>173.55434782608694</v>
      </c>
      <c r="K122" s="4">
        <f>SUM(Nurse[[#This Row],[RN Hours (excl. Admin, DON)]],Nurse[[#This Row],[LPN Hours (excl. Admin)]],Nurse[[#This Row],[CNA Hours]],Nurse[[#This Row],[NA TR Hours]],Nurse[[#This Row],[Med Aide/Tech Hours]])</f>
        <v>162.54891304347825</v>
      </c>
      <c r="L122" s="4">
        <f>SUM(Nurse[[#This Row],[RN Hours (excl. Admin, DON)]],Nurse[[#This Row],[RN Admin Hours]],Nurse[[#This Row],[RN DON Hours]])</f>
        <v>12.926630434782609</v>
      </c>
      <c r="M122" s="4">
        <v>1.9211956521739131</v>
      </c>
      <c r="N122" s="4">
        <v>7.6847826086956523</v>
      </c>
      <c r="O122" s="4">
        <v>3.3206521739130435</v>
      </c>
      <c r="P122" s="4">
        <f>SUM(Nurse[[#This Row],[LPN Hours (excl. Admin)]],Nurse[[#This Row],[LPN Admin Hours]])</f>
        <v>29.915760869565219</v>
      </c>
      <c r="Q122" s="4">
        <v>29.915760869565219</v>
      </c>
      <c r="R122" s="4">
        <v>0</v>
      </c>
      <c r="S122" s="4">
        <f>SUM(Nurse[[#This Row],[CNA Hours]],Nurse[[#This Row],[NA TR Hours]],Nurse[[#This Row],[Med Aide/Tech Hours]])</f>
        <v>130.71195652173913</v>
      </c>
      <c r="T122" s="4">
        <v>130.71195652173913</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75106</v>
      </c>
      <c r="AG122" s="1">
        <v>1</v>
      </c>
      <c r="AH122"/>
    </row>
    <row r="123" spans="1:34" x14ac:dyDescent="0.25">
      <c r="A123" t="s">
        <v>207</v>
      </c>
      <c r="B123" t="s">
        <v>13</v>
      </c>
      <c r="C123" t="s">
        <v>278</v>
      </c>
      <c r="D123" t="s">
        <v>254</v>
      </c>
      <c r="E123" s="4">
        <v>109.85869565217391</v>
      </c>
      <c r="F123" s="4">
        <f>Nurse[[#This Row],[Total Nurse Staff Hours]]/Nurse[[#This Row],[MDS Census]]</f>
        <v>3.5373008805778179</v>
      </c>
      <c r="G123" s="4">
        <f>Nurse[[#This Row],[Total Direct Care Staff Hours]]/Nurse[[#This Row],[MDS Census]]</f>
        <v>3.3264569110517468</v>
      </c>
      <c r="H123" s="4">
        <f>Nurse[[#This Row],[Total RN Hours (w/ Admin, DON)]]/Nurse[[#This Row],[MDS Census]]</f>
        <v>0.55142475512021372</v>
      </c>
      <c r="I123" s="4">
        <f>Nurse[[#This Row],[RN Hours (excl. Admin, DON)]]/Nurse[[#This Row],[MDS Census]]</f>
        <v>0.41557831206094792</v>
      </c>
      <c r="J123" s="4">
        <f>SUM(Nurse[[#This Row],[RN Hours (excl. Admin, DON)]],Nurse[[#This Row],[RN Admin Hours]],Nurse[[#This Row],[RN DON Hours]],Nurse[[#This Row],[LPN Hours (excl. Admin)]],Nurse[[#This Row],[LPN Admin Hours]],Nurse[[#This Row],[CNA Hours]],Nurse[[#This Row],[NA TR Hours]],Nurse[[#This Row],[Med Aide/Tech Hours]])</f>
        <v>388.60326086956525</v>
      </c>
      <c r="K123" s="4">
        <f>SUM(Nurse[[#This Row],[RN Hours (excl. Admin, DON)]],Nurse[[#This Row],[LPN Hours (excl. Admin)]],Nurse[[#This Row],[CNA Hours]],Nurse[[#This Row],[NA TR Hours]],Nurse[[#This Row],[Med Aide/Tech Hours]])</f>
        <v>365.44021739130437</v>
      </c>
      <c r="L123" s="4">
        <f>SUM(Nurse[[#This Row],[RN Hours (excl. Admin, DON)]],Nurse[[#This Row],[RN Admin Hours]],Nurse[[#This Row],[RN DON Hours]])</f>
        <v>60.578804347826086</v>
      </c>
      <c r="M123" s="4">
        <v>45.654891304347828</v>
      </c>
      <c r="N123" s="4">
        <v>9.6195652173913047</v>
      </c>
      <c r="O123" s="4">
        <v>5.3043478260869561</v>
      </c>
      <c r="P123" s="4">
        <f>SUM(Nurse[[#This Row],[LPN Hours (excl. Admin)]],Nurse[[#This Row],[LPN Admin Hours]])</f>
        <v>102.49184782608695</v>
      </c>
      <c r="Q123" s="4">
        <v>94.252717391304344</v>
      </c>
      <c r="R123" s="4">
        <v>8.2391304347826093</v>
      </c>
      <c r="S123" s="4">
        <f>SUM(Nurse[[#This Row],[CNA Hours]],Nurse[[#This Row],[NA TR Hours]],Nurse[[#This Row],[Med Aide/Tech Hours]])</f>
        <v>225.53260869565219</v>
      </c>
      <c r="T123" s="4">
        <v>225.53260869565219</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9.5190217391304355</v>
      </c>
      <c r="X123" s="4">
        <v>1.1929347826086956</v>
      </c>
      <c r="Y123" s="4">
        <v>0.4891304347826087</v>
      </c>
      <c r="Z123" s="4">
        <v>0</v>
      </c>
      <c r="AA123" s="4">
        <v>4.1494565217391308</v>
      </c>
      <c r="AB123" s="4">
        <v>0</v>
      </c>
      <c r="AC123" s="4">
        <v>3.6875</v>
      </c>
      <c r="AD123" s="4">
        <v>0</v>
      </c>
      <c r="AE123" s="4">
        <v>0</v>
      </c>
      <c r="AF123" s="1">
        <v>75064</v>
      </c>
      <c r="AG123" s="1">
        <v>1</v>
      </c>
      <c r="AH123"/>
    </row>
    <row r="124" spans="1:34" x14ac:dyDescent="0.25">
      <c r="A124" t="s">
        <v>207</v>
      </c>
      <c r="B124" t="s">
        <v>94</v>
      </c>
      <c r="C124" t="s">
        <v>295</v>
      </c>
      <c r="D124" t="s">
        <v>254</v>
      </c>
      <c r="E124" s="4">
        <v>60.663043478260867</v>
      </c>
      <c r="F124" s="4">
        <f>Nurse[[#This Row],[Total Nurse Staff Hours]]/Nurse[[#This Row],[MDS Census]]</f>
        <v>4.1443289733022759</v>
      </c>
      <c r="G124" s="4">
        <f>Nurse[[#This Row],[Total Direct Care Staff Hours]]/Nurse[[#This Row],[MDS Census]]</f>
        <v>3.9837842680523203</v>
      </c>
      <c r="H124" s="4">
        <f>Nurse[[#This Row],[Total RN Hours (w/ Admin, DON)]]/Nurse[[#This Row],[MDS Census]]</f>
        <v>0.66457624081705791</v>
      </c>
      <c r="I124" s="4">
        <f>Nurse[[#This Row],[RN Hours (excl. Admin, DON)]]/Nurse[[#This Row],[MDS Census]]</f>
        <v>0.59290449740189932</v>
      </c>
      <c r="J124" s="4">
        <f>SUM(Nurse[[#This Row],[RN Hours (excl. Admin, DON)]],Nurse[[#This Row],[RN Admin Hours]],Nurse[[#This Row],[RN DON Hours]],Nurse[[#This Row],[LPN Hours (excl. Admin)]],Nurse[[#This Row],[LPN Admin Hours]],Nurse[[#This Row],[CNA Hours]],Nurse[[#This Row],[NA TR Hours]],Nurse[[#This Row],[Med Aide/Tech Hours]])</f>
        <v>251.40760869565219</v>
      </c>
      <c r="K124" s="4">
        <f>SUM(Nurse[[#This Row],[RN Hours (excl. Admin, DON)]],Nurse[[#This Row],[LPN Hours (excl. Admin)]],Nurse[[#This Row],[CNA Hours]],Nurse[[#This Row],[NA TR Hours]],Nurse[[#This Row],[Med Aide/Tech Hours]])</f>
        <v>241.66847826086956</v>
      </c>
      <c r="L124" s="4">
        <f>SUM(Nurse[[#This Row],[RN Hours (excl. Admin, DON)]],Nurse[[#This Row],[RN Admin Hours]],Nurse[[#This Row],[RN DON Hours]])</f>
        <v>40.315217391304351</v>
      </c>
      <c r="M124" s="4">
        <v>35.967391304347828</v>
      </c>
      <c r="N124" s="4">
        <v>0</v>
      </c>
      <c r="O124" s="4">
        <v>4.3478260869565215</v>
      </c>
      <c r="P124" s="4">
        <f>SUM(Nurse[[#This Row],[LPN Hours (excl. Admin)]],Nurse[[#This Row],[LPN Admin Hours]])</f>
        <v>55.630434782608695</v>
      </c>
      <c r="Q124" s="4">
        <v>50.239130434782609</v>
      </c>
      <c r="R124" s="4">
        <v>5.3913043478260869</v>
      </c>
      <c r="S124" s="4">
        <f>SUM(Nurse[[#This Row],[CNA Hours]],Nurse[[#This Row],[NA TR Hours]],Nurse[[#This Row],[Med Aide/Tech Hours]])</f>
        <v>155.46195652173913</v>
      </c>
      <c r="T124" s="4">
        <v>155.46195652173913</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8.7934782608695645</v>
      </c>
      <c r="X124" s="4">
        <v>3.6576086956521738</v>
      </c>
      <c r="Y124" s="4">
        <v>0</v>
      </c>
      <c r="Z124" s="4">
        <v>0</v>
      </c>
      <c r="AA124" s="4">
        <v>1.4836956521739131</v>
      </c>
      <c r="AB124" s="4">
        <v>0</v>
      </c>
      <c r="AC124" s="4">
        <v>3.652173913043478</v>
      </c>
      <c r="AD124" s="4">
        <v>0</v>
      </c>
      <c r="AE124" s="4">
        <v>0</v>
      </c>
      <c r="AF124" s="1">
        <v>75295</v>
      </c>
      <c r="AG124" s="1">
        <v>1</v>
      </c>
      <c r="AH124"/>
    </row>
    <row r="125" spans="1:34" x14ac:dyDescent="0.25">
      <c r="A125" t="s">
        <v>207</v>
      </c>
      <c r="B125" t="s">
        <v>150</v>
      </c>
      <c r="C125" t="s">
        <v>293</v>
      </c>
      <c r="D125" t="s">
        <v>253</v>
      </c>
      <c r="E125" s="4">
        <v>47.891304347826086</v>
      </c>
      <c r="F125" s="4">
        <f>Nurse[[#This Row],[Total Nurse Staff Hours]]/Nurse[[#This Row],[MDS Census]]</f>
        <v>3.686677258284158</v>
      </c>
      <c r="G125" s="4">
        <f>Nurse[[#This Row],[Total Direct Care Staff Hours]]/Nurse[[#This Row],[MDS Census]]</f>
        <v>3.3845891965501593</v>
      </c>
      <c r="H125" s="4">
        <f>Nurse[[#This Row],[Total RN Hours (w/ Admin, DON)]]/Nurse[[#This Row],[MDS Census]]</f>
        <v>0.81116659101225608</v>
      </c>
      <c r="I125" s="4">
        <f>Nurse[[#This Row],[RN Hours (excl. Admin, DON)]]/Nurse[[#This Row],[MDS Census]]</f>
        <v>0.60270086246028143</v>
      </c>
      <c r="J125" s="4">
        <f>SUM(Nurse[[#This Row],[RN Hours (excl. Admin, DON)]],Nurse[[#This Row],[RN Admin Hours]],Nurse[[#This Row],[RN DON Hours]],Nurse[[#This Row],[LPN Hours (excl. Admin)]],Nurse[[#This Row],[LPN Admin Hours]],Nurse[[#This Row],[CNA Hours]],Nurse[[#This Row],[NA TR Hours]],Nurse[[#This Row],[Med Aide/Tech Hours]])</f>
        <v>176.55978260869566</v>
      </c>
      <c r="K125" s="4">
        <f>SUM(Nurse[[#This Row],[RN Hours (excl. Admin, DON)]],Nurse[[#This Row],[LPN Hours (excl. Admin)]],Nurse[[#This Row],[CNA Hours]],Nurse[[#This Row],[NA TR Hours]],Nurse[[#This Row],[Med Aide/Tech Hours]])</f>
        <v>162.09239130434784</v>
      </c>
      <c r="L125" s="4">
        <f>SUM(Nurse[[#This Row],[RN Hours (excl. Admin, DON)]],Nurse[[#This Row],[RN Admin Hours]],Nurse[[#This Row],[RN DON Hours]])</f>
        <v>38.847826086956523</v>
      </c>
      <c r="M125" s="4">
        <v>28.864130434782609</v>
      </c>
      <c r="N125" s="4">
        <v>4.7336956521739131</v>
      </c>
      <c r="O125" s="4">
        <v>5.25</v>
      </c>
      <c r="P125" s="4">
        <f>SUM(Nurse[[#This Row],[LPN Hours (excl. Admin)]],Nurse[[#This Row],[LPN Admin Hours]])</f>
        <v>31.160326086956523</v>
      </c>
      <c r="Q125" s="4">
        <v>26.676630434782609</v>
      </c>
      <c r="R125" s="4">
        <v>4.4836956521739131</v>
      </c>
      <c r="S125" s="4">
        <f>SUM(Nurse[[#This Row],[CNA Hours]],Nurse[[#This Row],[NA TR Hours]],Nurse[[#This Row],[Med Aide/Tech Hours]])</f>
        <v>106.55163043478261</v>
      </c>
      <c r="T125" s="4">
        <v>106.47554347826087</v>
      </c>
      <c r="U125" s="4">
        <v>7.6086956521739135E-2</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25.53532608695652</v>
      </c>
      <c r="X125" s="4">
        <v>0</v>
      </c>
      <c r="Y125" s="4">
        <v>0</v>
      </c>
      <c r="Z125" s="4">
        <v>0</v>
      </c>
      <c r="AA125" s="4">
        <v>0</v>
      </c>
      <c r="AB125" s="4">
        <v>0</v>
      </c>
      <c r="AC125" s="4">
        <v>25.459239130434781</v>
      </c>
      <c r="AD125" s="4">
        <v>7.6086956521739135E-2</v>
      </c>
      <c r="AE125" s="4">
        <v>0</v>
      </c>
      <c r="AF125" s="1">
        <v>75374</v>
      </c>
      <c r="AG125" s="1">
        <v>1</v>
      </c>
      <c r="AH125"/>
    </row>
    <row r="126" spans="1:34" x14ac:dyDescent="0.25">
      <c r="A126" t="s">
        <v>207</v>
      </c>
      <c r="B126" t="s">
        <v>3</v>
      </c>
      <c r="C126" t="s">
        <v>271</v>
      </c>
      <c r="D126" t="s">
        <v>254</v>
      </c>
      <c r="E126" s="4">
        <v>103.33695652173913</v>
      </c>
      <c r="F126" s="4">
        <f>Nurse[[#This Row],[Total Nurse Staff Hours]]/Nurse[[#This Row],[MDS Census]]</f>
        <v>2.2057431366361628</v>
      </c>
      <c r="G126" s="4">
        <f>Nurse[[#This Row],[Total Direct Care Staff Hours]]/Nurse[[#This Row],[MDS Census]]</f>
        <v>1.6942779004943727</v>
      </c>
      <c r="H126" s="4">
        <f>Nurse[[#This Row],[Total RN Hours (w/ Admin, DON)]]/Nurse[[#This Row],[MDS Census]]</f>
        <v>0.48582623330177765</v>
      </c>
      <c r="I126" s="4">
        <f>Nurse[[#This Row],[RN Hours (excl. Admin, DON)]]/Nurse[[#This Row],[MDS Census]]</f>
        <v>6.1717681708215004E-2</v>
      </c>
      <c r="J126" s="4">
        <f>SUM(Nurse[[#This Row],[RN Hours (excl. Admin, DON)]],Nurse[[#This Row],[RN Admin Hours]],Nurse[[#This Row],[RN DON Hours]],Nurse[[#This Row],[LPN Hours (excl. Admin)]],Nurse[[#This Row],[LPN Admin Hours]],Nurse[[#This Row],[CNA Hours]],Nurse[[#This Row],[NA TR Hours]],Nurse[[#This Row],[Med Aide/Tech Hours]])</f>
        <v>227.93478260869566</v>
      </c>
      <c r="K126" s="4">
        <f>SUM(Nurse[[#This Row],[RN Hours (excl. Admin, DON)]],Nurse[[#This Row],[LPN Hours (excl. Admin)]],Nurse[[#This Row],[CNA Hours]],Nurse[[#This Row],[NA TR Hours]],Nurse[[#This Row],[Med Aide/Tech Hours]])</f>
        <v>175.08152173913044</v>
      </c>
      <c r="L126" s="4">
        <f>SUM(Nurse[[#This Row],[RN Hours (excl. Admin, DON)]],Nurse[[#This Row],[RN Admin Hours]],Nurse[[#This Row],[RN DON Hours]])</f>
        <v>50.203804347826086</v>
      </c>
      <c r="M126" s="4">
        <v>6.3777173913043477</v>
      </c>
      <c r="N126" s="4">
        <v>38.978260869565219</v>
      </c>
      <c r="O126" s="4">
        <v>4.8478260869565215</v>
      </c>
      <c r="P126" s="4">
        <f>SUM(Nurse[[#This Row],[LPN Hours (excl. Admin)]],Nurse[[#This Row],[LPN Admin Hours]])</f>
        <v>71.288043478260875</v>
      </c>
      <c r="Q126" s="4">
        <v>62.260869565217391</v>
      </c>
      <c r="R126" s="4">
        <v>9.0271739130434785</v>
      </c>
      <c r="S126" s="4">
        <f>SUM(Nurse[[#This Row],[CNA Hours]],Nurse[[#This Row],[NA TR Hours]],Nurse[[#This Row],[Med Aide/Tech Hours]])</f>
        <v>106.4429347826087</v>
      </c>
      <c r="T126" s="4">
        <v>106.4429347826087</v>
      </c>
      <c r="U126" s="4">
        <v>0</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75017</v>
      </c>
      <c r="AG126" s="1">
        <v>1</v>
      </c>
      <c r="AH126"/>
    </row>
    <row r="127" spans="1:34" x14ac:dyDescent="0.25">
      <c r="A127" t="s">
        <v>207</v>
      </c>
      <c r="B127" t="s">
        <v>81</v>
      </c>
      <c r="C127" t="s">
        <v>321</v>
      </c>
      <c r="D127" t="s">
        <v>257</v>
      </c>
      <c r="E127" s="4">
        <v>78.413043478260875</v>
      </c>
      <c r="F127" s="4">
        <f>Nurse[[#This Row],[Total Nurse Staff Hours]]/Nurse[[#This Row],[MDS Census]]</f>
        <v>3.22676046576102</v>
      </c>
      <c r="G127" s="4">
        <f>Nurse[[#This Row],[Total Direct Care Staff Hours]]/Nurse[[#This Row],[MDS Census]]</f>
        <v>3.0990227335736065</v>
      </c>
      <c r="H127" s="4">
        <f>Nurse[[#This Row],[Total RN Hours (w/ Admin, DON)]]/Nurse[[#This Row],[MDS Census]]</f>
        <v>0.70986969780981413</v>
      </c>
      <c r="I127" s="4">
        <f>Nurse[[#This Row],[RN Hours (excl. Admin, DON)]]/Nurse[[#This Row],[MDS Census]]</f>
        <v>0.58213196562240088</v>
      </c>
      <c r="J127" s="4">
        <f>SUM(Nurse[[#This Row],[RN Hours (excl. Admin, DON)]],Nurse[[#This Row],[RN Admin Hours]],Nurse[[#This Row],[RN DON Hours]],Nurse[[#This Row],[LPN Hours (excl. Admin)]],Nurse[[#This Row],[LPN Admin Hours]],Nurse[[#This Row],[CNA Hours]],Nurse[[#This Row],[NA TR Hours]],Nurse[[#This Row],[Med Aide/Tech Hours]])</f>
        <v>253.02010869565217</v>
      </c>
      <c r="K127" s="4">
        <f>SUM(Nurse[[#This Row],[RN Hours (excl. Admin, DON)]],Nurse[[#This Row],[LPN Hours (excl. Admin)]],Nurse[[#This Row],[CNA Hours]],Nurse[[#This Row],[NA TR Hours]],Nurse[[#This Row],[Med Aide/Tech Hours]])</f>
        <v>243.00380434782608</v>
      </c>
      <c r="L127" s="4">
        <f>SUM(Nurse[[#This Row],[RN Hours (excl. Admin, DON)]],Nurse[[#This Row],[RN Admin Hours]],Nurse[[#This Row],[RN DON Hours]])</f>
        <v>55.663043478260867</v>
      </c>
      <c r="M127" s="4">
        <v>45.646739130434781</v>
      </c>
      <c r="N127" s="4">
        <v>6.1059782608695654</v>
      </c>
      <c r="O127" s="4">
        <v>3.910326086956522</v>
      </c>
      <c r="P127" s="4">
        <f>SUM(Nurse[[#This Row],[LPN Hours (excl. Admin)]],Nurse[[#This Row],[LPN Admin Hours]])</f>
        <v>64.732717391304348</v>
      </c>
      <c r="Q127" s="4">
        <v>64.732717391304348</v>
      </c>
      <c r="R127" s="4">
        <v>0</v>
      </c>
      <c r="S127" s="4">
        <f>SUM(Nurse[[#This Row],[CNA Hours]],Nurse[[#This Row],[NA TR Hours]],Nurse[[#This Row],[Med Aide/Tech Hours]])</f>
        <v>132.62434782608696</v>
      </c>
      <c r="T127" s="4">
        <v>132.62434782608696</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27.166847826086958</v>
      </c>
      <c r="X127" s="4">
        <v>0.98913043478260865</v>
      </c>
      <c r="Y127" s="4">
        <v>0.88586956521739135</v>
      </c>
      <c r="Z127" s="4">
        <v>0</v>
      </c>
      <c r="AA127" s="4">
        <v>18.958260869565219</v>
      </c>
      <c r="AB127" s="4">
        <v>0</v>
      </c>
      <c r="AC127" s="4">
        <v>6.3335869565217386</v>
      </c>
      <c r="AD127" s="4">
        <v>0</v>
      </c>
      <c r="AE127" s="4">
        <v>0</v>
      </c>
      <c r="AF127" s="1">
        <v>75271</v>
      </c>
      <c r="AG127" s="1">
        <v>1</v>
      </c>
      <c r="AH127"/>
    </row>
    <row r="128" spans="1:34" x14ac:dyDescent="0.25">
      <c r="A128" t="s">
        <v>207</v>
      </c>
      <c r="B128" t="s">
        <v>28</v>
      </c>
      <c r="C128" t="s">
        <v>288</v>
      </c>
      <c r="D128" t="s">
        <v>252</v>
      </c>
      <c r="E128" s="4">
        <v>175.0108695652174</v>
      </c>
      <c r="F128" s="4">
        <f>Nurse[[#This Row],[Total Nurse Staff Hours]]/Nurse[[#This Row],[MDS Census]]</f>
        <v>4.2083299173964344</v>
      </c>
      <c r="G128" s="4">
        <f>Nurse[[#This Row],[Total Direct Care Staff Hours]]/Nurse[[#This Row],[MDS Census]]</f>
        <v>3.8303409726103963</v>
      </c>
      <c r="H128" s="4">
        <f>Nurse[[#This Row],[Total RN Hours (w/ Admin, DON)]]/Nurse[[#This Row],[MDS Census]]</f>
        <v>0.96733556921930308</v>
      </c>
      <c r="I128" s="4">
        <f>Nurse[[#This Row],[RN Hours (excl. Admin, DON)]]/Nurse[[#This Row],[MDS Census]]</f>
        <v>0.58934662443326502</v>
      </c>
      <c r="J128" s="4">
        <f>SUM(Nurse[[#This Row],[RN Hours (excl. Admin, DON)]],Nurse[[#This Row],[RN Admin Hours]],Nurse[[#This Row],[RN DON Hours]],Nurse[[#This Row],[LPN Hours (excl. Admin)]],Nurse[[#This Row],[LPN Admin Hours]],Nurse[[#This Row],[CNA Hours]],Nurse[[#This Row],[NA TR Hours]],Nurse[[#This Row],[Med Aide/Tech Hours]])</f>
        <v>736.50347826086954</v>
      </c>
      <c r="K128" s="4">
        <f>SUM(Nurse[[#This Row],[RN Hours (excl. Admin, DON)]],Nurse[[#This Row],[LPN Hours (excl. Admin)]],Nurse[[#This Row],[CNA Hours]],Nurse[[#This Row],[NA TR Hours]],Nurse[[#This Row],[Med Aide/Tech Hours]])</f>
        <v>670.35130434782604</v>
      </c>
      <c r="L128" s="4">
        <f>SUM(Nurse[[#This Row],[RN Hours (excl. Admin, DON)]],Nurse[[#This Row],[RN Admin Hours]],Nurse[[#This Row],[RN DON Hours]])</f>
        <v>169.29423913043479</v>
      </c>
      <c r="M128" s="4">
        <v>103.14206521739131</v>
      </c>
      <c r="N128" s="4">
        <v>61.717391304347828</v>
      </c>
      <c r="O128" s="4">
        <v>4.4347826086956523</v>
      </c>
      <c r="P128" s="4">
        <f>SUM(Nurse[[#This Row],[LPN Hours (excl. Admin)]],Nurse[[#This Row],[LPN Admin Hours]])</f>
        <v>109.45652173913044</v>
      </c>
      <c r="Q128" s="4">
        <v>109.45652173913044</v>
      </c>
      <c r="R128" s="4">
        <v>0</v>
      </c>
      <c r="S128" s="4">
        <f>SUM(Nurse[[#This Row],[CNA Hours]],Nurse[[#This Row],[NA TR Hours]],Nurse[[#This Row],[Med Aide/Tech Hours]])</f>
        <v>457.75271739130437</v>
      </c>
      <c r="T128" s="4">
        <v>457.75271739130437</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75117</v>
      </c>
      <c r="AG128" s="1">
        <v>1</v>
      </c>
      <c r="AH128"/>
    </row>
    <row r="129" spans="1:34" x14ac:dyDescent="0.25">
      <c r="A129" t="s">
        <v>207</v>
      </c>
      <c r="B129" t="s">
        <v>34</v>
      </c>
      <c r="C129" t="s">
        <v>287</v>
      </c>
      <c r="D129" t="s">
        <v>257</v>
      </c>
      <c r="E129" s="4">
        <v>85.836956521739125</v>
      </c>
      <c r="F129" s="4">
        <f>Nurse[[#This Row],[Total Nurse Staff Hours]]/Nurse[[#This Row],[MDS Census]]</f>
        <v>3.3557363555780673</v>
      </c>
      <c r="G129" s="4">
        <f>Nurse[[#This Row],[Total Direct Care Staff Hours]]/Nurse[[#This Row],[MDS Census]]</f>
        <v>3.0862251487906804</v>
      </c>
      <c r="H129" s="4">
        <f>Nurse[[#This Row],[Total RN Hours (w/ Admin, DON)]]/Nurse[[#This Row],[MDS Census]]</f>
        <v>0.70536279599848051</v>
      </c>
      <c r="I129" s="4">
        <f>Nurse[[#This Row],[RN Hours (excl. Admin, DON)]]/Nurse[[#This Row],[MDS Census]]</f>
        <v>0.4358515892110929</v>
      </c>
      <c r="J129" s="4">
        <f>SUM(Nurse[[#This Row],[RN Hours (excl. Admin, DON)]],Nurse[[#This Row],[RN Admin Hours]],Nurse[[#This Row],[RN DON Hours]],Nurse[[#This Row],[LPN Hours (excl. Admin)]],Nurse[[#This Row],[LPN Admin Hours]],Nurse[[#This Row],[CNA Hours]],Nurse[[#This Row],[NA TR Hours]],Nurse[[#This Row],[Med Aide/Tech Hours]])</f>
        <v>288.04619565217388</v>
      </c>
      <c r="K129" s="4">
        <f>SUM(Nurse[[#This Row],[RN Hours (excl. Admin, DON)]],Nurse[[#This Row],[LPN Hours (excl. Admin)]],Nurse[[#This Row],[CNA Hours]],Nurse[[#This Row],[NA TR Hours]],Nurse[[#This Row],[Med Aide/Tech Hours]])</f>
        <v>264.91217391304349</v>
      </c>
      <c r="L129" s="4">
        <f>SUM(Nurse[[#This Row],[RN Hours (excl. Admin, DON)]],Nurse[[#This Row],[RN Admin Hours]],Nurse[[#This Row],[RN DON Hours]])</f>
        <v>60.546195652173914</v>
      </c>
      <c r="M129" s="4">
        <v>37.412173913043482</v>
      </c>
      <c r="N129" s="4">
        <v>18.454673913043479</v>
      </c>
      <c r="O129" s="4">
        <v>4.6793478260869561</v>
      </c>
      <c r="P129" s="4">
        <f>SUM(Nurse[[#This Row],[LPN Hours (excl. Admin)]],Nurse[[#This Row],[LPN Admin Hours]])</f>
        <v>71.530760869565214</v>
      </c>
      <c r="Q129" s="4">
        <v>71.530760869565214</v>
      </c>
      <c r="R129" s="4">
        <v>0</v>
      </c>
      <c r="S129" s="4">
        <f>SUM(Nurse[[#This Row],[CNA Hours]],Nurse[[#This Row],[NA TR Hours]],Nurse[[#This Row],[Med Aide/Tech Hours]])</f>
        <v>155.96923913043477</v>
      </c>
      <c r="T129" s="4">
        <v>155.96923913043477</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62.755434782608695</v>
      </c>
      <c r="X129" s="4">
        <v>3.0543478260869565</v>
      </c>
      <c r="Y129" s="4">
        <v>0</v>
      </c>
      <c r="Z129" s="4">
        <v>0</v>
      </c>
      <c r="AA129" s="4">
        <v>12.456521739130435</v>
      </c>
      <c r="AB129" s="4">
        <v>0</v>
      </c>
      <c r="AC129" s="4">
        <v>47.244565217391305</v>
      </c>
      <c r="AD129" s="4">
        <v>0</v>
      </c>
      <c r="AE129" s="4">
        <v>0</v>
      </c>
      <c r="AF129" s="1">
        <v>75158</v>
      </c>
      <c r="AG129" s="1">
        <v>1</v>
      </c>
      <c r="AH129"/>
    </row>
    <row r="130" spans="1:34" x14ac:dyDescent="0.25">
      <c r="A130" t="s">
        <v>207</v>
      </c>
      <c r="B130" t="s">
        <v>88</v>
      </c>
      <c r="C130" t="s">
        <v>324</v>
      </c>
      <c r="D130" t="s">
        <v>253</v>
      </c>
      <c r="E130" s="4">
        <v>131.60869565217391</v>
      </c>
      <c r="F130" s="4">
        <f>Nurse[[#This Row],[Total Nurse Staff Hours]]/Nurse[[#This Row],[MDS Census]]</f>
        <v>3.2642913776015861</v>
      </c>
      <c r="G130" s="4">
        <f>Nurse[[#This Row],[Total Direct Care Staff Hours]]/Nurse[[#This Row],[MDS Census]]</f>
        <v>3.1270680541790554</v>
      </c>
      <c r="H130" s="4">
        <f>Nurse[[#This Row],[Total RN Hours (w/ Admin, DON)]]/Nurse[[#This Row],[MDS Census]]</f>
        <v>0.5294507763462174</v>
      </c>
      <c r="I130" s="4">
        <f>Nurse[[#This Row],[RN Hours (excl. Admin, DON)]]/Nurse[[#This Row],[MDS Census]]</f>
        <v>0.39222745292368683</v>
      </c>
      <c r="J130" s="4">
        <f>SUM(Nurse[[#This Row],[RN Hours (excl. Admin, DON)]],Nurse[[#This Row],[RN Admin Hours]],Nurse[[#This Row],[RN DON Hours]],Nurse[[#This Row],[LPN Hours (excl. Admin)]],Nurse[[#This Row],[LPN Admin Hours]],Nurse[[#This Row],[CNA Hours]],Nurse[[#This Row],[NA TR Hours]],Nurse[[#This Row],[Med Aide/Tech Hours]])</f>
        <v>429.60913043478263</v>
      </c>
      <c r="K130" s="4">
        <f>SUM(Nurse[[#This Row],[RN Hours (excl. Admin, DON)]],Nurse[[#This Row],[LPN Hours (excl. Admin)]],Nurse[[#This Row],[CNA Hours]],Nurse[[#This Row],[NA TR Hours]],Nurse[[#This Row],[Med Aide/Tech Hours]])</f>
        <v>411.54934782608694</v>
      </c>
      <c r="L130" s="4">
        <f>SUM(Nurse[[#This Row],[RN Hours (excl. Admin, DON)]],Nurse[[#This Row],[RN Admin Hours]],Nurse[[#This Row],[RN DON Hours]])</f>
        <v>69.680326086956526</v>
      </c>
      <c r="M130" s="4">
        <v>51.620543478260871</v>
      </c>
      <c r="N130" s="4">
        <v>14.059782608695652</v>
      </c>
      <c r="O130" s="4">
        <v>4</v>
      </c>
      <c r="P130" s="4">
        <f>SUM(Nurse[[#This Row],[LPN Hours (excl. Admin)]],Nurse[[#This Row],[LPN Admin Hours]])</f>
        <v>106.09206521739129</v>
      </c>
      <c r="Q130" s="4">
        <v>106.09206521739129</v>
      </c>
      <c r="R130" s="4">
        <v>0</v>
      </c>
      <c r="S130" s="4">
        <f>SUM(Nurse[[#This Row],[CNA Hours]],Nurse[[#This Row],[NA TR Hours]],Nurse[[#This Row],[Med Aide/Tech Hours]])</f>
        <v>253.83673913043478</v>
      </c>
      <c r="T130" s="4">
        <v>253.83673913043478</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8.1847826086956524E-2</v>
      </c>
      <c r="X130" s="4">
        <v>0</v>
      </c>
      <c r="Y130" s="4">
        <v>0</v>
      </c>
      <c r="Z130" s="4">
        <v>0</v>
      </c>
      <c r="AA130" s="4">
        <v>0</v>
      </c>
      <c r="AB130" s="4">
        <v>0</v>
      </c>
      <c r="AC130" s="4">
        <v>8.1847826086956524E-2</v>
      </c>
      <c r="AD130" s="4">
        <v>0</v>
      </c>
      <c r="AE130" s="4">
        <v>0</v>
      </c>
      <c r="AF130" s="1">
        <v>75286</v>
      </c>
      <c r="AG130" s="1">
        <v>1</v>
      </c>
      <c r="AH130"/>
    </row>
    <row r="131" spans="1:34" x14ac:dyDescent="0.25">
      <c r="A131" t="s">
        <v>207</v>
      </c>
      <c r="B131" t="s">
        <v>139</v>
      </c>
      <c r="C131" t="s">
        <v>337</v>
      </c>
      <c r="D131" t="s">
        <v>252</v>
      </c>
      <c r="E131" s="4">
        <v>124.02173913043478</v>
      </c>
      <c r="F131" s="4">
        <f>Nurse[[#This Row],[Total Nurse Staff Hours]]/Nurse[[#This Row],[MDS Census]]</f>
        <v>2.8727589833479406</v>
      </c>
      <c r="G131" s="4">
        <f>Nurse[[#This Row],[Total Direct Care Staff Hours]]/Nurse[[#This Row],[MDS Census]]</f>
        <v>2.5052743207712536</v>
      </c>
      <c r="H131" s="4">
        <f>Nurse[[#This Row],[Total RN Hours (w/ Admin, DON)]]/Nurse[[#This Row],[MDS Census]]</f>
        <v>0.61373444347063977</v>
      </c>
      <c r="I131" s="4">
        <f>Nurse[[#This Row],[RN Hours (excl. Admin, DON)]]/Nurse[[#This Row],[MDS Census]]</f>
        <v>0.24624978089395266</v>
      </c>
      <c r="J131" s="4">
        <f>SUM(Nurse[[#This Row],[RN Hours (excl. Admin, DON)]],Nurse[[#This Row],[RN Admin Hours]],Nurse[[#This Row],[RN DON Hours]],Nurse[[#This Row],[LPN Hours (excl. Admin)]],Nurse[[#This Row],[LPN Admin Hours]],Nurse[[#This Row],[CNA Hours]],Nurse[[#This Row],[NA TR Hours]],Nurse[[#This Row],[Med Aide/Tech Hours]])</f>
        <v>356.28456521739133</v>
      </c>
      <c r="K131" s="4">
        <f>SUM(Nurse[[#This Row],[RN Hours (excl. Admin, DON)]],Nurse[[#This Row],[LPN Hours (excl. Admin)]],Nurse[[#This Row],[CNA Hours]],Nurse[[#This Row],[NA TR Hours]],Nurse[[#This Row],[Med Aide/Tech Hours]])</f>
        <v>310.70847826086958</v>
      </c>
      <c r="L131" s="4">
        <f>SUM(Nurse[[#This Row],[RN Hours (excl. Admin, DON)]],Nurse[[#This Row],[RN Admin Hours]],Nurse[[#This Row],[RN DON Hours]])</f>
        <v>76.116413043478261</v>
      </c>
      <c r="M131" s="4">
        <v>30.540326086956519</v>
      </c>
      <c r="N131" s="4">
        <v>41.584239130434781</v>
      </c>
      <c r="O131" s="4">
        <v>3.9918478260869565</v>
      </c>
      <c r="P131" s="4">
        <f>SUM(Nurse[[#This Row],[LPN Hours (excl. Admin)]],Nurse[[#This Row],[LPN Admin Hours]])</f>
        <v>87.102934782608685</v>
      </c>
      <c r="Q131" s="4">
        <v>87.102934782608685</v>
      </c>
      <c r="R131" s="4">
        <v>0</v>
      </c>
      <c r="S131" s="4">
        <f>SUM(Nurse[[#This Row],[CNA Hours]],Nurse[[#This Row],[NA TR Hours]],Nurse[[#This Row],[Med Aide/Tech Hours]])</f>
        <v>193.06521739130434</v>
      </c>
      <c r="T131" s="4">
        <v>193.06521739130434</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42.121521739130436</v>
      </c>
      <c r="X131" s="4">
        <v>13.727826086956522</v>
      </c>
      <c r="Y131" s="4">
        <v>0</v>
      </c>
      <c r="Z131" s="4">
        <v>0</v>
      </c>
      <c r="AA131" s="4">
        <v>17.005108695652176</v>
      </c>
      <c r="AB131" s="4">
        <v>0</v>
      </c>
      <c r="AC131" s="4">
        <v>11.388586956521738</v>
      </c>
      <c r="AD131" s="4">
        <v>0</v>
      </c>
      <c r="AE131" s="4">
        <v>0</v>
      </c>
      <c r="AF131" s="1">
        <v>75355</v>
      </c>
      <c r="AG131" s="1">
        <v>1</v>
      </c>
      <c r="AH131"/>
    </row>
    <row r="132" spans="1:34" x14ac:dyDescent="0.25">
      <c r="A132" t="s">
        <v>207</v>
      </c>
      <c r="B132" t="s">
        <v>61</v>
      </c>
      <c r="C132" t="s">
        <v>311</v>
      </c>
      <c r="D132" t="s">
        <v>258</v>
      </c>
      <c r="E132" s="4">
        <v>66</v>
      </c>
      <c r="F132" s="4">
        <f>Nurse[[#This Row],[Total Nurse Staff Hours]]/Nurse[[#This Row],[MDS Census]]</f>
        <v>3.9140332674571794</v>
      </c>
      <c r="G132" s="4">
        <f>Nurse[[#This Row],[Total Direct Care Staff Hours]]/Nurse[[#This Row],[MDS Census]]</f>
        <v>3.2227832674571797</v>
      </c>
      <c r="H132" s="4">
        <f>Nurse[[#This Row],[Total RN Hours (w/ Admin, DON)]]/Nurse[[#This Row],[MDS Census]]</f>
        <v>1.0528343214756257</v>
      </c>
      <c r="I132" s="4">
        <f>Nurse[[#This Row],[RN Hours (excl. Admin, DON)]]/Nurse[[#This Row],[MDS Census]]</f>
        <v>0.36158432147562591</v>
      </c>
      <c r="J132" s="4">
        <f>SUM(Nurse[[#This Row],[RN Hours (excl. Admin, DON)]],Nurse[[#This Row],[RN Admin Hours]],Nurse[[#This Row],[RN DON Hours]],Nurse[[#This Row],[LPN Hours (excl. Admin)]],Nurse[[#This Row],[LPN Admin Hours]],Nurse[[#This Row],[CNA Hours]],Nurse[[#This Row],[NA TR Hours]],Nurse[[#This Row],[Med Aide/Tech Hours]])</f>
        <v>258.32619565217385</v>
      </c>
      <c r="K132" s="4">
        <f>SUM(Nurse[[#This Row],[RN Hours (excl. Admin, DON)]],Nurse[[#This Row],[LPN Hours (excl. Admin)]],Nurse[[#This Row],[CNA Hours]],Nurse[[#This Row],[NA TR Hours]],Nurse[[#This Row],[Med Aide/Tech Hours]])</f>
        <v>212.70369565217385</v>
      </c>
      <c r="L132" s="4">
        <f>SUM(Nurse[[#This Row],[RN Hours (excl. Admin, DON)]],Nurse[[#This Row],[RN Admin Hours]],Nurse[[#This Row],[RN DON Hours]])</f>
        <v>69.487065217391304</v>
      </c>
      <c r="M132" s="4">
        <v>23.864565217391309</v>
      </c>
      <c r="N132" s="4">
        <v>40.524673913043479</v>
      </c>
      <c r="O132" s="4">
        <v>5.0978260869565215</v>
      </c>
      <c r="P132" s="4">
        <f>SUM(Nurse[[#This Row],[LPN Hours (excl. Admin)]],Nurse[[#This Row],[LPN Admin Hours]])</f>
        <v>46.322826086956532</v>
      </c>
      <c r="Q132" s="4">
        <v>46.322826086956532</v>
      </c>
      <c r="R132" s="4">
        <v>0</v>
      </c>
      <c r="S132" s="4">
        <f>SUM(Nurse[[#This Row],[CNA Hours]],Nurse[[#This Row],[NA TR Hours]],Nurse[[#This Row],[Med Aide/Tech Hours]])</f>
        <v>142.51630434782601</v>
      </c>
      <c r="T132" s="4">
        <v>141.67934782608688</v>
      </c>
      <c r="U132" s="4">
        <v>0.83695652173913049</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17.250108695652173</v>
      </c>
      <c r="X132" s="4">
        <v>0</v>
      </c>
      <c r="Y132" s="4">
        <v>0</v>
      </c>
      <c r="Z132" s="4">
        <v>0</v>
      </c>
      <c r="AA132" s="4">
        <v>7.5231521739130436</v>
      </c>
      <c r="AB132" s="4">
        <v>0</v>
      </c>
      <c r="AC132" s="4">
        <v>8.89</v>
      </c>
      <c r="AD132" s="4">
        <v>0.83695652173913049</v>
      </c>
      <c r="AE132" s="4">
        <v>0</v>
      </c>
      <c r="AF132" s="1">
        <v>75236</v>
      </c>
      <c r="AG132" s="1">
        <v>1</v>
      </c>
      <c r="AH132"/>
    </row>
    <row r="133" spans="1:34" x14ac:dyDescent="0.25">
      <c r="A133" t="s">
        <v>207</v>
      </c>
      <c r="B133" t="s">
        <v>180</v>
      </c>
      <c r="C133" t="s">
        <v>336</v>
      </c>
      <c r="D133" t="s">
        <v>252</v>
      </c>
      <c r="E133" s="4">
        <v>133.94565217391303</v>
      </c>
      <c r="F133" s="4">
        <f>Nurse[[#This Row],[Total Nurse Staff Hours]]/Nurse[[#This Row],[MDS Census]]</f>
        <v>2.4845208147366717</v>
      </c>
      <c r="G133" s="4">
        <f>Nurse[[#This Row],[Total Direct Care Staff Hours]]/Nurse[[#This Row],[MDS Census]]</f>
        <v>2.296092672238903</v>
      </c>
      <c r="H133" s="4">
        <f>Nurse[[#This Row],[Total RN Hours (w/ Admin, DON)]]/Nurse[[#This Row],[MDS Census]]</f>
        <v>0.19500121723606267</v>
      </c>
      <c r="I133" s="4">
        <f>Nurse[[#This Row],[RN Hours (excl. Admin, DON)]]/Nurse[[#This Row],[MDS Census]]</f>
        <v>6.5730747382942468E-3</v>
      </c>
      <c r="J133" s="4">
        <f>SUM(Nurse[[#This Row],[RN Hours (excl. Admin, DON)]],Nurse[[#This Row],[RN Admin Hours]],Nurse[[#This Row],[RN DON Hours]],Nurse[[#This Row],[LPN Hours (excl. Admin)]],Nurse[[#This Row],[LPN Admin Hours]],Nurse[[#This Row],[CNA Hours]],Nurse[[#This Row],[NA TR Hours]],Nurse[[#This Row],[Med Aide/Tech Hours]])</f>
        <v>332.79076086956525</v>
      </c>
      <c r="K133" s="4">
        <f>SUM(Nurse[[#This Row],[RN Hours (excl. Admin, DON)]],Nurse[[#This Row],[LPN Hours (excl. Admin)]],Nurse[[#This Row],[CNA Hours]],Nurse[[#This Row],[NA TR Hours]],Nurse[[#This Row],[Med Aide/Tech Hours]])</f>
        <v>307.55163043478262</v>
      </c>
      <c r="L133" s="4">
        <f>SUM(Nurse[[#This Row],[RN Hours (excl. Admin, DON)]],Nurse[[#This Row],[RN Admin Hours]],Nurse[[#This Row],[RN DON Hours]])</f>
        <v>26.119565217391305</v>
      </c>
      <c r="M133" s="4">
        <v>0.88043478260869568</v>
      </c>
      <c r="N133" s="4">
        <v>22.146739130434781</v>
      </c>
      <c r="O133" s="4">
        <v>3.0923913043478262</v>
      </c>
      <c r="P133" s="4">
        <f>SUM(Nurse[[#This Row],[LPN Hours (excl. Admin)]],Nurse[[#This Row],[LPN Admin Hours]])</f>
        <v>82.114130434782609</v>
      </c>
      <c r="Q133" s="4">
        <v>82.114130434782609</v>
      </c>
      <c r="R133" s="4">
        <v>0</v>
      </c>
      <c r="S133" s="4">
        <f>SUM(Nurse[[#This Row],[CNA Hours]],Nurse[[#This Row],[NA TR Hours]],Nurse[[#This Row],[Med Aide/Tech Hours]])</f>
        <v>224.55706521739131</v>
      </c>
      <c r="T133" s="4">
        <v>224.55706521739131</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75413</v>
      </c>
      <c r="AG133" s="1">
        <v>1</v>
      </c>
      <c r="AH133"/>
    </row>
    <row r="134" spans="1:34" x14ac:dyDescent="0.25">
      <c r="A134" t="s">
        <v>207</v>
      </c>
      <c r="B134" t="s">
        <v>17</v>
      </c>
      <c r="C134" t="s">
        <v>281</v>
      </c>
      <c r="D134" t="s">
        <v>257</v>
      </c>
      <c r="E134" s="4">
        <v>86.717391304347828</v>
      </c>
      <c r="F134" s="4">
        <f>Nurse[[#This Row],[Total Nurse Staff Hours]]/Nurse[[#This Row],[MDS Census]]</f>
        <v>3.5854712960641764</v>
      </c>
      <c r="G134" s="4">
        <f>Nurse[[#This Row],[Total Direct Care Staff Hours]]/Nurse[[#This Row],[MDS Census]]</f>
        <v>3.2818864377036849</v>
      </c>
      <c r="H134" s="4">
        <f>Nurse[[#This Row],[Total RN Hours (w/ Admin, DON)]]/Nurse[[#This Row],[MDS Census]]</f>
        <v>0.69242541990473805</v>
      </c>
      <c r="I134" s="4">
        <f>Nurse[[#This Row],[RN Hours (excl. Admin, DON)]]/Nurse[[#This Row],[MDS Census]]</f>
        <v>0.38884056154424673</v>
      </c>
      <c r="J134" s="4">
        <f>SUM(Nurse[[#This Row],[RN Hours (excl. Admin, DON)]],Nurse[[#This Row],[RN Admin Hours]],Nurse[[#This Row],[RN DON Hours]],Nurse[[#This Row],[LPN Hours (excl. Admin)]],Nurse[[#This Row],[LPN Admin Hours]],Nurse[[#This Row],[CNA Hours]],Nurse[[#This Row],[NA TR Hours]],Nurse[[#This Row],[Med Aide/Tech Hours]])</f>
        <v>310.92271739130433</v>
      </c>
      <c r="K134" s="4">
        <f>SUM(Nurse[[#This Row],[RN Hours (excl. Admin, DON)]],Nurse[[#This Row],[LPN Hours (excl. Admin)]],Nurse[[#This Row],[CNA Hours]],Nurse[[#This Row],[NA TR Hours]],Nurse[[#This Row],[Med Aide/Tech Hours]])</f>
        <v>284.59663043478258</v>
      </c>
      <c r="L134" s="4">
        <f>SUM(Nurse[[#This Row],[RN Hours (excl. Admin, DON)]],Nurse[[#This Row],[RN Admin Hours]],Nurse[[#This Row],[RN DON Hours]])</f>
        <v>60.045326086956521</v>
      </c>
      <c r="M134" s="4">
        <v>33.719239130434786</v>
      </c>
      <c r="N134" s="4">
        <v>20.771739130434781</v>
      </c>
      <c r="O134" s="4">
        <v>5.5543478260869561</v>
      </c>
      <c r="P134" s="4">
        <f>SUM(Nurse[[#This Row],[LPN Hours (excl. Admin)]],Nurse[[#This Row],[LPN Admin Hours]])</f>
        <v>73.354565217391297</v>
      </c>
      <c r="Q134" s="4">
        <v>73.354565217391297</v>
      </c>
      <c r="R134" s="4">
        <v>0</v>
      </c>
      <c r="S134" s="4">
        <f>SUM(Nurse[[#This Row],[CNA Hours]],Nurse[[#This Row],[NA TR Hours]],Nurse[[#This Row],[Med Aide/Tech Hours]])</f>
        <v>177.52282608695651</v>
      </c>
      <c r="T134" s="4">
        <v>177.52282608695651</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6.0909782608695657</v>
      </c>
      <c r="X134" s="4">
        <v>0.55978260869565222</v>
      </c>
      <c r="Y134" s="4">
        <v>0</v>
      </c>
      <c r="Z134" s="4">
        <v>0</v>
      </c>
      <c r="AA134" s="4">
        <v>5.5311956521739134</v>
      </c>
      <c r="AB134" s="4">
        <v>0</v>
      </c>
      <c r="AC134" s="4">
        <v>0</v>
      </c>
      <c r="AD134" s="4">
        <v>0</v>
      </c>
      <c r="AE134" s="4">
        <v>0</v>
      </c>
      <c r="AF134" s="1">
        <v>75079</v>
      </c>
      <c r="AG134" s="1">
        <v>1</v>
      </c>
      <c r="AH134"/>
    </row>
    <row r="135" spans="1:34" x14ac:dyDescent="0.25">
      <c r="A135" t="s">
        <v>207</v>
      </c>
      <c r="B135" t="s">
        <v>140</v>
      </c>
      <c r="C135" t="s">
        <v>266</v>
      </c>
      <c r="D135" t="s">
        <v>252</v>
      </c>
      <c r="E135" s="4">
        <v>40.25</v>
      </c>
      <c r="F135" s="4">
        <f>Nurse[[#This Row],[Total Nurse Staff Hours]]/Nurse[[#This Row],[MDS Census]]</f>
        <v>4.7738995409127734</v>
      </c>
      <c r="G135" s="4">
        <f>Nurse[[#This Row],[Total Direct Care Staff Hours]]/Nurse[[#This Row],[MDS Census]]</f>
        <v>4.5739265460437482</v>
      </c>
      <c r="H135" s="4">
        <f>Nurse[[#This Row],[Total RN Hours (w/ Admin, DON)]]/Nurse[[#This Row],[MDS Census]]</f>
        <v>0.80920874966243572</v>
      </c>
      <c r="I135" s="4">
        <f>Nurse[[#This Row],[RN Hours (excl. Admin, DON)]]/Nurse[[#This Row],[MDS Census]]</f>
        <v>0.60923575479341074</v>
      </c>
      <c r="J135" s="4">
        <f>SUM(Nurse[[#This Row],[RN Hours (excl. Admin, DON)]],Nurse[[#This Row],[RN Admin Hours]],Nurse[[#This Row],[RN DON Hours]],Nurse[[#This Row],[LPN Hours (excl. Admin)]],Nurse[[#This Row],[LPN Admin Hours]],Nurse[[#This Row],[CNA Hours]],Nurse[[#This Row],[NA TR Hours]],Nurse[[#This Row],[Med Aide/Tech Hours]])</f>
        <v>192.14945652173913</v>
      </c>
      <c r="K135" s="4">
        <f>SUM(Nurse[[#This Row],[RN Hours (excl. Admin, DON)]],Nurse[[#This Row],[LPN Hours (excl. Admin)]],Nurse[[#This Row],[CNA Hours]],Nurse[[#This Row],[NA TR Hours]],Nurse[[#This Row],[Med Aide/Tech Hours]])</f>
        <v>184.10054347826087</v>
      </c>
      <c r="L135" s="4">
        <f>SUM(Nurse[[#This Row],[RN Hours (excl. Admin, DON)]],Nurse[[#This Row],[RN Admin Hours]],Nurse[[#This Row],[RN DON Hours]])</f>
        <v>32.570652173913039</v>
      </c>
      <c r="M135" s="4">
        <v>24.521739130434781</v>
      </c>
      <c r="N135" s="4">
        <v>3.6467391304347827</v>
      </c>
      <c r="O135" s="4">
        <v>4.4021739130434785</v>
      </c>
      <c r="P135" s="4">
        <f>SUM(Nurse[[#This Row],[LPN Hours (excl. Admin)]],Nurse[[#This Row],[LPN Admin Hours]])</f>
        <v>37.570652173913047</v>
      </c>
      <c r="Q135" s="4">
        <v>37.570652173913047</v>
      </c>
      <c r="R135" s="4">
        <v>0</v>
      </c>
      <c r="S135" s="4">
        <f>SUM(Nurse[[#This Row],[CNA Hours]],Nurse[[#This Row],[NA TR Hours]],Nurse[[#This Row],[Med Aide/Tech Hours]])</f>
        <v>122.00815217391305</v>
      </c>
      <c r="T135" s="4">
        <v>122.00815217391305</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5" s="4">
        <v>0</v>
      </c>
      <c r="Y135" s="4">
        <v>0</v>
      </c>
      <c r="Z135" s="4">
        <v>0</v>
      </c>
      <c r="AA135" s="4">
        <v>0</v>
      </c>
      <c r="AB135" s="4">
        <v>0</v>
      </c>
      <c r="AC135" s="4">
        <v>0</v>
      </c>
      <c r="AD135" s="4">
        <v>0</v>
      </c>
      <c r="AE135" s="4">
        <v>0</v>
      </c>
      <c r="AF135" s="1">
        <v>75356</v>
      </c>
      <c r="AG135" s="1">
        <v>1</v>
      </c>
      <c r="AH135"/>
    </row>
    <row r="136" spans="1:34" x14ac:dyDescent="0.25">
      <c r="A136" t="s">
        <v>207</v>
      </c>
      <c r="B136" t="s">
        <v>192</v>
      </c>
      <c r="C136" t="s">
        <v>265</v>
      </c>
      <c r="D136" t="s">
        <v>254</v>
      </c>
      <c r="E136" s="4">
        <v>49.913043478260867</v>
      </c>
      <c r="F136" s="4">
        <f>Nurse[[#This Row],[Total Nurse Staff Hours]]/Nurse[[#This Row],[MDS Census]]</f>
        <v>3.5214634146341464</v>
      </c>
      <c r="G136" s="4">
        <f>Nurse[[#This Row],[Total Direct Care Staff Hours]]/Nurse[[#This Row],[MDS Census]]</f>
        <v>3.1618162020905922</v>
      </c>
      <c r="H136" s="4">
        <f>Nurse[[#This Row],[Total RN Hours (w/ Admin, DON)]]/Nurse[[#This Row],[MDS Census]]</f>
        <v>0.74468205574912893</v>
      </c>
      <c r="I136" s="4">
        <f>Nurse[[#This Row],[RN Hours (excl. Admin, DON)]]/Nurse[[#This Row],[MDS Census]]</f>
        <v>0.54672909407665504</v>
      </c>
      <c r="J136" s="4">
        <f>SUM(Nurse[[#This Row],[RN Hours (excl. Admin, DON)]],Nurse[[#This Row],[RN Admin Hours]],Nurse[[#This Row],[RN DON Hours]],Nurse[[#This Row],[LPN Hours (excl. Admin)]],Nurse[[#This Row],[LPN Admin Hours]],Nurse[[#This Row],[CNA Hours]],Nurse[[#This Row],[NA TR Hours]],Nurse[[#This Row],[Med Aide/Tech Hours]])</f>
        <v>175.76695652173913</v>
      </c>
      <c r="K136" s="4">
        <f>SUM(Nurse[[#This Row],[RN Hours (excl. Admin, DON)]],Nurse[[#This Row],[LPN Hours (excl. Admin)]],Nurse[[#This Row],[CNA Hours]],Nurse[[#This Row],[NA TR Hours]],Nurse[[#This Row],[Med Aide/Tech Hours]])</f>
        <v>157.81586956521738</v>
      </c>
      <c r="L136" s="4">
        <f>SUM(Nurse[[#This Row],[RN Hours (excl. Admin, DON)]],Nurse[[#This Row],[RN Admin Hours]],Nurse[[#This Row],[RN DON Hours]])</f>
        <v>37.169347826086955</v>
      </c>
      <c r="M136" s="4">
        <v>27.28891304347826</v>
      </c>
      <c r="N136" s="4">
        <v>4.9021739130434785</v>
      </c>
      <c r="O136" s="4">
        <v>4.9782608695652177</v>
      </c>
      <c r="P136" s="4">
        <f>SUM(Nurse[[#This Row],[LPN Hours (excl. Admin)]],Nurse[[#This Row],[LPN Admin Hours]])</f>
        <v>29.190217391304348</v>
      </c>
      <c r="Q136" s="4">
        <v>21.119565217391305</v>
      </c>
      <c r="R136" s="4">
        <v>8.070652173913043</v>
      </c>
      <c r="S136" s="4">
        <f>SUM(Nurse[[#This Row],[CNA Hours]],Nurse[[#This Row],[NA TR Hours]],Nurse[[#This Row],[Med Aide/Tech Hours]])</f>
        <v>109.40739130434783</v>
      </c>
      <c r="T136" s="4">
        <v>109.40739130434783</v>
      </c>
      <c r="U136" s="4">
        <v>0</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2.2454347826086956</v>
      </c>
      <c r="X136" s="4">
        <v>9.5978260869565221E-2</v>
      </c>
      <c r="Y136" s="4">
        <v>0</v>
      </c>
      <c r="Z136" s="4">
        <v>0</v>
      </c>
      <c r="AA136" s="4">
        <v>0.53532608695652173</v>
      </c>
      <c r="AB136" s="4">
        <v>0</v>
      </c>
      <c r="AC136" s="4">
        <v>1.6141304347826086</v>
      </c>
      <c r="AD136" s="4">
        <v>0</v>
      </c>
      <c r="AE136" s="4">
        <v>0</v>
      </c>
      <c r="AF136" s="1">
        <v>75434</v>
      </c>
      <c r="AG136" s="1">
        <v>1</v>
      </c>
      <c r="AH136"/>
    </row>
    <row r="137" spans="1:34" x14ac:dyDescent="0.25">
      <c r="A137" t="s">
        <v>207</v>
      </c>
      <c r="B137" t="s">
        <v>195</v>
      </c>
      <c r="C137" t="s">
        <v>356</v>
      </c>
      <c r="D137" t="s">
        <v>257</v>
      </c>
      <c r="E137" s="4">
        <v>81.673913043478265</v>
      </c>
      <c r="F137" s="4">
        <f>Nurse[[#This Row],[Total Nurse Staff Hours]]/Nurse[[#This Row],[MDS Census]]</f>
        <v>2.5679065743944633</v>
      </c>
      <c r="G137" s="4">
        <f>Nurse[[#This Row],[Total Direct Care Staff Hours]]/Nurse[[#This Row],[MDS Census]]</f>
        <v>2.4457013574660631</v>
      </c>
      <c r="H137" s="4">
        <f>Nurse[[#This Row],[Total RN Hours (w/ Admin, DON)]]/Nurse[[#This Row],[MDS Census]]</f>
        <v>0.50934921479904172</v>
      </c>
      <c r="I137" s="4">
        <f>Nurse[[#This Row],[RN Hours (excl. Admin, DON)]]/Nurse[[#This Row],[MDS Census]]</f>
        <v>0.44363854138940645</v>
      </c>
      <c r="J137" s="4">
        <f>SUM(Nurse[[#This Row],[RN Hours (excl. Admin, DON)]],Nurse[[#This Row],[RN Admin Hours]],Nurse[[#This Row],[RN DON Hours]],Nurse[[#This Row],[LPN Hours (excl. Admin)]],Nurse[[#This Row],[LPN Admin Hours]],Nurse[[#This Row],[CNA Hours]],Nurse[[#This Row],[NA TR Hours]],Nurse[[#This Row],[Med Aide/Tech Hours]])</f>
        <v>209.73097826086956</v>
      </c>
      <c r="K137" s="4">
        <f>SUM(Nurse[[#This Row],[RN Hours (excl. Admin, DON)]],Nurse[[#This Row],[LPN Hours (excl. Admin)]],Nurse[[#This Row],[CNA Hours]],Nurse[[#This Row],[NA TR Hours]],Nurse[[#This Row],[Med Aide/Tech Hours]])</f>
        <v>199.75</v>
      </c>
      <c r="L137" s="4">
        <f>SUM(Nurse[[#This Row],[RN Hours (excl. Admin, DON)]],Nurse[[#This Row],[RN Admin Hours]],Nurse[[#This Row],[RN DON Hours]])</f>
        <v>41.600543478260867</v>
      </c>
      <c r="M137" s="4">
        <v>36.233695652173914</v>
      </c>
      <c r="N137" s="4">
        <v>2.1847826086956523</v>
      </c>
      <c r="O137" s="4">
        <v>3.1820652173913042</v>
      </c>
      <c r="P137" s="4">
        <f>SUM(Nurse[[#This Row],[LPN Hours (excl. Admin)]],Nurse[[#This Row],[LPN Admin Hours]])</f>
        <v>33.548913043478258</v>
      </c>
      <c r="Q137" s="4">
        <v>28.934782608695652</v>
      </c>
      <c r="R137" s="4">
        <v>4.6141304347826084</v>
      </c>
      <c r="S137" s="4">
        <f>SUM(Nurse[[#This Row],[CNA Hours]],Nurse[[#This Row],[NA TR Hours]],Nurse[[#This Row],[Med Aide/Tech Hours]])</f>
        <v>134.58152173913044</v>
      </c>
      <c r="T137" s="4">
        <v>125.72826086956522</v>
      </c>
      <c r="U137" s="4">
        <v>8.8532608695652169</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75438</v>
      </c>
      <c r="AG137" s="1">
        <v>1</v>
      </c>
      <c r="AH137"/>
    </row>
    <row r="138" spans="1:34" x14ac:dyDescent="0.25">
      <c r="A138" t="s">
        <v>207</v>
      </c>
      <c r="B138" t="s">
        <v>69</v>
      </c>
      <c r="C138" t="s">
        <v>263</v>
      </c>
      <c r="D138" t="s">
        <v>253</v>
      </c>
      <c r="E138" s="4">
        <v>114.44565217391305</v>
      </c>
      <c r="F138" s="4">
        <f>Nurse[[#This Row],[Total Nurse Staff Hours]]/Nurse[[#This Row],[MDS Census]]</f>
        <v>3.2258600056985469</v>
      </c>
      <c r="G138" s="4">
        <f>Nurse[[#This Row],[Total Direct Care Staff Hours]]/Nurse[[#This Row],[MDS Census]]</f>
        <v>2.7844562636527685</v>
      </c>
      <c r="H138" s="4">
        <f>Nurse[[#This Row],[Total RN Hours (w/ Admin, DON)]]/Nurse[[#This Row],[MDS Census]]</f>
        <v>0.45752588090037039</v>
      </c>
      <c r="I138" s="4">
        <f>Nurse[[#This Row],[RN Hours (excl. Admin, DON)]]/Nurse[[#This Row],[MDS Census]]</f>
        <v>1.6122138854592079E-2</v>
      </c>
      <c r="J138" s="4">
        <f>SUM(Nurse[[#This Row],[RN Hours (excl. Admin, DON)]],Nurse[[#This Row],[RN Admin Hours]],Nurse[[#This Row],[RN DON Hours]],Nurse[[#This Row],[LPN Hours (excl. Admin)]],Nurse[[#This Row],[LPN Admin Hours]],Nurse[[#This Row],[CNA Hours]],Nurse[[#This Row],[NA TR Hours]],Nurse[[#This Row],[Med Aide/Tech Hours]])</f>
        <v>369.18565217391307</v>
      </c>
      <c r="K138" s="4">
        <f>SUM(Nurse[[#This Row],[RN Hours (excl. Admin, DON)]],Nurse[[#This Row],[LPN Hours (excl. Admin)]],Nurse[[#This Row],[CNA Hours]],Nurse[[#This Row],[NA TR Hours]],Nurse[[#This Row],[Med Aide/Tech Hours]])</f>
        <v>318.66891304347826</v>
      </c>
      <c r="L138" s="4">
        <f>SUM(Nurse[[#This Row],[RN Hours (excl. Admin, DON)]],Nurse[[#This Row],[RN Admin Hours]],Nurse[[#This Row],[RN DON Hours]])</f>
        <v>52.361847826086958</v>
      </c>
      <c r="M138" s="4">
        <v>1.8451086956521738</v>
      </c>
      <c r="N138" s="4">
        <v>45.788478260869567</v>
      </c>
      <c r="O138" s="4">
        <v>4.7282608695652177</v>
      </c>
      <c r="P138" s="4">
        <f>SUM(Nurse[[#This Row],[LPN Hours (excl. Admin)]],Nurse[[#This Row],[LPN Admin Hours]])</f>
        <v>89.459456521739142</v>
      </c>
      <c r="Q138" s="4">
        <v>89.459456521739142</v>
      </c>
      <c r="R138" s="4">
        <v>0</v>
      </c>
      <c r="S138" s="4">
        <f>SUM(Nurse[[#This Row],[CNA Hours]],Nurse[[#This Row],[NA TR Hours]],Nurse[[#This Row],[Med Aide/Tech Hours]])</f>
        <v>227.36434782608697</v>
      </c>
      <c r="T138" s="4">
        <v>227.36434782608697</v>
      </c>
      <c r="U138" s="4">
        <v>0</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1.5815217391304348</v>
      </c>
      <c r="X138" s="4">
        <v>0</v>
      </c>
      <c r="Y138" s="4">
        <v>0</v>
      </c>
      <c r="Z138" s="4">
        <v>0</v>
      </c>
      <c r="AA138" s="4">
        <v>1.5815217391304348</v>
      </c>
      <c r="AB138" s="4">
        <v>0</v>
      </c>
      <c r="AC138" s="4">
        <v>0</v>
      </c>
      <c r="AD138" s="4">
        <v>0</v>
      </c>
      <c r="AE138" s="4">
        <v>0</v>
      </c>
      <c r="AF138" s="1">
        <v>75250</v>
      </c>
      <c r="AG138" s="1">
        <v>1</v>
      </c>
      <c r="AH138"/>
    </row>
    <row r="139" spans="1:34" x14ac:dyDescent="0.25">
      <c r="A139" t="s">
        <v>207</v>
      </c>
      <c r="B139" t="s">
        <v>41</v>
      </c>
      <c r="C139" t="s">
        <v>296</v>
      </c>
      <c r="D139" t="s">
        <v>253</v>
      </c>
      <c r="E139" s="4">
        <v>114.42391304347827</v>
      </c>
      <c r="F139" s="4">
        <f>Nurse[[#This Row],[Total Nurse Staff Hours]]/Nurse[[#This Row],[MDS Census]]</f>
        <v>3.3041683290586112</v>
      </c>
      <c r="G139" s="4">
        <f>Nurse[[#This Row],[Total Direct Care Staff Hours]]/Nurse[[#This Row],[MDS Census]]</f>
        <v>3.1600626959247649</v>
      </c>
      <c r="H139" s="4">
        <f>Nurse[[#This Row],[Total RN Hours (w/ Admin, DON)]]/Nurse[[#This Row],[MDS Census]]</f>
        <v>0.50572147810392321</v>
      </c>
      <c r="I139" s="4">
        <f>Nurse[[#This Row],[RN Hours (excl. Admin, DON)]]/Nurse[[#This Row],[MDS Census]]</f>
        <v>0.36503562268452544</v>
      </c>
      <c r="J139" s="4">
        <f>SUM(Nurse[[#This Row],[RN Hours (excl. Admin, DON)]],Nurse[[#This Row],[RN Admin Hours]],Nurse[[#This Row],[RN DON Hours]],Nurse[[#This Row],[LPN Hours (excl. Admin)]],Nurse[[#This Row],[LPN Admin Hours]],Nurse[[#This Row],[CNA Hours]],Nurse[[#This Row],[NA TR Hours]],Nurse[[#This Row],[Med Aide/Tech Hours]])</f>
        <v>378.07586956521743</v>
      </c>
      <c r="K139" s="4">
        <f>SUM(Nurse[[#This Row],[RN Hours (excl. Admin, DON)]],Nurse[[#This Row],[LPN Hours (excl. Admin)]],Nurse[[#This Row],[CNA Hours]],Nurse[[#This Row],[NA TR Hours]],Nurse[[#This Row],[Med Aide/Tech Hours]])</f>
        <v>361.58673913043481</v>
      </c>
      <c r="L139" s="4">
        <f>SUM(Nurse[[#This Row],[RN Hours (excl. Admin, DON)]],Nurse[[#This Row],[RN Admin Hours]],Nurse[[#This Row],[RN DON Hours]])</f>
        <v>57.866630434782607</v>
      </c>
      <c r="M139" s="4">
        <v>41.768804347826084</v>
      </c>
      <c r="N139" s="4">
        <v>11.940217391304348</v>
      </c>
      <c r="O139" s="4">
        <v>4.1576086956521738</v>
      </c>
      <c r="P139" s="4">
        <f>SUM(Nurse[[#This Row],[LPN Hours (excl. Admin)]],Nurse[[#This Row],[LPN Admin Hours]])</f>
        <v>99.510869565217391</v>
      </c>
      <c r="Q139" s="4">
        <v>99.119565217391298</v>
      </c>
      <c r="R139" s="4">
        <v>0.39130434782608697</v>
      </c>
      <c r="S139" s="4">
        <f>SUM(Nurse[[#This Row],[CNA Hours]],Nurse[[#This Row],[NA TR Hours]],Nurse[[#This Row],[Med Aide/Tech Hours]])</f>
        <v>220.6983695652174</v>
      </c>
      <c r="T139" s="4">
        <v>215.97282608695653</v>
      </c>
      <c r="U139" s="4">
        <v>4.7255434782608692</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88.826086956521735</v>
      </c>
      <c r="X139" s="4">
        <v>1.0461956521739131</v>
      </c>
      <c r="Y139" s="4">
        <v>0</v>
      </c>
      <c r="Z139" s="4">
        <v>0</v>
      </c>
      <c r="AA139" s="4">
        <v>26.836956521739129</v>
      </c>
      <c r="AB139" s="4">
        <v>0</v>
      </c>
      <c r="AC139" s="4">
        <v>60.942934782608695</v>
      </c>
      <c r="AD139" s="4">
        <v>0</v>
      </c>
      <c r="AE139" s="4">
        <v>0</v>
      </c>
      <c r="AF139" s="1">
        <v>75195</v>
      </c>
      <c r="AG139" s="1">
        <v>1</v>
      </c>
      <c r="AH139"/>
    </row>
    <row r="140" spans="1:34" x14ac:dyDescent="0.25">
      <c r="A140" t="s">
        <v>207</v>
      </c>
      <c r="B140" t="s">
        <v>128</v>
      </c>
      <c r="C140" t="s">
        <v>321</v>
      </c>
      <c r="D140" t="s">
        <v>257</v>
      </c>
      <c r="E140" s="4">
        <v>80.695652173913047</v>
      </c>
      <c r="F140" s="4">
        <f>Nurse[[#This Row],[Total Nurse Staff Hours]]/Nurse[[#This Row],[MDS Census]]</f>
        <v>3.8913725754310344</v>
      </c>
      <c r="G140" s="4">
        <f>Nurse[[#This Row],[Total Direct Care Staff Hours]]/Nurse[[#This Row],[MDS Census]]</f>
        <v>3.1034550107758614</v>
      </c>
      <c r="H140" s="4">
        <f>Nurse[[#This Row],[Total RN Hours (w/ Admin, DON)]]/Nurse[[#This Row],[MDS Census]]</f>
        <v>1.0548370150862068</v>
      </c>
      <c r="I140" s="4">
        <f>Nurse[[#This Row],[RN Hours (excl. Admin, DON)]]/Nurse[[#This Row],[MDS Census]]</f>
        <v>0.26691945043103449</v>
      </c>
      <c r="J140" s="4">
        <f>SUM(Nurse[[#This Row],[RN Hours (excl. Admin, DON)]],Nurse[[#This Row],[RN Admin Hours]],Nurse[[#This Row],[RN DON Hours]],Nurse[[#This Row],[LPN Hours (excl. Admin)]],Nurse[[#This Row],[LPN Admin Hours]],Nurse[[#This Row],[CNA Hours]],Nurse[[#This Row],[NA TR Hours]],Nurse[[#This Row],[Med Aide/Tech Hours]])</f>
        <v>314.01684782608697</v>
      </c>
      <c r="K140" s="4">
        <f>SUM(Nurse[[#This Row],[RN Hours (excl. Admin, DON)]],Nurse[[#This Row],[LPN Hours (excl. Admin)]],Nurse[[#This Row],[CNA Hours]],Nurse[[#This Row],[NA TR Hours]],Nurse[[#This Row],[Med Aide/Tech Hours]])</f>
        <v>250.43532608695648</v>
      </c>
      <c r="L140" s="4">
        <f>SUM(Nurse[[#This Row],[RN Hours (excl. Admin, DON)]],Nurse[[#This Row],[RN Admin Hours]],Nurse[[#This Row],[RN DON Hours]])</f>
        <v>85.120760869565217</v>
      </c>
      <c r="M140" s="4">
        <v>21.539239130434783</v>
      </c>
      <c r="N140" s="4">
        <v>59.233695652173914</v>
      </c>
      <c r="O140" s="4">
        <v>4.3478260869565215</v>
      </c>
      <c r="P140" s="4">
        <f>SUM(Nurse[[#This Row],[LPN Hours (excl. Admin)]],Nurse[[#This Row],[LPN Admin Hours]])</f>
        <v>70.404021739130428</v>
      </c>
      <c r="Q140" s="4">
        <v>70.404021739130428</v>
      </c>
      <c r="R140" s="4">
        <v>0</v>
      </c>
      <c r="S140" s="4">
        <f>SUM(Nurse[[#This Row],[CNA Hours]],Nurse[[#This Row],[NA TR Hours]],Nurse[[#This Row],[Med Aide/Tech Hours]])</f>
        <v>158.49206521739129</v>
      </c>
      <c r="T140" s="4">
        <v>158.49206521739129</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20.747826086956525</v>
      </c>
      <c r="X140" s="4">
        <v>1.7973913043478262</v>
      </c>
      <c r="Y140" s="4">
        <v>0</v>
      </c>
      <c r="Z140" s="4">
        <v>0</v>
      </c>
      <c r="AA140" s="4">
        <v>13.072500000000002</v>
      </c>
      <c r="AB140" s="4">
        <v>0</v>
      </c>
      <c r="AC140" s="4">
        <v>5.8779347826086967</v>
      </c>
      <c r="AD140" s="4">
        <v>0</v>
      </c>
      <c r="AE140" s="4">
        <v>0</v>
      </c>
      <c r="AF140" s="1">
        <v>75341</v>
      </c>
      <c r="AG140" s="1">
        <v>1</v>
      </c>
      <c r="AH140"/>
    </row>
    <row r="141" spans="1:34" x14ac:dyDescent="0.25">
      <c r="A141" t="s">
        <v>207</v>
      </c>
      <c r="B141" t="s">
        <v>66</v>
      </c>
      <c r="C141" t="s">
        <v>314</v>
      </c>
      <c r="D141" t="s">
        <v>256</v>
      </c>
      <c r="E141" s="4">
        <v>52.021739130434781</v>
      </c>
      <c r="F141" s="4">
        <f>Nurse[[#This Row],[Total Nurse Staff Hours]]/Nurse[[#This Row],[MDS Census]]</f>
        <v>4.2170392812369411</v>
      </c>
      <c r="G141" s="4">
        <f>Nurse[[#This Row],[Total Direct Care Staff Hours]]/Nurse[[#This Row],[MDS Census]]</f>
        <v>3.9927914751358133</v>
      </c>
      <c r="H141" s="4">
        <f>Nurse[[#This Row],[Total RN Hours (w/ Admin, DON)]]/Nurse[[#This Row],[MDS Census]]</f>
        <v>0.70643543669034681</v>
      </c>
      <c r="I141" s="4">
        <f>Nurse[[#This Row],[RN Hours (excl. Admin, DON)]]/Nurse[[#This Row],[MDS Census]]</f>
        <v>0.57720434600919346</v>
      </c>
      <c r="J141" s="4">
        <f>SUM(Nurse[[#This Row],[RN Hours (excl. Admin, DON)]],Nurse[[#This Row],[RN Admin Hours]],Nurse[[#This Row],[RN DON Hours]],Nurse[[#This Row],[LPN Hours (excl. Admin)]],Nurse[[#This Row],[LPN Admin Hours]],Nurse[[#This Row],[CNA Hours]],Nurse[[#This Row],[NA TR Hours]],Nurse[[#This Row],[Med Aide/Tech Hours]])</f>
        <v>219.37771739130434</v>
      </c>
      <c r="K141" s="4">
        <f>SUM(Nurse[[#This Row],[RN Hours (excl. Admin, DON)]],Nurse[[#This Row],[LPN Hours (excl. Admin)]],Nurse[[#This Row],[CNA Hours]],Nurse[[#This Row],[NA TR Hours]],Nurse[[#This Row],[Med Aide/Tech Hours]])</f>
        <v>207.71195652173915</v>
      </c>
      <c r="L141" s="4">
        <f>SUM(Nurse[[#This Row],[RN Hours (excl. Admin, DON)]],Nurse[[#This Row],[RN Admin Hours]],Nurse[[#This Row],[RN DON Hours]])</f>
        <v>36.75</v>
      </c>
      <c r="M141" s="4">
        <v>30.027173913043477</v>
      </c>
      <c r="N141" s="4">
        <v>2.3206521739130435</v>
      </c>
      <c r="O141" s="4">
        <v>4.4021739130434785</v>
      </c>
      <c r="P141" s="4">
        <f>SUM(Nurse[[#This Row],[LPN Hours (excl. Admin)]],Nurse[[#This Row],[LPN Admin Hours]])</f>
        <v>66.834239130434781</v>
      </c>
      <c r="Q141" s="4">
        <v>61.891304347826086</v>
      </c>
      <c r="R141" s="4">
        <v>4.9429347826086953</v>
      </c>
      <c r="S141" s="4">
        <f>SUM(Nurse[[#This Row],[CNA Hours]],Nurse[[#This Row],[NA TR Hours]],Nurse[[#This Row],[Med Aide/Tech Hours]])</f>
        <v>115.79347826086956</v>
      </c>
      <c r="T141" s="4">
        <v>113.86413043478261</v>
      </c>
      <c r="U141" s="4">
        <v>1.9293478260869565</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0.18206521739130435</v>
      </c>
      <c r="X141" s="4">
        <v>0.18206521739130435</v>
      </c>
      <c r="Y141" s="4">
        <v>0</v>
      </c>
      <c r="Z141" s="4">
        <v>0</v>
      </c>
      <c r="AA141" s="4">
        <v>0</v>
      </c>
      <c r="AB141" s="4">
        <v>0</v>
      </c>
      <c r="AC141" s="4">
        <v>0</v>
      </c>
      <c r="AD141" s="4">
        <v>0</v>
      </c>
      <c r="AE141" s="4">
        <v>0</v>
      </c>
      <c r="AF141" s="1">
        <v>75243</v>
      </c>
      <c r="AG141" s="1">
        <v>1</v>
      </c>
      <c r="AH141"/>
    </row>
    <row r="142" spans="1:34" x14ac:dyDescent="0.25">
      <c r="A142" t="s">
        <v>207</v>
      </c>
      <c r="B142" t="s">
        <v>99</v>
      </c>
      <c r="C142" t="s">
        <v>319</v>
      </c>
      <c r="D142" t="s">
        <v>255</v>
      </c>
      <c r="E142" s="4">
        <v>50.597826086956523</v>
      </c>
      <c r="F142" s="4">
        <f>Nurse[[#This Row],[Total Nurse Staff Hours]]/Nurse[[#This Row],[MDS Census]]</f>
        <v>3.52604081632653</v>
      </c>
      <c r="G142" s="4">
        <f>Nurse[[#This Row],[Total Direct Care Staff Hours]]/Nurse[[#This Row],[MDS Census]]</f>
        <v>3.2506809881847469</v>
      </c>
      <c r="H142" s="4">
        <f>Nurse[[#This Row],[Total RN Hours (w/ Admin, DON)]]/Nurse[[#This Row],[MDS Census]]</f>
        <v>0.86164554242749714</v>
      </c>
      <c r="I142" s="4">
        <f>Nurse[[#This Row],[RN Hours (excl. Admin, DON)]]/Nurse[[#This Row],[MDS Census]]</f>
        <v>0.58628571428571419</v>
      </c>
      <c r="J142" s="4">
        <f>SUM(Nurse[[#This Row],[RN Hours (excl. Admin, DON)]],Nurse[[#This Row],[RN Admin Hours]],Nurse[[#This Row],[RN DON Hours]],Nurse[[#This Row],[LPN Hours (excl. Admin)]],Nurse[[#This Row],[LPN Admin Hours]],Nurse[[#This Row],[CNA Hours]],Nurse[[#This Row],[NA TR Hours]],Nurse[[#This Row],[Med Aide/Tech Hours]])</f>
        <v>178.40999999999997</v>
      </c>
      <c r="K142" s="4">
        <f>SUM(Nurse[[#This Row],[RN Hours (excl. Admin, DON)]],Nurse[[#This Row],[LPN Hours (excl. Admin)]],Nurse[[#This Row],[CNA Hours]],Nurse[[#This Row],[NA TR Hours]],Nurse[[#This Row],[Med Aide/Tech Hours]])</f>
        <v>164.4773913043478</v>
      </c>
      <c r="L142" s="4">
        <f>SUM(Nurse[[#This Row],[RN Hours (excl. Admin, DON)]],Nurse[[#This Row],[RN Admin Hours]],Nurse[[#This Row],[RN DON Hours]])</f>
        <v>43.597391304347816</v>
      </c>
      <c r="M142" s="4">
        <v>29.664782608695649</v>
      </c>
      <c r="N142" s="4">
        <v>10.019565217391303</v>
      </c>
      <c r="O142" s="4">
        <v>3.9130434782608696</v>
      </c>
      <c r="P142" s="4">
        <f>SUM(Nurse[[#This Row],[LPN Hours (excl. Admin)]],Nurse[[#This Row],[LPN Admin Hours]])</f>
        <v>31.839021739130427</v>
      </c>
      <c r="Q142" s="4">
        <v>31.839021739130427</v>
      </c>
      <c r="R142" s="4">
        <v>0</v>
      </c>
      <c r="S142" s="4">
        <f>SUM(Nurse[[#This Row],[CNA Hours]],Nurse[[#This Row],[NA TR Hours]],Nurse[[#This Row],[Med Aide/Tech Hours]])</f>
        <v>102.97358695652171</v>
      </c>
      <c r="T142" s="4">
        <v>102.97358695652171</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2" s="4">
        <v>0</v>
      </c>
      <c r="Y142" s="4">
        <v>0</v>
      </c>
      <c r="Z142" s="4">
        <v>0</v>
      </c>
      <c r="AA142" s="4">
        <v>0</v>
      </c>
      <c r="AB142" s="4">
        <v>0</v>
      </c>
      <c r="AC142" s="4">
        <v>0</v>
      </c>
      <c r="AD142" s="4">
        <v>0</v>
      </c>
      <c r="AE142" s="4">
        <v>0</v>
      </c>
      <c r="AF142" s="1">
        <v>75306</v>
      </c>
      <c r="AG142" s="1">
        <v>1</v>
      </c>
      <c r="AH142"/>
    </row>
    <row r="143" spans="1:34" x14ac:dyDescent="0.25">
      <c r="A143" t="s">
        <v>207</v>
      </c>
      <c r="B143" t="s">
        <v>53</v>
      </c>
      <c r="C143" t="s">
        <v>305</v>
      </c>
      <c r="D143" t="s">
        <v>253</v>
      </c>
      <c r="E143" s="4">
        <v>120.3804347826087</v>
      </c>
      <c r="F143" s="4">
        <f>Nurse[[#This Row],[Total Nurse Staff Hours]]/Nurse[[#This Row],[MDS Census]]</f>
        <v>3.4244469525959369</v>
      </c>
      <c r="G143" s="4">
        <f>Nurse[[#This Row],[Total Direct Care Staff Hours]]/Nurse[[#This Row],[MDS Census]]</f>
        <v>3.2568397291196387</v>
      </c>
      <c r="H143" s="4">
        <f>Nurse[[#This Row],[Total RN Hours (w/ Admin, DON)]]/Nurse[[#This Row],[MDS Census]]</f>
        <v>0.44923250564334083</v>
      </c>
      <c r="I143" s="4">
        <f>Nurse[[#This Row],[RN Hours (excl. Admin, DON)]]/Nurse[[#This Row],[MDS Census]]</f>
        <v>0.31920993227990968</v>
      </c>
      <c r="J143" s="4">
        <f>SUM(Nurse[[#This Row],[RN Hours (excl. Admin, DON)]],Nurse[[#This Row],[RN Admin Hours]],Nurse[[#This Row],[RN DON Hours]],Nurse[[#This Row],[LPN Hours (excl. Admin)]],Nurse[[#This Row],[LPN Admin Hours]],Nurse[[#This Row],[CNA Hours]],Nurse[[#This Row],[NA TR Hours]],Nurse[[#This Row],[Med Aide/Tech Hours]])</f>
        <v>412.23641304347831</v>
      </c>
      <c r="K143" s="4">
        <f>SUM(Nurse[[#This Row],[RN Hours (excl. Admin, DON)]],Nurse[[#This Row],[LPN Hours (excl. Admin)]],Nurse[[#This Row],[CNA Hours]],Nurse[[#This Row],[NA TR Hours]],Nurse[[#This Row],[Med Aide/Tech Hours]])</f>
        <v>392.05978260869568</v>
      </c>
      <c r="L143" s="4">
        <f>SUM(Nurse[[#This Row],[RN Hours (excl. Admin, DON)]],Nurse[[#This Row],[RN Admin Hours]],Nurse[[#This Row],[RN DON Hours]])</f>
        <v>54.078804347826086</v>
      </c>
      <c r="M143" s="4">
        <v>38.426630434782609</v>
      </c>
      <c r="N143" s="4">
        <v>10.260869565217391</v>
      </c>
      <c r="O143" s="4">
        <v>5.3913043478260869</v>
      </c>
      <c r="P143" s="4">
        <f>SUM(Nurse[[#This Row],[LPN Hours (excl. Admin)]],Nurse[[#This Row],[LPN Admin Hours]])</f>
        <v>108.72826086956522</v>
      </c>
      <c r="Q143" s="4">
        <v>104.20380434782609</v>
      </c>
      <c r="R143" s="4">
        <v>4.5244565217391308</v>
      </c>
      <c r="S143" s="4">
        <f>SUM(Nurse[[#This Row],[CNA Hours]],Nurse[[#This Row],[NA TR Hours]],Nurse[[#This Row],[Med Aide/Tech Hours]])</f>
        <v>249.42934782608697</v>
      </c>
      <c r="T143" s="4">
        <v>243.1983695652174</v>
      </c>
      <c r="U143" s="4">
        <v>6.2309782608695654</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35.8125</v>
      </c>
      <c r="X143" s="4">
        <v>4.1521739130434785</v>
      </c>
      <c r="Y143" s="4">
        <v>0.57065217391304346</v>
      </c>
      <c r="Z143" s="4">
        <v>0</v>
      </c>
      <c r="AA143" s="4">
        <v>9.4347826086956523</v>
      </c>
      <c r="AB143" s="4">
        <v>0</v>
      </c>
      <c r="AC143" s="4">
        <v>21.654891304347824</v>
      </c>
      <c r="AD143" s="4">
        <v>0</v>
      </c>
      <c r="AE143" s="4">
        <v>0</v>
      </c>
      <c r="AF143" s="1">
        <v>75221</v>
      </c>
      <c r="AG143" s="1">
        <v>1</v>
      </c>
      <c r="AH143"/>
    </row>
    <row r="144" spans="1:34" x14ac:dyDescent="0.25">
      <c r="A144" t="s">
        <v>207</v>
      </c>
      <c r="B144" t="s">
        <v>107</v>
      </c>
      <c r="C144" t="s">
        <v>313</v>
      </c>
      <c r="D144" t="s">
        <v>254</v>
      </c>
      <c r="E144" s="4">
        <v>24.086956521739129</v>
      </c>
      <c r="F144" s="4">
        <f>Nurse[[#This Row],[Total Nurse Staff Hours]]/Nurse[[#This Row],[MDS Census]]</f>
        <v>5.110943140794225</v>
      </c>
      <c r="G144" s="4">
        <f>Nurse[[#This Row],[Total Direct Care Staff Hours]]/Nurse[[#This Row],[MDS Census]]</f>
        <v>4.3352888086642594</v>
      </c>
      <c r="H144" s="4">
        <f>Nurse[[#This Row],[Total RN Hours (w/ Admin, DON)]]/Nurse[[#This Row],[MDS Census]]</f>
        <v>1.4563853790613726</v>
      </c>
      <c r="I144" s="4">
        <f>Nurse[[#This Row],[RN Hours (excl. Admin, DON)]]/Nurse[[#This Row],[MDS Census]]</f>
        <v>0.68073104693140796</v>
      </c>
      <c r="J144" s="4">
        <f>SUM(Nurse[[#This Row],[RN Hours (excl. Admin, DON)]],Nurse[[#This Row],[RN Admin Hours]],Nurse[[#This Row],[RN DON Hours]],Nurse[[#This Row],[LPN Hours (excl. Admin)]],Nurse[[#This Row],[LPN Admin Hours]],Nurse[[#This Row],[CNA Hours]],Nurse[[#This Row],[NA TR Hours]],Nurse[[#This Row],[Med Aide/Tech Hours]])</f>
        <v>123.10706521739132</v>
      </c>
      <c r="K144" s="4">
        <f>SUM(Nurse[[#This Row],[RN Hours (excl. Admin, DON)]],Nurse[[#This Row],[LPN Hours (excl. Admin)]],Nurse[[#This Row],[CNA Hours]],Nurse[[#This Row],[NA TR Hours]],Nurse[[#This Row],[Med Aide/Tech Hours]])</f>
        <v>104.42391304347825</v>
      </c>
      <c r="L144" s="4">
        <f>SUM(Nurse[[#This Row],[RN Hours (excl. Admin, DON)]],Nurse[[#This Row],[RN Admin Hours]],Nurse[[#This Row],[RN DON Hours]])</f>
        <v>35.079891304347839</v>
      </c>
      <c r="M144" s="4">
        <v>16.396739130434781</v>
      </c>
      <c r="N144" s="4">
        <v>13.628804347826103</v>
      </c>
      <c r="O144" s="4">
        <v>5.0543478260869561</v>
      </c>
      <c r="P144" s="4">
        <f>SUM(Nurse[[#This Row],[LPN Hours (excl. Admin)]],Nurse[[#This Row],[LPN Admin Hours]])</f>
        <v>18.152173913043477</v>
      </c>
      <c r="Q144" s="4">
        <v>18.152173913043477</v>
      </c>
      <c r="R144" s="4">
        <v>0</v>
      </c>
      <c r="S144" s="4">
        <f>SUM(Nurse[[#This Row],[CNA Hours]],Nurse[[#This Row],[NA TR Hours]],Nurse[[#This Row],[Med Aide/Tech Hours]])</f>
        <v>69.875</v>
      </c>
      <c r="T144" s="4">
        <v>69.875</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2.7717391304347823</v>
      </c>
      <c r="X144" s="4">
        <v>1.9891304347826086</v>
      </c>
      <c r="Y144" s="4">
        <v>0</v>
      </c>
      <c r="Z144" s="4">
        <v>0</v>
      </c>
      <c r="AA144" s="4">
        <v>0.70108695652173914</v>
      </c>
      <c r="AB144" s="4">
        <v>0</v>
      </c>
      <c r="AC144" s="4">
        <v>8.1521739130434784E-2</v>
      </c>
      <c r="AD144" s="4">
        <v>0</v>
      </c>
      <c r="AE144" s="4">
        <v>0</v>
      </c>
      <c r="AF144" s="1">
        <v>75318</v>
      </c>
      <c r="AG144" s="1">
        <v>1</v>
      </c>
      <c r="AH144"/>
    </row>
    <row r="145" spans="1:34" x14ac:dyDescent="0.25">
      <c r="A145" t="s">
        <v>207</v>
      </c>
      <c r="B145" t="s">
        <v>50</v>
      </c>
      <c r="C145" t="s">
        <v>303</v>
      </c>
      <c r="D145" t="s">
        <v>255</v>
      </c>
      <c r="E145" s="4">
        <v>57.108695652173914</v>
      </c>
      <c r="F145" s="4">
        <f>Nurse[[#This Row],[Total Nurse Staff Hours]]/Nurse[[#This Row],[MDS Census]]</f>
        <v>4.007282070803198</v>
      </c>
      <c r="G145" s="4">
        <f>Nurse[[#This Row],[Total Direct Care Staff Hours]]/Nurse[[#This Row],[MDS Census]]</f>
        <v>3.8179177769318615</v>
      </c>
      <c r="H145" s="4">
        <f>Nurse[[#This Row],[Total RN Hours (w/ Admin, DON)]]/Nurse[[#This Row],[MDS Census]]</f>
        <v>0.82143319375713764</v>
      </c>
      <c r="I145" s="4">
        <f>Nurse[[#This Row],[RN Hours (excl. Admin, DON)]]/Nurse[[#This Row],[MDS Census]]</f>
        <v>0.63206889988580139</v>
      </c>
      <c r="J145" s="4">
        <f>SUM(Nurse[[#This Row],[RN Hours (excl. Admin, DON)]],Nurse[[#This Row],[RN Admin Hours]],Nurse[[#This Row],[RN DON Hours]],Nurse[[#This Row],[LPN Hours (excl. Admin)]],Nurse[[#This Row],[LPN Admin Hours]],Nurse[[#This Row],[CNA Hours]],Nurse[[#This Row],[NA TR Hours]],Nurse[[#This Row],[Med Aide/Tech Hours]])</f>
        <v>228.85065217391306</v>
      </c>
      <c r="K145" s="4">
        <f>SUM(Nurse[[#This Row],[RN Hours (excl. Admin, DON)]],Nurse[[#This Row],[LPN Hours (excl. Admin)]],Nurse[[#This Row],[CNA Hours]],Nurse[[#This Row],[NA TR Hours]],Nurse[[#This Row],[Med Aide/Tech Hours]])</f>
        <v>218.0363043478261</v>
      </c>
      <c r="L145" s="4">
        <f>SUM(Nurse[[#This Row],[RN Hours (excl. Admin, DON)]],Nurse[[#This Row],[RN Admin Hours]],Nurse[[#This Row],[RN DON Hours]])</f>
        <v>46.910978260869577</v>
      </c>
      <c r="M145" s="4">
        <v>36.096630434782618</v>
      </c>
      <c r="N145" s="4">
        <v>5.4164130434782605</v>
      </c>
      <c r="O145" s="4">
        <v>5.3979347826086981</v>
      </c>
      <c r="P145" s="4">
        <f>SUM(Nurse[[#This Row],[LPN Hours (excl. Admin)]],Nurse[[#This Row],[LPN Admin Hours]])</f>
        <v>36.026847826086957</v>
      </c>
      <c r="Q145" s="4">
        <v>36.026847826086957</v>
      </c>
      <c r="R145" s="4">
        <v>0</v>
      </c>
      <c r="S145" s="4">
        <f>SUM(Nurse[[#This Row],[CNA Hours]],Nurse[[#This Row],[NA TR Hours]],Nurse[[#This Row],[Med Aide/Tech Hours]])</f>
        <v>145.91282608695653</v>
      </c>
      <c r="T145" s="4">
        <v>145.91282608695653</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75214</v>
      </c>
      <c r="AG145" s="1">
        <v>1</v>
      </c>
      <c r="AH145"/>
    </row>
    <row r="146" spans="1:34" x14ac:dyDescent="0.25">
      <c r="A146" t="s">
        <v>207</v>
      </c>
      <c r="B146" t="s">
        <v>59</v>
      </c>
      <c r="C146" t="s">
        <v>275</v>
      </c>
      <c r="D146" t="s">
        <v>254</v>
      </c>
      <c r="E146" s="4">
        <v>105.52173913043478</v>
      </c>
      <c r="F146" s="4">
        <f>Nurse[[#This Row],[Total Nurse Staff Hours]]/Nurse[[#This Row],[MDS Census]]</f>
        <v>3.1564451998351872</v>
      </c>
      <c r="G146" s="4">
        <f>Nurse[[#This Row],[Total Direct Care Staff Hours]]/Nurse[[#This Row],[MDS Census]]</f>
        <v>2.9965255459414912</v>
      </c>
      <c r="H146" s="4">
        <f>Nurse[[#This Row],[Total RN Hours (w/ Admin, DON)]]/Nurse[[#This Row],[MDS Census]]</f>
        <v>0.39958899876390608</v>
      </c>
      <c r="I146" s="4">
        <f>Nurse[[#This Row],[RN Hours (excl. Admin, DON)]]/Nurse[[#This Row],[MDS Census]]</f>
        <v>0.24270807581376189</v>
      </c>
      <c r="J146" s="4">
        <f>SUM(Nurse[[#This Row],[RN Hours (excl. Admin, DON)]],Nurse[[#This Row],[RN Admin Hours]],Nurse[[#This Row],[RN DON Hours]],Nurse[[#This Row],[LPN Hours (excl. Admin)]],Nurse[[#This Row],[LPN Admin Hours]],Nurse[[#This Row],[CNA Hours]],Nurse[[#This Row],[NA TR Hours]],Nurse[[#This Row],[Med Aide/Tech Hours]])</f>
        <v>333.07358695652169</v>
      </c>
      <c r="K146" s="4">
        <f>SUM(Nurse[[#This Row],[RN Hours (excl. Admin, DON)]],Nurse[[#This Row],[LPN Hours (excl. Admin)]],Nurse[[#This Row],[CNA Hours]],Nurse[[#This Row],[NA TR Hours]],Nurse[[#This Row],[Med Aide/Tech Hours]])</f>
        <v>316.19858695652169</v>
      </c>
      <c r="L146" s="4">
        <f>SUM(Nurse[[#This Row],[RN Hours (excl. Admin, DON)]],Nurse[[#This Row],[RN Admin Hours]],Nurse[[#This Row],[RN DON Hours]])</f>
        <v>42.165326086956526</v>
      </c>
      <c r="M146" s="4">
        <v>25.610978260869569</v>
      </c>
      <c r="N146" s="4">
        <v>11.358695652173912</v>
      </c>
      <c r="O146" s="4">
        <v>5.1956521739130439</v>
      </c>
      <c r="P146" s="4">
        <f>SUM(Nurse[[#This Row],[LPN Hours (excl. Admin)]],Nurse[[#This Row],[LPN Admin Hours]])</f>
        <v>92.146086956521728</v>
      </c>
      <c r="Q146" s="4">
        <v>91.825434782608681</v>
      </c>
      <c r="R146" s="4">
        <v>0.32065217391304346</v>
      </c>
      <c r="S146" s="4">
        <f>SUM(Nurse[[#This Row],[CNA Hours]],Nurse[[#This Row],[NA TR Hours]],Nurse[[#This Row],[Med Aide/Tech Hours]])</f>
        <v>198.76217391304345</v>
      </c>
      <c r="T146" s="4">
        <v>198.76217391304345</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12.75336956521739</v>
      </c>
      <c r="X146" s="4">
        <v>0</v>
      </c>
      <c r="Y146" s="4">
        <v>0</v>
      </c>
      <c r="Z146" s="4">
        <v>0</v>
      </c>
      <c r="AA146" s="4">
        <v>4.4255434782608694</v>
      </c>
      <c r="AB146" s="4">
        <v>0</v>
      </c>
      <c r="AC146" s="4">
        <v>8.3278260869565202</v>
      </c>
      <c r="AD146" s="4">
        <v>0</v>
      </c>
      <c r="AE146" s="4">
        <v>0</v>
      </c>
      <c r="AF146" s="1">
        <v>75234</v>
      </c>
      <c r="AG146" s="1">
        <v>1</v>
      </c>
      <c r="AH146"/>
    </row>
    <row r="147" spans="1:34" x14ac:dyDescent="0.25">
      <c r="A147" t="s">
        <v>207</v>
      </c>
      <c r="B147" t="s">
        <v>169</v>
      </c>
      <c r="C147" t="s">
        <v>322</v>
      </c>
      <c r="D147" t="s">
        <v>254</v>
      </c>
      <c r="E147" s="4">
        <v>149.64130434782609</v>
      </c>
      <c r="F147" s="4">
        <f>Nurse[[#This Row],[Total Nurse Staff Hours]]/Nurse[[#This Row],[MDS Census]]</f>
        <v>5.5240793201133148E-2</v>
      </c>
      <c r="G147" s="4">
        <f>Nurse[[#This Row],[Total Direct Care Staff Hours]]/Nurse[[#This Row],[MDS Census]]</f>
        <v>2.3207670516452387E-2</v>
      </c>
      <c r="H147" s="4">
        <f>Nurse[[#This Row],[Total RN Hours (w/ Admin, DON)]]/Nurse[[#This Row],[MDS Census]]</f>
        <v>5.5240793201133148E-2</v>
      </c>
      <c r="I147" s="4">
        <f>Nurse[[#This Row],[RN Hours (excl. Admin, DON)]]/Nurse[[#This Row],[MDS Census]]</f>
        <v>2.3207670516452387E-2</v>
      </c>
      <c r="J147" s="4">
        <f>SUM(Nurse[[#This Row],[RN Hours (excl. Admin, DON)]],Nurse[[#This Row],[RN Admin Hours]],Nurse[[#This Row],[RN DON Hours]],Nurse[[#This Row],[LPN Hours (excl. Admin)]],Nurse[[#This Row],[LPN Admin Hours]],Nurse[[#This Row],[CNA Hours]],Nurse[[#This Row],[NA TR Hours]],Nurse[[#This Row],[Med Aide/Tech Hours]])</f>
        <v>8.2663043478260878</v>
      </c>
      <c r="K147" s="4">
        <f>SUM(Nurse[[#This Row],[RN Hours (excl. Admin, DON)]],Nurse[[#This Row],[LPN Hours (excl. Admin)]],Nurse[[#This Row],[CNA Hours]],Nurse[[#This Row],[NA TR Hours]],Nurse[[#This Row],[Med Aide/Tech Hours]])</f>
        <v>3.472826086956522</v>
      </c>
      <c r="L147" s="4">
        <f>SUM(Nurse[[#This Row],[RN Hours (excl. Admin, DON)]],Nurse[[#This Row],[RN Admin Hours]],Nurse[[#This Row],[RN DON Hours]])</f>
        <v>8.2663043478260878</v>
      </c>
      <c r="M147" s="4">
        <v>3.472826086956522</v>
      </c>
      <c r="N147" s="4">
        <v>4.7934782608695654</v>
      </c>
      <c r="O147" s="4">
        <v>0</v>
      </c>
      <c r="P147" s="4">
        <f>SUM(Nurse[[#This Row],[LPN Hours (excl. Admin)]],Nurse[[#This Row],[LPN Admin Hours]])</f>
        <v>0</v>
      </c>
      <c r="Q147" s="4">
        <v>0</v>
      </c>
      <c r="R147" s="4">
        <v>0</v>
      </c>
      <c r="S147" s="4">
        <f>SUM(Nurse[[#This Row],[CNA Hours]],Nurse[[#This Row],[NA TR Hours]],Nurse[[#This Row],[Med Aide/Tech Hours]])</f>
        <v>0</v>
      </c>
      <c r="T147" s="4">
        <v>0</v>
      </c>
      <c r="U147" s="4">
        <v>0</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75397</v>
      </c>
      <c r="AG147" s="1">
        <v>1</v>
      </c>
      <c r="AH147"/>
    </row>
    <row r="148" spans="1:34" x14ac:dyDescent="0.25">
      <c r="A148" t="s">
        <v>207</v>
      </c>
      <c r="B148" t="s">
        <v>75</v>
      </c>
      <c r="C148" t="s">
        <v>275</v>
      </c>
      <c r="D148" t="s">
        <v>254</v>
      </c>
      <c r="E148" s="4">
        <v>122.58695652173913</v>
      </c>
      <c r="F148" s="4">
        <f>Nurse[[#This Row],[Total Nurse Staff Hours]]/Nurse[[#This Row],[MDS Census]]</f>
        <v>3.5469276467458766</v>
      </c>
      <c r="G148" s="4">
        <f>Nurse[[#This Row],[Total Direct Care Staff Hours]]/Nurse[[#This Row],[MDS Census]]</f>
        <v>3.3804974286220957</v>
      </c>
      <c r="H148" s="4">
        <f>Nurse[[#This Row],[Total RN Hours (w/ Admin, DON)]]/Nurse[[#This Row],[MDS Census]]</f>
        <v>0.49550008866820355</v>
      </c>
      <c r="I148" s="4">
        <f>Nurse[[#This Row],[RN Hours (excl. Admin, DON)]]/Nurse[[#This Row],[MDS Census]]</f>
        <v>0.41596471005497426</v>
      </c>
      <c r="J148" s="4">
        <f>SUM(Nurse[[#This Row],[RN Hours (excl. Admin, DON)]],Nurse[[#This Row],[RN Admin Hours]],Nurse[[#This Row],[RN DON Hours]],Nurse[[#This Row],[LPN Hours (excl. Admin)]],Nurse[[#This Row],[LPN Admin Hours]],Nurse[[#This Row],[CNA Hours]],Nurse[[#This Row],[NA TR Hours]],Nurse[[#This Row],[Med Aide/Tech Hours]])</f>
        <v>434.80706521739125</v>
      </c>
      <c r="K148" s="4">
        <f>SUM(Nurse[[#This Row],[RN Hours (excl. Admin, DON)]],Nurse[[#This Row],[LPN Hours (excl. Admin)]],Nurse[[#This Row],[CNA Hours]],Nurse[[#This Row],[NA TR Hours]],Nurse[[#This Row],[Med Aide/Tech Hours]])</f>
        <v>414.40489130434776</v>
      </c>
      <c r="L148" s="4">
        <f>SUM(Nurse[[#This Row],[RN Hours (excl. Admin, DON)]],Nurse[[#This Row],[RN Admin Hours]],Nurse[[#This Row],[RN DON Hours]])</f>
        <v>60.741847826086953</v>
      </c>
      <c r="M148" s="4">
        <v>50.991847826086953</v>
      </c>
      <c r="N148" s="4">
        <v>4.7934782608695654</v>
      </c>
      <c r="O148" s="4">
        <v>4.9565217391304346</v>
      </c>
      <c r="P148" s="4">
        <f>SUM(Nurse[[#This Row],[LPN Hours (excl. Admin)]],Nurse[[#This Row],[LPN Admin Hours]])</f>
        <v>142.18206521739128</v>
      </c>
      <c r="Q148" s="4">
        <v>131.52989130434781</v>
      </c>
      <c r="R148" s="4">
        <v>10.652173913043478</v>
      </c>
      <c r="S148" s="4">
        <f>SUM(Nurse[[#This Row],[CNA Hours]],Nurse[[#This Row],[NA TR Hours]],Nurse[[#This Row],[Med Aide/Tech Hours]])</f>
        <v>231.88315217391303</v>
      </c>
      <c r="T148" s="4">
        <v>231.88315217391303</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78.426630434782609</v>
      </c>
      <c r="X148" s="4">
        <v>4.8831521739130439</v>
      </c>
      <c r="Y148" s="4">
        <v>0.57065217391304346</v>
      </c>
      <c r="Z148" s="4">
        <v>0</v>
      </c>
      <c r="AA148" s="4">
        <v>28.744565217391305</v>
      </c>
      <c r="AB148" s="4">
        <v>0</v>
      </c>
      <c r="AC148" s="4">
        <v>44.228260869565219</v>
      </c>
      <c r="AD148" s="4">
        <v>0</v>
      </c>
      <c r="AE148" s="4">
        <v>0</v>
      </c>
      <c r="AF148" s="1">
        <v>75261</v>
      </c>
      <c r="AG148" s="1">
        <v>1</v>
      </c>
      <c r="AH148"/>
    </row>
    <row r="149" spans="1:34" x14ac:dyDescent="0.25">
      <c r="A149" t="s">
        <v>207</v>
      </c>
      <c r="B149" t="s">
        <v>65</v>
      </c>
      <c r="C149" t="s">
        <v>313</v>
      </c>
      <c r="D149" t="s">
        <v>254</v>
      </c>
      <c r="E149" s="4">
        <v>93.239130434782609</v>
      </c>
      <c r="F149" s="4">
        <f>Nurse[[#This Row],[Total Nurse Staff Hours]]/Nurse[[#This Row],[MDS Census]]</f>
        <v>3.8216658894847289</v>
      </c>
      <c r="G149" s="4">
        <f>Nurse[[#This Row],[Total Direct Care Staff Hours]]/Nurse[[#This Row],[MDS Census]]</f>
        <v>3.385608533457682</v>
      </c>
      <c r="H149" s="4">
        <f>Nurse[[#This Row],[Total RN Hours (w/ Admin, DON)]]/Nurse[[#This Row],[MDS Census]]</f>
        <v>0.7728782933084638</v>
      </c>
      <c r="I149" s="4">
        <f>Nurse[[#This Row],[RN Hours (excl. Admin, DON)]]/Nurse[[#This Row],[MDS Census]]</f>
        <v>0.44686989974352997</v>
      </c>
      <c r="J149" s="4">
        <f>SUM(Nurse[[#This Row],[RN Hours (excl. Admin, DON)]],Nurse[[#This Row],[RN Admin Hours]],Nurse[[#This Row],[RN DON Hours]],Nurse[[#This Row],[LPN Hours (excl. Admin)]],Nurse[[#This Row],[LPN Admin Hours]],Nurse[[#This Row],[CNA Hours]],Nurse[[#This Row],[NA TR Hours]],Nurse[[#This Row],[Med Aide/Tech Hours]])</f>
        <v>356.32880434782612</v>
      </c>
      <c r="K149" s="4">
        <f>SUM(Nurse[[#This Row],[RN Hours (excl. Admin, DON)]],Nurse[[#This Row],[LPN Hours (excl. Admin)]],Nurse[[#This Row],[CNA Hours]],Nurse[[#This Row],[NA TR Hours]],Nurse[[#This Row],[Med Aide/Tech Hours]])</f>
        <v>315.67119565217388</v>
      </c>
      <c r="L149" s="4">
        <f>SUM(Nurse[[#This Row],[RN Hours (excl. Admin, DON)]],Nurse[[#This Row],[RN Admin Hours]],Nurse[[#This Row],[RN DON Hours]])</f>
        <v>72.062500000000028</v>
      </c>
      <c r="M149" s="4">
        <v>41.665760869565219</v>
      </c>
      <c r="N149" s="4">
        <v>25.00543478260871</v>
      </c>
      <c r="O149" s="4">
        <v>5.3913043478260869</v>
      </c>
      <c r="P149" s="4">
        <f>SUM(Nurse[[#This Row],[LPN Hours (excl. Admin)]],Nurse[[#This Row],[LPN Admin Hours]])</f>
        <v>95.135869565217391</v>
      </c>
      <c r="Q149" s="4">
        <v>84.875</v>
      </c>
      <c r="R149" s="4">
        <v>10.260869565217391</v>
      </c>
      <c r="S149" s="4">
        <f>SUM(Nurse[[#This Row],[CNA Hours]],Nurse[[#This Row],[NA TR Hours]],Nurse[[#This Row],[Med Aide/Tech Hours]])</f>
        <v>189.13043478260869</v>
      </c>
      <c r="T149" s="4">
        <v>187.41847826086956</v>
      </c>
      <c r="U149" s="4">
        <v>1.7119565217391304</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34.644021739130437</v>
      </c>
      <c r="X149" s="4">
        <v>0.16847826086956522</v>
      </c>
      <c r="Y149" s="4">
        <v>0</v>
      </c>
      <c r="Z149" s="4">
        <v>0</v>
      </c>
      <c r="AA149" s="4">
        <v>5.5027173913043477</v>
      </c>
      <c r="AB149" s="4">
        <v>0</v>
      </c>
      <c r="AC149" s="4">
        <v>28.972826086956523</v>
      </c>
      <c r="AD149" s="4">
        <v>0</v>
      </c>
      <c r="AE149" s="4">
        <v>0</v>
      </c>
      <c r="AF149" s="1">
        <v>75241</v>
      </c>
      <c r="AG149" s="1">
        <v>1</v>
      </c>
      <c r="AH149"/>
    </row>
    <row r="150" spans="1:34" x14ac:dyDescent="0.25">
      <c r="A150" t="s">
        <v>207</v>
      </c>
      <c r="B150" t="s">
        <v>73</v>
      </c>
      <c r="C150" t="s">
        <v>317</v>
      </c>
      <c r="D150" t="s">
        <v>253</v>
      </c>
      <c r="E150" s="4">
        <v>277.9021739130435</v>
      </c>
      <c r="F150" s="4">
        <f>Nurse[[#This Row],[Total Nurse Staff Hours]]/Nurse[[#This Row],[MDS Census]]</f>
        <v>3.3228673680916807</v>
      </c>
      <c r="G150" s="4">
        <f>Nurse[[#This Row],[Total Direct Care Staff Hours]]/Nurse[[#This Row],[MDS Census]]</f>
        <v>3.192015097586733</v>
      </c>
      <c r="H150" s="4">
        <f>Nurse[[#This Row],[Total RN Hours (w/ Admin, DON)]]/Nurse[[#This Row],[MDS Census]]</f>
        <v>0.43280400516290529</v>
      </c>
      <c r="I150" s="4">
        <f>Nurse[[#This Row],[RN Hours (excl. Admin, DON)]]/Nurse[[#This Row],[MDS Census]]</f>
        <v>0.33017170571439747</v>
      </c>
      <c r="J150" s="4">
        <f>SUM(Nurse[[#This Row],[RN Hours (excl. Admin, DON)]],Nurse[[#This Row],[RN Admin Hours]],Nurse[[#This Row],[RN DON Hours]],Nurse[[#This Row],[LPN Hours (excl. Admin)]],Nurse[[#This Row],[LPN Admin Hours]],Nurse[[#This Row],[CNA Hours]],Nurse[[#This Row],[NA TR Hours]],Nurse[[#This Row],[Med Aide/Tech Hours]])</f>
        <v>923.43206521739137</v>
      </c>
      <c r="K150" s="4">
        <f>SUM(Nurse[[#This Row],[RN Hours (excl. Admin, DON)]],Nurse[[#This Row],[LPN Hours (excl. Admin)]],Nurse[[#This Row],[CNA Hours]],Nurse[[#This Row],[NA TR Hours]],Nurse[[#This Row],[Med Aide/Tech Hours]])</f>
        <v>887.06793478260875</v>
      </c>
      <c r="L150" s="4">
        <f>SUM(Nurse[[#This Row],[RN Hours (excl. Admin, DON)]],Nurse[[#This Row],[RN Admin Hours]],Nurse[[#This Row],[RN DON Hours]])</f>
        <v>120.27717391304348</v>
      </c>
      <c r="M150" s="4">
        <v>91.755434782608702</v>
      </c>
      <c r="N150" s="4">
        <v>23.304347826086957</v>
      </c>
      <c r="O150" s="4">
        <v>5.2173913043478262</v>
      </c>
      <c r="P150" s="4">
        <f>SUM(Nurse[[#This Row],[LPN Hours (excl. Admin)]],Nurse[[#This Row],[LPN Admin Hours]])</f>
        <v>246.3016304347826</v>
      </c>
      <c r="Q150" s="4">
        <v>238.45923913043478</v>
      </c>
      <c r="R150" s="4">
        <v>7.8423913043478262</v>
      </c>
      <c r="S150" s="4">
        <f>SUM(Nurse[[#This Row],[CNA Hours]],Nurse[[#This Row],[NA TR Hours]],Nurse[[#This Row],[Med Aide/Tech Hours]])</f>
        <v>556.85326086956525</v>
      </c>
      <c r="T150" s="4">
        <v>510.52445652173913</v>
      </c>
      <c r="U150" s="4">
        <v>46.328804347826086</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0.65217391304347827</v>
      </c>
      <c r="X150" s="4">
        <v>0</v>
      </c>
      <c r="Y150" s="4">
        <v>0.65217391304347827</v>
      </c>
      <c r="Z150" s="4">
        <v>0</v>
      </c>
      <c r="AA150" s="4">
        <v>0</v>
      </c>
      <c r="AB150" s="4">
        <v>0</v>
      </c>
      <c r="AC150" s="4">
        <v>0</v>
      </c>
      <c r="AD150" s="4">
        <v>0</v>
      </c>
      <c r="AE150" s="4">
        <v>0</v>
      </c>
      <c r="AF150" s="1">
        <v>75257</v>
      </c>
      <c r="AG150" s="1">
        <v>1</v>
      </c>
      <c r="AH150"/>
    </row>
    <row r="151" spans="1:34" x14ac:dyDescent="0.25">
      <c r="A151" t="s">
        <v>207</v>
      </c>
      <c r="B151" t="s">
        <v>138</v>
      </c>
      <c r="C151" t="s">
        <v>272</v>
      </c>
      <c r="D151" t="s">
        <v>252</v>
      </c>
      <c r="E151" s="4">
        <v>109.41304347826087</v>
      </c>
      <c r="F151" s="4">
        <f>Nurse[[#This Row],[Total Nurse Staff Hours]]/Nurse[[#This Row],[MDS Census]]</f>
        <v>3.2075511623286315</v>
      </c>
      <c r="G151" s="4">
        <f>Nurse[[#This Row],[Total Direct Care Staff Hours]]/Nurse[[#This Row],[MDS Census]]</f>
        <v>3.0614106894496329</v>
      </c>
      <c r="H151" s="4">
        <f>Nurse[[#This Row],[Total RN Hours (w/ Admin, DON)]]/Nurse[[#This Row],[MDS Census]]</f>
        <v>0.78769024438704516</v>
      </c>
      <c r="I151" s="4">
        <f>Nurse[[#This Row],[RN Hours (excl. Admin, DON)]]/Nurse[[#This Row],[MDS Census]]</f>
        <v>0.64513312139876788</v>
      </c>
      <c r="J151" s="4">
        <f>SUM(Nurse[[#This Row],[RN Hours (excl. Admin, DON)]],Nurse[[#This Row],[RN Admin Hours]],Nurse[[#This Row],[RN DON Hours]],Nurse[[#This Row],[LPN Hours (excl. Admin)]],Nurse[[#This Row],[LPN Admin Hours]],Nurse[[#This Row],[CNA Hours]],Nurse[[#This Row],[NA TR Hours]],Nurse[[#This Row],[Med Aide/Tech Hours]])</f>
        <v>350.94793478260874</v>
      </c>
      <c r="K151" s="4">
        <f>SUM(Nurse[[#This Row],[RN Hours (excl. Admin, DON)]],Nurse[[#This Row],[LPN Hours (excl. Admin)]],Nurse[[#This Row],[CNA Hours]],Nurse[[#This Row],[NA TR Hours]],Nurse[[#This Row],[Med Aide/Tech Hours]])</f>
        <v>334.95826086956527</v>
      </c>
      <c r="L151" s="4">
        <f>SUM(Nurse[[#This Row],[RN Hours (excl. Admin, DON)]],Nurse[[#This Row],[RN Admin Hours]],Nurse[[#This Row],[RN DON Hours]])</f>
        <v>86.183586956521708</v>
      </c>
      <c r="M151" s="4">
        <v>70.585978260869538</v>
      </c>
      <c r="N151" s="4">
        <v>10.814999999999998</v>
      </c>
      <c r="O151" s="4">
        <v>4.7826086956521738</v>
      </c>
      <c r="P151" s="4">
        <f>SUM(Nurse[[#This Row],[LPN Hours (excl. Admin)]],Nurse[[#This Row],[LPN Admin Hours]])</f>
        <v>86.689673913043521</v>
      </c>
      <c r="Q151" s="4">
        <v>86.297608695652215</v>
      </c>
      <c r="R151" s="4">
        <v>0.39206521739130434</v>
      </c>
      <c r="S151" s="4">
        <f>SUM(Nurse[[#This Row],[CNA Hours]],Nurse[[#This Row],[NA TR Hours]],Nurse[[#This Row],[Med Aide/Tech Hours]])</f>
        <v>178.07467391304348</v>
      </c>
      <c r="T151" s="4">
        <v>162.49891304347827</v>
      </c>
      <c r="U151" s="4">
        <v>15.575760869565217</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12.589239130434786</v>
      </c>
      <c r="X151" s="4">
        <v>0</v>
      </c>
      <c r="Y151" s="4">
        <v>0</v>
      </c>
      <c r="Z151" s="4">
        <v>0</v>
      </c>
      <c r="AA151" s="4">
        <v>0.09</v>
      </c>
      <c r="AB151" s="4">
        <v>0</v>
      </c>
      <c r="AC151" s="4">
        <v>12.499239130434786</v>
      </c>
      <c r="AD151" s="4">
        <v>0</v>
      </c>
      <c r="AE151" s="4">
        <v>0</v>
      </c>
      <c r="AF151" s="1">
        <v>75354</v>
      </c>
      <c r="AG151" s="1">
        <v>1</v>
      </c>
      <c r="AH151"/>
    </row>
    <row r="152" spans="1:34" x14ac:dyDescent="0.25">
      <c r="A152" t="s">
        <v>207</v>
      </c>
      <c r="B152" t="s">
        <v>10</v>
      </c>
      <c r="C152" t="s">
        <v>276</v>
      </c>
      <c r="D152" t="s">
        <v>253</v>
      </c>
      <c r="E152" s="4">
        <v>114.68478260869566</v>
      </c>
      <c r="F152" s="4">
        <f>Nurse[[#This Row],[Total Nurse Staff Hours]]/Nurse[[#This Row],[MDS Census]]</f>
        <v>3.3590654914226135</v>
      </c>
      <c r="G152" s="4">
        <f>Nurse[[#This Row],[Total Direct Care Staff Hours]]/Nurse[[#This Row],[MDS Census]]</f>
        <v>3.1800303288787792</v>
      </c>
      <c r="H152" s="4">
        <f>Nurse[[#This Row],[Total RN Hours (w/ Admin, DON)]]/Nurse[[#This Row],[MDS Census]]</f>
        <v>0.63948914794806178</v>
      </c>
      <c r="I152" s="4">
        <f>Nurse[[#This Row],[RN Hours (excl. Admin, DON)]]/Nurse[[#This Row],[MDS Census]]</f>
        <v>0.50594730357312101</v>
      </c>
      <c r="J152" s="4">
        <f>SUM(Nurse[[#This Row],[RN Hours (excl. Admin, DON)]],Nurse[[#This Row],[RN Admin Hours]],Nurse[[#This Row],[RN DON Hours]],Nurse[[#This Row],[LPN Hours (excl. Admin)]],Nurse[[#This Row],[LPN Admin Hours]],Nurse[[#This Row],[CNA Hours]],Nurse[[#This Row],[NA TR Hours]],Nurse[[#This Row],[Med Aide/Tech Hours]])</f>
        <v>385.23369565217388</v>
      </c>
      <c r="K152" s="4">
        <f>SUM(Nurse[[#This Row],[RN Hours (excl. Admin, DON)]],Nurse[[#This Row],[LPN Hours (excl. Admin)]],Nurse[[#This Row],[CNA Hours]],Nurse[[#This Row],[NA TR Hours]],Nurse[[#This Row],[Med Aide/Tech Hours]])</f>
        <v>364.70108695652175</v>
      </c>
      <c r="L152" s="4">
        <f>SUM(Nurse[[#This Row],[RN Hours (excl. Admin, DON)]],Nurse[[#This Row],[RN Admin Hours]],Nurse[[#This Row],[RN DON Hours]])</f>
        <v>73.339673913043484</v>
      </c>
      <c r="M152" s="4">
        <v>58.024456521739133</v>
      </c>
      <c r="N152" s="4">
        <v>10.016304347826088</v>
      </c>
      <c r="O152" s="4">
        <v>5.2989130434782608</v>
      </c>
      <c r="P152" s="4">
        <f>SUM(Nurse[[#This Row],[LPN Hours (excl. Admin)]],Nurse[[#This Row],[LPN Admin Hours]])</f>
        <v>78.372282608695656</v>
      </c>
      <c r="Q152" s="4">
        <v>73.154891304347828</v>
      </c>
      <c r="R152" s="4">
        <v>5.2173913043478262</v>
      </c>
      <c r="S152" s="4">
        <f>SUM(Nurse[[#This Row],[CNA Hours]],Nurse[[#This Row],[NA TR Hours]],Nurse[[#This Row],[Med Aide/Tech Hours]])</f>
        <v>233.52173913043478</v>
      </c>
      <c r="T152" s="4">
        <v>233.52173913043478</v>
      </c>
      <c r="U152" s="4">
        <v>0</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2.0461956521739131</v>
      </c>
      <c r="X152" s="4">
        <v>2.0461956521739131</v>
      </c>
      <c r="Y152" s="4">
        <v>0</v>
      </c>
      <c r="Z152" s="4">
        <v>0</v>
      </c>
      <c r="AA152" s="4">
        <v>0</v>
      </c>
      <c r="AB152" s="4">
        <v>0</v>
      </c>
      <c r="AC152" s="4">
        <v>0</v>
      </c>
      <c r="AD152" s="4">
        <v>0</v>
      </c>
      <c r="AE152" s="4">
        <v>0</v>
      </c>
      <c r="AF152" s="1">
        <v>75060</v>
      </c>
      <c r="AG152" s="1">
        <v>1</v>
      </c>
      <c r="AH152"/>
    </row>
    <row r="153" spans="1:34" x14ac:dyDescent="0.25">
      <c r="A153" t="s">
        <v>207</v>
      </c>
      <c r="B153" t="s">
        <v>158</v>
      </c>
      <c r="C153" t="s">
        <v>289</v>
      </c>
      <c r="D153" t="s">
        <v>253</v>
      </c>
      <c r="E153" s="4">
        <v>55.423913043478258</v>
      </c>
      <c r="F153" s="4">
        <f>Nurse[[#This Row],[Total Nurse Staff Hours]]/Nurse[[#This Row],[MDS Census]]</f>
        <v>3.9674504804863706</v>
      </c>
      <c r="G153" s="4">
        <f>Nurse[[#This Row],[Total Direct Care Staff Hours]]/Nurse[[#This Row],[MDS Census]]</f>
        <v>3.7123063345754073</v>
      </c>
      <c r="H153" s="4">
        <f>Nurse[[#This Row],[Total RN Hours (w/ Admin, DON)]]/Nurse[[#This Row],[MDS Census]]</f>
        <v>0.9615846244361641</v>
      </c>
      <c r="I153" s="4">
        <f>Nurse[[#This Row],[RN Hours (excl. Admin, DON)]]/Nurse[[#This Row],[MDS Census]]</f>
        <v>0.73625024514610715</v>
      </c>
      <c r="J153" s="4">
        <f>SUM(Nurse[[#This Row],[RN Hours (excl. Admin, DON)]],Nurse[[#This Row],[RN Admin Hours]],Nurse[[#This Row],[RN DON Hours]],Nurse[[#This Row],[LPN Hours (excl. Admin)]],Nurse[[#This Row],[LPN Admin Hours]],Nurse[[#This Row],[CNA Hours]],Nurse[[#This Row],[NA TR Hours]],Nurse[[#This Row],[Med Aide/Tech Hours]])</f>
        <v>219.89163043478263</v>
      </c>
      <c r="K153" s="4">
        <f>SUM(Nurse[[#This Row],[RN Hours (excl. Admin, DON)]],Nurse[[#This Row],[LPN Hours (excl. Admin)]],Nurse[[#This Row],[CNA Hours]],Nurse[[#This Row],[NA TR Hours]],Nurse[[#This Row],[Med Aide/Tech Hours]])</f>
        <v>205.75054347826088</v>
      </c>
      <c r="L153" s="4">
        <f>SUM(Nurse[[#This Row],[RN Hours (excl. Admin, DON)]],Nurse[[#This Row],[RN Admin Hours]],Nurse[[#This Row],[RN DON Hours]])</f>
        <v>53.294782608695655</v>
      </c>
      <c r="M153" s="4">
        <v>40.805869565217392</v>
      </c>
      <c r="N153" s="4">
        <v>11.706304347826087</v>
      </c>
      <c r="O153" s="4">
        <v>0.78260869565217395</v>
      </c>
      <c r="P153" s="4">
        <f>SUM(Nurse[[#This Row],[LPN Hours (excl. Admin)]],Nurse[[#This Row],[LPN Admin Hours]])</f>
        <v>19.610760869565215</v>
      </c>
      <c r="Q153" s="4">
        <v>17.958586956521739</v>
      </c>
      <c r="R153" s="4">
        <v>1.6521739130434783</v>
      </c>
      <c r="S153" s="4">
        <f>SUM(Nurse[[#This Row],[CNA Hours]],Nurse[[#This Row],[NA TR Hours]],Nurse[[#This Row],[Med Aide/Tech Hours]])</f>
        <v>146.98608695652175</v>
      </c>
      <c r="T153" s="4">
        <v>146.98608695652175</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75383</v>
      </c>
      <c r="AG153" s="1">
        <v>1</v>
      </c>
      <c r="AH153"/>
    </row>
    <row r="154" spans="1:34" x14ac:dyDescent="0.25">
      <c r="A154" t="s">
        <v>207</v>
      </c>
      <c r="B154" t="s">
        <v>160</v>
      </c>
      <c r="C154" t="s">
        <v>348</v>
      </c>
      <c r="D154" t="s">
        <v>254</v>
      </c>
      <c r="E154" s="4">
        <v>117.45652173913044</v>
      </c>
      <c r="F154" s="4">
        <f>Nurse[[#This Row],[Total Nurse Staff Hours]]/Nurse[[#This Row],[MDS Census]]</f>
        <v>2.5638765500647787</v>
      </c>
      <c r="G154" s="4">
        <f>Nurse[[#This Row],[Total Direct Care Staff Hours]]/Nurse[[#This Row],[MDS Census]]</f>
        <v>2.3376827688321304</v>
      </c>
      <c r="H154" s="4">
        <f>Nurse[[#This Row],[Total RN Hours (w/ Admin, DON)]]/Nurse[[#This Row],[MDS Census]]</f>
        <v>0.22619378123264852</v>
      </c>
      <c r="I154" s="4">
        <f>Nurse[[#This Row],[RN Hours (excl. Admin, DON)]]/Nurse[[#This Row],[MDS Census]]</f>
        <v>0</v>
      </c>
      <c r="J154" s="4">
        <f>SUM(Nurse[[#This Row],[RN Hours (excl. Admin, DON)]],Nurse[[#This Row],[RN Admin Hours]],Nurse[[#This Row],[RN DON Hours]],Nurse[[#This Row],[LPN Hours (excl. Admin)]],Nurse[[#This Row],[LPN Admin Hours]],Nurse[[#This Row],[CNA Hours]],Nurse[[#This Row],[NA TR Hours]],Nurse[[#This Row],[Med Aide/Tech Hours]])</f>
        <v>301.14402173913044</v>
      </c>
      <c r="K154" s="4">
        <f>SUM(Nurse[[#This Row],[RN Hours (excl. Admin, DON)]],Nurse[[#This Row],[LPN Hours (excl. Admin)]],Nurse[[#This Row],[CNA Hours]],Nurse[[#This Row],[NA TR Hours]],Nurse[[#This Row],[Med Aide/Tech Hours]])</f>
        <v>274.57608695652175</v>
      </c>
      <c r="L154" s="4">
        <f>SUM(Nurse[[#This Row],[RN Hours (excl. Admin, DON)]],Nurse[[#This Row],[RN Admin Hours]],Nurse[[#This Row],[RN DON Hours]])</f>
        <v>26.567934782608695</v>
      </c>
      <c r="M154" s="4">
        <v>0</v>
      </c>
      <c r="N154" s="4">
        <v>22.701086956521738</v>
      </c>
      <c r="O154" s="4">
        <v>3.8668478260869565</v>
      </c>
      <c r="P154" s="4">
        <f>SUM(Nurse[[#This Row],[LPN Hours (excl. Admin)]],Nurse[[#This Row],[LPN Admin Hours]])</f>
        <v>74.402173913043484</v>
      </c>
      <c r="Q154" s="4">
        <v>74.402173913043484</v>
      </c>
      <c r="R154" s="4">
        <v>0</v>
      </c>
      <c r="S154" s="4">
        <f>SUM(Nurse[[#This Row],[CNA Hours]],Nurse[[#This Row],[NA TR Hours]],Nurse[[#This Row],[Med Aide/Tech Hours]])</f>
        <v>200.17391304347825</v>
      </c>
      <c r="T154" s="4">
        <v>200.17391304347825</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75386</v>
      </c>
      <c r="AG154" s="1">
        <v>1</v>
      </c>
      <c r="AH154"/>
    </row>
    <row r="155" spans="1:34" x14ac:dyDescent="0.25">
      <c r="A155" t="s">
        <v>207</v>
      </c>
      <c r="B155" t="s">
        <v>154</v>
      </c>
      <c r="C155" t="s">
        <v>345</v>
      </c>
      <c r="D155" t="s">
        <v>258</v>
      </c>
      <c r="E155" s="4">
        <v>70.076086956521735</v>
      </c>
      <c r="F155" s="4">
        <f>Nurse[[#This Row],[Total Nurse Staff Hours]]/Nurse[[#This Row],[MDS Census]]</f>
        <v>2.364704513727315</v>
      </c>
      <c r="G155" s="4">
        <f>Nurse[[#This Row],[Total Direct Care Staff Hours]]/Nurse[[#This Row],[MDS Census]]</f>
        <v>1.9999612222739258</v>
      </c>
      <c r="H155" s="4">
        <f>Nurse[[#This Row],[Total RN Hours (w/ Admin, DON)]]/Nurse[[#This Row],[MDS Census]]</f>
        <v>0.44416007445323408</v>
      </c>
      <c r="I155" s="4">
        <f>Nurse[[#This Row],[RN Hours (excl. Admin, DON)]]/Nurse[[#This Row],[MDS Census]]</f>
        <v>7.9416782999844893E-2</v>
      </c>
      <c r="J155" s="4">
        <f>SUM(Nurse[[#This Row],[RN Hours (excl. Admin, DON)]],Nurse[[#This Row],[RN Admin Hours]],Nurse[[#This Row],[RN DON Hours]],Nurse[[#This Row],[LPN Hours (excl. Admin)]],Nurse[[#This Row],[LPN Admin Hours]],Nurse[[#This Row],[CNA Hours]],Nurse[[#This Row],[NA TR Hours]],Nurse[[#This Row],[Med Aide/Tech Hours]])</f>
        <v>165.70923913043478</v>
      </c>
      <c r="K155" s="4">
        <f>SUM(Nurse[[#This Row],[RN Hours (excl. Admin, DON)]],Nurse[[#This Row],[LPN Hours (excl. Admin)]],Nurse[[#This Row],[CNA Hours]],Nurse[[#This Row],[NA TR Hours]],Nurse[[#This Row],[Med Aide/Tech Hours]])</f>
        <v>140.14945652173913</v>
      </c>
      <c r="L155" s="4">
        <f>SUM(Nurse[[#This Row],[RN Hours (excl. Admin, DON)]],Nurse[[#This Row],[RN Admin Hours]],Nurse[[#This Row],[RN DON Hours]])</f>
        <v>31.125</v>
      </c>
      <c r="M155" s="4">
        <v>5.5652173913043477</v>
      </c>
      <c r="N155" s="4">
        <v>22.880434782608695</v>
      </c>
      <c r="O155" s="4">
        <v>2.6793478260869565</v>
      </c>
      <c r="P155" s="4">
        <f>SUM(Nurse[[#This Row],[LPN Hours (excl. Admin)]],Nurse[[#This Row],[LPN Admin Hours]])</f>
        <v>38.758152173913047</v>
      </c>
      <c r="Q155" s="4">
        <v>38.758152173913047</v>
      </c>
      <c r="R155" s="4">
        <v>0</v>
      </c>
      <c r="S155" s="4">
        <f>SUM(Nurse[[#This Row],[CNA Hours]],Nurse[[#This Row],[NA TR Hours]],Nurse[[#This Row],[Med Aide/Tech Hours]])</f>
        <v>95.826086956521735</v>
      </c>
      <c r="T155" s="4">
        <v>95.826086956521735</v>
      </c>
      <c r="U155" s="4">
        <v>0</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75379</v>
      </c>
      <c r="AG155" s="1">
        <v>1</v>
      </c>
      <c r="AH155"/>
    </row>
    <row r="156" spans="1:34" x14ac:dyDescent="0.25">
      <c r="A156" t="s">
        <v>207</v>
      </c>
      <c r="B156" t="s">
        <v>134</v>
      </c>
      <c r="C156" t="s">
        <v>305</v>
      </c>
      <c r="D156" t="s">
        <v>253</v>
      </c>
      <c r="E156" s="4">
        <v>132.07608695652175</v>
      </c>
      <c r="F156" s="4">
        <f>Nurse[[#This Row],[Total Nurse Staff Hours]]/Nurse[[#This Row],[MDS Census]]</f>
        <v>2.8290017282528184</v>
      </c>
      <c r="G156" s="4">
        <f>Nurse[[#This Row],[Total Direct Care Staff Hours]]/Nurse[[#This Row],[MDS Census]]</f>
        <v>2.5617603489424732</v>
      </c>
      <c r="H156" s="4">
        <f>Nurse[[#This Row],[Total RN Hours (w/ Admin, DON)]]/Nurse[[#This Row],[MDS Census]]</f>
        <v>0.49277837215044024</v>
      </c>
      <c r="I156" s="4">
        <f>Nurse[[#This Row],[RN Hours (excl. Admin, DON)]]/Nurse[[#This Row],[MDS Census]]</f>
        <v>0.25820920088881572</v>
      </c>
      <c r="J156" s="4">
        <f>SUM(Nurse[[#This Row],[RN Hours (excl. Admin, DON)]],Nurse[[#This Row],[RN Admin Hours]],Nurse[[#This Row],[RN DON Hours]],Nurse[[#This Row],[LPN Hours (excl. Admin)]],Nurse[[#This Row],[LPN Admin Hours]],Nurse[[#This Row],[CNA Hours]],Nurse[[#This Row],[NA TR Hours]],Nurse[[#This Row],[Med Aide/Tech Hours]])</f>
        <v>373.64347826086953</v>
      </c>
      <c r="K156" s="4">
        <f>SUM(Nurse[[#This Row],[RN Hours (excl. Admin, DON)]],Nurse[[#This Row],[LPN Hours (excl. Admin)]],Nurse[[#This Row],[CNA Hours]],Nurse[[#This Row],[NA TR Hours]],Nurse[[#This Row],[Med Aide/Tech Hours]])</f>
        <v>338.34728260869559</v>
      </c>
      <c r="L156" s="4">
        <f>SUM(Nurse[[#This Row],[RN Hours (excl. Admin, DON)]],Nurse[[#This Row],[RN Admin Hours]],Nurse[[#This Row],[RN DON Hours]])</f>
        <v>65.084239130434781</v>
      </c>
      <c r="M156" s="4">
        <v>34.103260869565219</v>
      </c>
      <c r="N156" s="4">
        <v>27.510869565217391</v>
      </c>
      <c r="O156" s="4">
        <v>3.4701086956521738</v>
      </c>
      <c r="P156" s="4">
        <f>SUM(Nurse[[#This Row],[LPN Hours (excl. Admin)]],Nurse[[#This Row],[LPN Admin Hours]])</f>
        <v>82.059782608695642</v>
      </c>
      <c r="Q156" s="4">
        <v>77.744565217391298</v>
      </c>
      <c r="R156" s="4">
        <v>4.3152173913043477</v>
      </c>
      <c r="S156" s="4">
        <f>SUM(Nurse[[#This Row],[CNA Hours]],Nurse[[#This Row],[NA TR Hours]],Nurse[[#This Row],[Med Aide/Tech Hours]])</f>
        <v>226.49945652173909</v>
      </c>
      <c r="T156" s="4">
        <v>226.49945652173909</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63.529347826086962</v>
      </c>
      <c r="X156" s="4">
        <v>5.8342391304347823</v>
      </c>
      <c r="Y156" s="4">
        <v>0</v>
      </c>
      <c r="Z156" s="4">
        <v>0</v>
      </c>
      <c r="AA156" s="4">
        <v>19.298913043478262</v>
      </c>
      <c r="AB156" s="4">
        <v>0</v>
      </c>
      <c r="AC156" s="4">
        <v>38.396195652173915</v>
      </c>
      <c r="AD156" s="4">
        <v>0</v>
      </c>
      <c r="AE156" s="4">
        <v>0</v>
      </c>
      <c r="AF156" s="1">
        <v>75350</v>
      </c>
      <c r="AG156" s="1">
        <v>1</v>
      </c>
      <c r="AH156"/>
    </row>
    <row r="157" spans="1:34" x14ac:dyDescent="0.25">
      <c r="A157" t="s">
        <v>207</v>
      </c>
      <c r="B157" t="s">
        <v>125</v>
      </c>
      <c r="C157" t="s">
        <v>295</v>
      </c>
      <c r="D157" t="s">
        <v>254</v>
      </c>
      <c r="E157" s="4">
        <v>137.70652173913044</v>
      </c>
      <c r="F157" s="4">
        <f>Nurse[[#This Row],[Total Nurse Staff Hours]]/Nurse[[#This Row],[MDS Census]]</f>
        <v>2.8316662720025256</v>
      </c>
      <c r="G157" s="4">
        <f>Nurse[[#This Row],[Total Direct Care Staff Hours]]/Nurse[[#This Row],[MDS Census]]</f>
        <v>2.4613923750887996</v>
      </c>
      <c r="H157" s="4">
        <f>Nurse[[#This Row],[Total RN Hours (w/ Admin, DON)]]/Nurse[[#This Row],[MDS Census]]</f>
        <v>0.37279974741494981</v>
      </c>
      <c r="I157" s="4">
        <f>Nurse[[#This Row],[RN Hours (excl. Admin, DON)]]/Nurse[[#This Row],[MDS Census]]</f>
        <v>2.5258505012234586E-3</v>
      </c>
      <c r="J157" s="4">
        <f>SUM(Nurse[[#This Row],[RN Hours (excl. Admin, DON)]],Nurse[[#This Row],[RN Admin Hours]],Nurse[[#This Row],[RN DON Hours]],Nurse[[#This Row],[LPN Hours (excl. Admin)]],Nurse[[#This Row],[LPN Admin Hours]],Nurse[[#This Row],[CNA Hours]],Nurse[[#This Row],[NA TR Hours]],Nurse[[#This Row],[Med Aide/Tech Hours]])</f>
        <v>389.93891304347824</v>
      </c>
      <c r="K157" s="4">
        <f>SUM(Nurse[[#This Row],[RN Hours (excl. Admin, DON)]],Nurse[[#This Row],[LPN Hours (excl. Admin)]],Nurse[[#This Row],[CNA Hours]],Nurse[[#This Row],[NA TR Hours]],Nurse[[#This Row],[Med Aide/Tech Hours]])</f>
        <v>338.94978260869567</v>
      </c>
      <c r="L157" s="4">
        <f>SUM(Nurse[[#This Row],[RN Hours (excl. Admin, DON)]],Nurse[[#This Row],[RN Admin Hours]],Nurse[[#This Row],[RN DON Hours]])</f>
        <v>51.336956521739125</v>
      </c>
      <c r="M157" s="4">
        <v>0.34782608695652173</v>
      </c>
      <c r="N157" s="4">
        <v>45.423913043478258</v>
      </c>
      <c r="O157" s="4">
        <v>5.5652173913043477</v>
      </c>
      <c r="P157" s="4">
        <f>SUM(Nurse[[#This Row],[LPN Hours (excl. Admin)]],Nurse[[#This Row],[LPN Admin Hours]])</f>
        <v>110.92141304347827</v>
      </c>
      <c r="Q157" s="4">
        <v>110.92141304347827</v>
      </c>
      <c r="R157" s="4">
        <v>0</v>
      </c>
      <c r="S157" s="4">
        <f>SUM(Nurse[[#This Row],[CNA Hours]],Nurse[[#This Row],[NA TR Hours]],Nurse[[#This Row],[Med Aide/Tech Hours]])</f>
        <v>227.68054347826089</v>
      </c>
      <c r="T157" s="4">
        <v>227.68054347826089</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22.908586956521741</v>
      </c>
      <c r="X157" s="4">
        <v>0</v>
      </c>
      <c r="Y157" s="4">
        <v>2.7934782608695654</v>
      </c>
      <c r="Z157" s="4">
        <v>0</v>
      </c>
      <c r="AA157" s="4">
        <v>0.33967391304347827</v>
      </c>
      <c r="AB157" s="4">
        <v>0</v>
      </c>
      <c r="AC157" s="4">
        <v>19.775434782608698</v>
      </c>
      <c r="AD157" s="4">
        <v>0</v>
      </c>
      <c r="AE157" s="4">
        <v>0</v>
      </c>
      <c r="AF157" s="1">
        <v>75337</v>
      </c>
      <c r="AG157" s="1">
        <v>1</v>
      </c>
      <c r="AH157"/>
    </row>
    <row r="158" spans="1:34" x14ac:dyDescent="0.25">
      <c r="A158" t="s">
        <v>207</v>
      </c>
      <c r="B158" t="s">
        <v>9</v>
      </c>
      <c r="C158" t="s">
        <v>275</v>
      </c>
      <c r="D158" t="s">
        <v>254</v>
      </c>
      <c r="E158" s="4">
        <v>80.489130434782609</v>
      </c>
      <c r="F158" s="4">
        <f>Nurse[[#This Row],[Total Nurse Staff Hours]]/Nurse[[#This Row],[MDS Census]]</f>
        <v>2.9715003376097231</v>
      </c>
      <c r="G158" s="4">
        <f>Nurse[[#This Row],[Total Direct Care Staff Hours]]/Nurse[[#This Row],[MDS Census]]</f>
        <v>2.7619459824442947</v>
      </c>
      <c r="H158" s="4">
        <f>Nurse[[#This Row],[Total RN Hours (w/ Admin, DON)]]/Nurse[[#This Row],[MDS Census]]</f>
        <v>0.54601620526671168</v>
      </c>
      <c r="I158" s="4">
        <f>Nurse[[#This Row],[RN Hours (excl. Admin, DON)]]/Nurse[[#This Row],[MDS Census]]</f>
        <v>0.35054017555705602</v>
      </c>
      <c r="J158" s="4">
        <f>SUM(Nurse[[#This Row],[RN Hours (excl. Admin, DON)]],Nurse[[#This Row],[RN Admin Hours]],Nurse[[#This Row],[RN DON Hours]],Nurse[[#This Row],[LPN Hours (excl. Admin)]],Nurse[[#This Row],[LPN Admin Hours]],Nurse[[#This Row],[CNA Hours]],Nurse[[#This Row],[NA TR Hours]],Nurse[[#This Row],[Med Aide/Tech Hours]])</f>
        <v>239.17347826086956</v>
      </c>
      <c r="K158" s="4">
        <f>SUM(Nurse[[#This Row],[RN Hours (excl. Admin, DON)]],Nurse[[#This Row],[LPN Hours (excl. Admin)]],Nurse[[#This Row],[CNA Hours]],Nurse[[#This Row],[NA TR Hours]],Nurse[[#This Row],[Med Aide/Tech Hours]])</f>
        <v>222.30663043478262</v>
      </c>
      <c r="L158" s="4">
        <f>SUM(Nurse[[#This Row],[RN Hours (excl. Admin, DON)]],Nurse[[#This Row],[RN Admin Hours]],Nurse[[#This Row],[RN DON Hours]])</f>
        <v>43.948369565217391</v>
      </c>
      <c r="M158" s="4">
        <v>28.214673913043477</v>
      </c>
      <c r="N158" s="4">
        <v>11.005434782608695</v>
      </c>
      <c r="O158" s="4">
        <v>4.7282608695652177</v>
      </c>
      <c r="P158" s="4">
        <f>SUM(Nurse[[#This Row],[LPN Hours (excl. Admin)]],Nurse[[#This Row],[LPN Admin Hours]])</f>
        <v>68.834239130434781</v>
      </c>
      <c r="Q158" s="4">
        <v>67.701086956521735</v>
      </c>
      <c r="R158" s="4">
        <v>1.1331521739130435</v>
      </c>
      <c r="S158" s="4">
        <f>SUM(Nurse[[#This Row],[CNA Hours]],Nurse[[#This Row],[NA TR Hours]],Nurse[[#This Row],[Med Aide/Tech Hours]])</f>
        <v>126.3908695652174</v>
      </c>
      <c r="T158" s="4">
        <v>126.3908695652174</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84.689021739130425</v>
      </c>
      <c r="X158" s="4">
        <v>7.25</v>
      </c>
      <c r="Y158" s="4">
        <v>0</v>
      </c>
      <c r="Z158" s="4">
        <v>0</v>
      </c>
      <c r="AA158" s="4">
        <v>15.918478260869565</v>
      </c>
      <c r="AB158" s="4">
        <v>1.1331521739130435</v>
      </c>
      <c r="AC158" s="4">
        <v>60.387391304347823</v>
      </c>
      <c r="AD158" s="4">
        <v>0</v>
      </c>
      <c r="AE158" s="4">
        <v>0</v>
      </c>
      <c r="AF158" s="1">
        <v>75057</v>
      </c>
      <c r="AG158" s="1">
        <v>1</v>
      </c>
      <c r="AH158"/>
    </row>
    <row r="159" spans="1:34" x14ac:dyDescent="0.25">
      <c r="A159" t="s">
        <v>207</v>
      </c>
      <c r="B159" t="s">
        <v>124</v>
      </c>
      <c r="C159" t="s">
        <v>332</v>
      </c>
      <c r="D159" t="s">
        <v>253</v>
      </c>
      <c r="E159" s="4">
        <v>116.68478260869566</v>
      </c>
      <c r="F159" s="4">
        <f>Nurse[[#This Row],[Total Nurse Staff Hours]]/Nurse[[#This Row],[MDS Census]]</f>
        <v>4.4642524452724732</v>
      </c>
      <c r="G159" s="4">
        <f>Nurse[[#This Row],[Total Direct Care Staff Hours]]/Nurse[[#This Row],[MDS Census]]</f>
        <v>4.1082440614811366</v>
      </c>
      <c r="H159" s="4">
        <f>Nurse[[#This Row],[Total RN Hours (w/ Admin, DON)]]/Nurse[[#This Row],[MDS Census]]</f>
        <v>0.9267349790405216</v>
      </c>
      <c r="I159" s="4">
        <f>Nurse[[#This Row],[RN Hours (excl. Admin, DON)]]/Nurse[[#This Row],[MDS Census]]</f>
        <v>0.69303679552864461</v>
      </c>
      <c r="J159" s="4">
        <f>SUM(Nurse[[#This Row],[RN Hours (excl. Admin, DON)]],Nurse[[#This Row],[RN Admin Hours]],Nurse[[#This Row],[RN DON Hours]],Nurse[[#This Row],[LPN Hours (excl. Admin)]],Nurse[[#This Row],[LPN Admin Hours]],Nurse[[#This Row],[CNA Hours]],Nurse[[#This Row],[NA TR Hours]],Nurse[[#This Row],[Med Aide/Tech Hours]])</f>
        <v>520.9103260869565</v>
      </c>
      <c r="K159" s="4">
        <f>SUM(Nurse[[#This Row],[RN Hours (excl. Admin, DON)]],Nurse[[#This Row],[LPN Hours (excl. Admin)]],Nurse[[#This Row],[CNA Hours]],Nurse[[#This Row],[NA TR Hours]],Nurse[[#This Row],[Med Aide/Tech Hours]])</f>
        <v>479.36956521739131</v>
      </c>
      <c r="L159" s="4">
        <f>SUM(Nurse[[#This Row],[RN Hours (excl. Admin, DON)]],Nurse[[#This Row],[RN Admin Hours]],Nurse[[#This Row],[RN DON Hours]])</f>
        <v>108.13586956521739</v>
      </c>
      <c r="M159" s="4">
        <v>80.866847826086953</v>
      </c>
      <c r="N159" s="4">
        <v>21.529891304347824</v>
      </c>
      <c r="O159" s="4">
        <v>5.7391304347826084</v>
      </c>
      <c r="P159" s="4">
        <f>SUM(Nurse[[#This Row],[LPN Hours (excl. Admin)]],Nurse[[#This Row],[LPN Admin Hours]])</f>
        <v>109.48097826086956</v>
      </c>
      <c r="Q159" s="4">
        <v>95.209239130434781</v>
      </c>
      <c r="R159" s="4">
        <v>14.271739130434783</v>
      </c>
      <c r="S159" s="4">
        <f>SUM(Nurse[[#This Row],[CNA Hours]],Nurse[[#This Row],[NA TR Hours]],Nurse[[#This Row],[Med Aide/Tech Hours]])</f>
        <v>303.29347826086956</v>
      </c>
      <c r="T159" s="4">
        <v>303.29347826086956</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27.475543478260867</v>
      </c>
      <c r="X159" s="4">
        <v>2.777173913043478</v>
      </c>
      <c r="Y159" s="4">
        <v>0</v>
      </c>
      <c r="Z159" s="4">
        <v>0</v>
      </c>
      <c r="AA159" s="4">
        <v>0</v>
      </c>
      <c r="AB159" s="4">
        <v>0</v>
      </c>
      <c r="AC159" s="4">
        <v>24.698369565217391</v>
      </c>
      <c r="AD159" s="4">
        <v>0</v>
      </c>
      <c r="AE159" s="4">
        <v>0</v>
      </c>
      <c r="AF159" s="1">
        <v>75336</v>
      </c>
      <c r="AG159" s="1">
        <v>1</v>
      </c>
      <c r="AH159"/>
    </row>
    <row r="160" spans="1:34" x14ac:dyDescent="0.25">
      <c r="A160" t="s">
        <v>207</v>
      </c>
      <c r="B160" t="s">
        <v>197</v>
      </c>
      <c r="C160" t="s">
        <v>336</v>
      </c>
      <c r="D160" t="s">
        <v>252</v>
      </c>
      <c r="E160" s="4">
        <v>20.065217391304348</v>
      </c>
      <c r="F160" s="4">
        <f>Nurse[[#This Row],[Total Nurse Staff Hours]]/Nurse[[#This Row],[MDS Census]]</f>
        <v>6.2864734561213433</v>
      </c>
      <c r="G160" s="4">
        <f>Nurse[[#This Row],[Total Direct Care Staff Hours]]/Nurse[[#This Row],[MDS Census]]</f>
        <v>5.6320855904658718</v>
      </c>
      <c r="H160" s="4">
        <f>Nurse[[#This Row],[Total RN Hours (w/ Admin, DON)]]/Nurse[[#This Row],[MDS Census]]</f>
        <v>1.9994582881906828</v>
      </c>
      <c r="I160" s="4">
        <f>Nurse[[#This Row],[RN Hours (excl. Admin, DON)]]/Nurse[[#This Row],[MDS Census]]</f>
        <v>1.3450704225352113</v>
      </c>
      <c r="J160" s="4">
        <f>SUM(Nurse[[#This Row],[RN Hours (excl. Admin, DON)]],Nurse[[#This Row],[RN Admin Hours]],Nurse[[#This Row],[RN DON Hours]],Nurse[[#This Row],[LPN Hours (excl. Admin)]],Nurse[[#This Row],[LPN Admin Hours]],Nurse[[#This Row],[CNA Hours]],Nurse[[#This Row],[NA TR Hours]],Nurse[[#This Row],[Med Aide/Tech Hours]])</f>
        <v>126.13945652173913</v>
      </c>
      <c r="K160" s="4">
        <f>SUM(Nurse[[#This Row],[RN Hours (excl. Admin, DON)]],Nurse[[#This Row],[LPN Hours (excl. Admin)]],Nurse[[#This Row],[CNA Hours]],Nurse[[#This Row],[NA TR Hours]],Nurse[[#This Row],[Med Aide/Tech Hours]])</f>
        <v>113.00902173913043</v>
      </c>
      <c r="L160" s="4">
        <f>SUM(Nurse[[#This Row],[RN Hours (excl. Admin, DON)]],Nurse[[#This Row],[RN Admin Hours]],Nurse[[#This Row],[RN DON Hours]])</f>
        <v>40.119565217391312</v>
      </c>
      <c r="M160" s="4">
        <v>26.989130434782609</v>
      </c>
      <c r="N160" s="4">
        <v>10.434782608695652</v>
      </c>
      <c r="O160" s="4">
        <v>2.6956521739130435</v>
      </c>
      <c r="P160" s="4">
        <f>SUM(Nurse[[#This Row],[LPN Hours (excl. Admin)]],Nurse[[#This Row],[LPN Admin Hours]])</f>
        <v>28.657608695652176</v>
      </c>
      <c r="Q160" s="4">
        <v>28.657608695652176</v>
      </c>
      <c r="R160" s="4">
        <v>0</v>
      </c>
      <c r="S160" s="4">
        <f>SUM(Nurse[[#This Row],[CNA Hours]],Nurse[[#This Row],[NA TR Hours]],Nurse[[#This Row],[Med Aide/Tech Hours]])</f>
        <v>57.362282608695651</v>
      </c>
      <c r="T160" s="4">
        <v>57.362282608695651</v>
      </c>
      <c r="U160" s="4">
        <v>0</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160" s="4">
        <v>0.17391304347826086</v>
      </c>
      <c r="Y160" s="4">
        <v>0</v>
      </c>
      <c r="Z160" s="4">
        <v>0</v>
      </c>
      <c r="AA160" s="4">
        <v>0</v>
      </c>
      <c r="AB160" s="4">
        <v>0</v>
      </c>
      <c r="AC160" s="4">
        <v>0</v>
      </c>
      <c r="AD160" s="4">
        <v>0</v>
      </c>
      <c r="AE160" s="4">
        <v>0</v>
      </c>
      <c r="AF160" s="1">
        <v>75440</v>
      </c>
      <c r="AG160" s="1">
        <v>1</v>
      </c>
      <c r="AH160"/>
    </row>
    <row r="161" spans="1:34" x14ac:dyDescent="0.25">
      <c r="A161" t="s">
        <v>207</v>
      </c>
      <c r="B161" t="s">
        <v>198</v>
      </c>
      <c r="C161" t="s">
        <v>313</v>
      </c>
      <c r="D161" t="s">
        <v>254</v>
      </c>
      <c r="E161" s="4">
        <v>26.554347826086957</v>
      </c>
      <c r="F161" s="4">
        <f>Nurse[[#This Row],[Total Nurse Staff Hours]]/Nurse[[#This Row],[MDS Census]]</f>
        <v>3.9237904216127713</v>
      </c>
      <c r="G161" s="4">
        <f>Nurse[[#This Row],[Total Direct Care Staff Hours]]/Nurse[[#This Row],[MDS Census]]</f>
        <v>3.445337699549734</v>
      </c>
      <c r="H161" s="4">
        <f>Nurse[[#This Row],[Total RN Hours (w/ Admin, DON)]]/Nurse[[#This Row],[MDS Census]]</f>
        <v>1.2299140401146131</v>
      </c>
      <c r="I161" s="4">
        <f>Nurse[[#This Row],[RN Hours (excl. Admin, DON)]]/Nurse[[#This Row],[MDS Census]]</f>
        <v>0.75146131805157601</v>
      </c>
      <c r="J161" s="4">
        <f>SUM(Nurse[[#This Row],[RN Hours (excl. Admin, DON)]],Nurse[[#This Row],[RN Admin Hours]],Nurse[[#This Row],[RN DON Hours]],Nurse[[#This Row],[LPN Hours (excl. Admin)]],Nurse[[#This Row],[LPN Admin Hours]],Nurse[[#This Row],[CNA Hours]],Nurse[[#This Row],[NA TR Hours]],Nurse[[#This Row],[Med Aide/Tech Hours]])</f>
        <v>104.19369565217391</v>
      </c>
      <c r="K161" s="4">
        <f>SUM(Nurse[[#This Row],[RN Hours (excl. Admin, DON)]],Nurse[[#This Row],[LPN Hours (excl. Admin)]],Nurse[[#This Row],[CNA Hours]],Nurse[[#This Row],[NA TR Hours]],Nurse[[#This Row],[Med Aide/Tech Hours]])</f>
        <v>91.488695652173917</v>
      </c>
      <c r="L161" s="4">
        <f>SUM(Nurse[[#This Row],[RN Hours (excl. Admin, DON)]],Nurse[[#This Row],[RN Admin Hours]],Nurse[[#This Row],[RN DON Hours]])</f>
        <v>32.659565217391304</v>
      </c>
      <c r="M161" s="4">
        <v>19.954565217391306</v>
      </c>
      <c r="N161" s="4">
        <v>9.7484782608695646</v>
      </c>
      <c r="O161" s="4">
        <v>2.9565217391304346</v>
      </c>
      <c r="P161" s="4">
        <f>SUM(Nurse[[#This Row],[LPN Hours (excl. Admin)]],Nurse[[#This Row],[LPN Admin Hours]])</f>
        <v>20.875000000000004</v>
      </c>
      <c r="Q161" s="4">
        <v>20.875000000000004</v>
      </c>
      <c r="R161" s="4">
        <v>0</v>
      </c>
      <c r="S161" s="4">
        <f>SUM(Nurse[[#This Row],[CNA Hours]],Nurse[[#This Row],[NA TR Hours]],Nurse[[#This Row],[Med Aide/Tech Hours]])</f>
        <v>50.659130434782611</v>
      </c>
      <c r="T161" s="4">
        <v>50.659130434782611</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22.818478260869568</v>
      </c>
      <c r="X161" s="4">
        <v>3.3641304347826089</v>
      </c>
      <c r="Y161" s="4">
        <v>0</v>
      </c>
      <c r="Z161" s="4">
        <v>0</v>
      </c>
      <c r="AA161" s="4">
        <v>0.16304347826086957</v>
      </c>
      <c r="AB161" s="4">
        <v>0</v>
      </c>
      <c r="AC161" s="4">
        <v>19.291304347826088</v>
      </c>
      <c r="AD161" s="4">
        <v>0</v>
      </c>
      <c r="AE161" s="4">
        <v>0</v>
      </c>
      <c r="AF161" s="1">
        <v>75441</v>
      </c>
      <c r="AG161" s="1">
        <v>1</v>
      </c>
      <c r="AH161"/>
    </row>
    <row r="162" spans="1:34" x14ac:dyDescent="0.25">
      <c r="A162" t="s">
        <v>207</v>
      </c>
      <c r="B162" t="s">
        <v>0</v>
      </c>
      <c r="C162" t="s">
        <v>269</v>
      </c>
      <c r="D162" t="s">
        <v>252</v>
      </c>
      <c r="E162" s="4">
        <v>167.41304347826087</v>
      </c>
      <c r="F162" s="4">
        <f>Nurse[[#This Row],[Total Nurse Staff Hours]]/Nurse[[#This Row],[MDS Census]]</f>
        <v>3.7628918322295797</v>
      </c>
      <c r="G162" s="4">
        <f>Nurse[[#This Row],[Total Direct Care Staff Hours]]/Nurse[[#This Row],[MDS Census]]</f>
        <v>3.6335144786391376</v>
      </c>
      <c r="H162" s="4">
        <f>Nurse[[#This Row],[Total RN Hours (w/ Admin, DON)]]/Nurse[[#This Row],[MDS Census]]</f>
        <v>0.30198805349954544</v>
      </c>
      <c r="I162" s="4">
        <f>Nurse[[#This Row],[RN Hours (excl. Admin, DON)]]/Nurse[[#This Row],[MDS Census]]</f>
        <v>0.19967341903648872</v>
      </c>
      <c r="J162" s="4">
        <f>SUM(Nurse[[#This Row],[RN Hours (excl. Admin, DON)]],Nurse[[#This Row],[RN Admin Hours]],Nurse[[#This Row],[RN DON Hours]],Nurse[[#This Row],[LPN Hours (excl. Admin)]],Nurse[[#This Row],[LPN Admin Hours]],Nurse[[#This Row],[CNA Hours]],Nurse[[#This Row],[NA TR Hours]],Nurse[[#This Row],[Med Aide/Tech Hours]])</f>
        <v>629.95717391304333</v>
      </c>
      <c r="K162" s="4">
        <f>SUM(Nurse[[#This Row],[RN Hours (excl. Admin, DON)]],Nurse[[#This Row],[LPN Hours (excl. Admin)]],Nurse[[#This Row],[CNA Hours]],Nurse[[#This Row],[NA TR Hours]],Nurse[[#This Row],[Med Aide/Tech Hours]])</f>
        <v>608.29771739130433</v>
      </c>
      <c r="L162" s="4">
        <f>SUM(Nurse[[#This Row],[RN Hours (excl. Admin, DON)]],Nurse[[#This Row],[RN Admin Hours]],Nurse[[#This Row],[RN DON Hours]])</f>
        <v>50.556739130434771</v>
      </c>
      <c r="M162" s="4">
        <v>33.427934782608688</v>
      </c>
      <c r="N162" s="4">
        <v>11.82445652173913</v>
      </c>
      <c r="O162" s="4">
        <v>5.3043478260869561</v>
      </c>
      <c r="P162" s="4">
        <f>SUM(Nurse[[#This Row],[LPN Hours (excl. Admin)]],Nurse[[#This Row],[LPN Admin Hours]])</f>
        <v>194.18782608695648</v>
      </c>
      <c r="Q162" s="4">
        <v>189.65717391304344</v>
      </c>
      <c r="R162" s="4">
        <v>4.530652173913043</v>
      </c>
      <c r="S162" s="4">
        <f>SUM(Nurse[[#This Row],[CNA Hours]],Nurse[[#This Row],[NA TR Hours]],Nurse[[#This Row],[Med Aide/Tech Hours]])</f>
        <v>385.21260869565219</v>
      </c>
      <c r="T162" s="4">
        <v>381.26989130434782</v>
      </c>
      <c r="U162" s="4">
        <v>3.9427173913043485</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2.2758695652173913</v>
      </c>
      <c r="X162" s="4">
        <v>2.1128260869565216</v>
      </c>
      <c r="Y162" s="4">
        <v>0</v>
      </c>
      <c r="Z162" s="4">
        <v>0</v>
      </c>
      <c r="AA162" s="4">
        <v>0.16304347826086957</v>
      </c>
      <c r="AB162" s="4">
        <v>0</v>
      </c>
      <c r="AC162" s="4">
        <v>0</v>
      </c>
      <c r="AD162" s="4">
        <v>0</v>
      </c>
      <c r="AE162" s="4">
        <v>0</v>
      </c>
      <c r="AF162" s="1">
        <v>75001</v>
      </c>
      <c r="AG162" s="1">
        <v>1</v>
      </c>
      <c r="AH162"/>
    </row>
    <row r="163" spans="1:34" x14ac:dyDescent="0.25">
      <c r="A163" t="s">
        <v>207</v>
      </c>
      <c r="B163" t="s">
        <v>110</v>
      </c>
      <c r="C163" t="s">
        <v>318</v>
      </c>
      <c r="D163" t="s">
        <v>256</v>
      </c>
      <c r="E163" s="4">
        <v>85.054347826086953</v>
      </c>
      <c r="F163" s="4">
        <f>Nurse[[#This Row],[Total Nurse Staff Hours]]/Nurse[[#This Row],[MDS Census]]</f>
        <v>3.7451578274760378</v>
      </c>
      <c r="G163" s="4">
        <f>Nurse[[#This Row],[Total Direct Care Staff Hours]]/Nurse[[#This Row],[MDS Census]]</f>
        <v>3.5065316293929709</v>
      </c>
      <c r="H163" s="4">
        <f>Nurse[[#This Row],[Total RN Hours (w/ Admin, DON)]]/Nurse[[#This Row],[MDS Census]]</f>
        <v>0.90450607028753993</v>
      </c>
      <c r="I163" s="4">
        <f>Nurse[[#This Row],[RN Hours (excl. Admin, DON)]]/Nurse[[#This Row],[MDS Census]]</f>
        <v>0.66587987220447276</v>
      </c>
      <c r="J163" s="4">
        <f>SUM(Nurse[[#This Row],[RN Hours (excl. Admin, DON)]],Nurse[[#This Row],[RN Admin Hours]],Nurse[[#This Row],[RN DON Hours]],Nurse[[#This Row],[LPN Hours (excl. Admin)]],Nurse[[#This Row],[LPN Admin Hours]],Nurse[[#This Row],[CNA Hours]],Nurse[[#This Row],[NA TR Hours]],Nurse[[#This Row],[Med Aide/Tech Hours]])</f>
        <v>318.54195652173905</v>
      </c>
      <c r="K163" s="4">
        <f>SUM(Nurse[[#This Row],[RN Hours (excl. Admin, DON)]],Nurse[[#This Row],[LPN Hours (excl. Admin)]],Nurse[[#This Row],[CNA Hours]],Nurse[[#This Row],[NA TR Hours]],Nurse[[#This Row],[Med Aide/Tech Hours]])</f>
        <v>298.24576086956517</v>
      </c>
      <c r="L163" s="4">
        <f>SUM(Nurse[[#This Row],[RN Hours (excl. Admin, DON)]],Nurse[[#This Row],[RN Admin Hours]],Nurse[[#This Row],[RN DON Hours]])</f>
        <v>76.932173913043471</v>
      </c>
      <c r="M163" s="4">
        <v>56.635978260869557</v>
      </c>
      <c r="N163" s="4">
        <v>14.915760869565217</v>
      </c>
      <c r="O163" s="4">
        <v>5.3804347826086953</v>
      </c>
      <c r="P163" s="4">
        <f>SUM(Nurse[[#This Row],[LPN Hours (excl. Admin)]],Nurse[[#This Row],[LPN Admin Hours]])</f>
        <v>51.012391304347808</v>
      </c>
      <c r="Q163" s="4">
        <v>51.012391304347808</v>
      </c>
      <c r="R163" s="4">
        <v>0</v>
      </c>
      <c r="S163" s="4">
        <f>SUM(Nurse[[#This Row],[CNA Hours]],Nurse[[#This Row],[NA TR Hours]],Nurse[[#This Row],[Med Aide/Tech Hours]])</f>
        <v>190.59739130434778</v>
      </c>
      <c r="T163" s="4">
        <v>190.59739130434778</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75321</v>
      </c>
      <c r="AG163" s="1">
        <v>1</v>
      </c>
      <c r="AH163"/>
    </row>
    <row r="164" spans="1:34" x14ac:dyDescent="0.25">
      <c r="A164" t="s">
        <v>207</v>
      </c>
      <c r="B164" t="s">
        <v>82</v>
      </c>
      <c r="C164" t="s">
        <v>296</v>
      </c>
      <c r="D164" t="s">
        <v>253</v>
      </c>
      <c r="E164" s="4">
        <v>24.782608695652176</v>
      </c>
      <c r="F164" s="4">
        <f>Nurse[[#This Row],[Total Nurse Staff Hours]]/Nurse[[#This Row],[MDS Census]]</f>
        <v>4.7021929824561397</v>
      </c>
      <c r="G164" s="4">
        <f>Nurse[[#This Row],[Total Direct Care Staff Hours]]/Nurse[[#This Row],[MDS Census]]</f>
        <v>4.372478070175438</v>
      </c>
      <c r="H164" s="4">
        <f>Nurse[[#This Row],[Total RN Hours (w/ Admin, DON)]]/Nurse[[#This Row],[MDS Census]]</f>
        <v>1.5530701754385965</v>
      </c>
      <c r="I164" s="4">
        <f>Nurse[[#This Row],[RN Hours (excl. Admin, DON)]]/Nurse[[#This Row],[MDS Census]]</f>
        <v>1.2233552631578946</v>
      </c>
      <c r="J164" s="4">
        <f>SUM(Nurse[[#This Row],[RN Hours (excl. Admin, DON)]],Nurse[[#This Row],[RN Admin Hours]],Nurse[[#This Row],[RN DON Hours]],Nurse[[#This Row],[LPN Hours (excl. Admin)]],Nurse[[#This Row],[LPN Admin Hours]],Nurse[[#This Row],[CNA Hours]],Nurse[[#This Row],[NA TR Hours]],Nurse[[#This Row],[Med Aide/Tech Hours]])</f>
        <v>116.53260869565217</v>
      </c>
      <c r="K164" s="4">
        <f>SUM(Nurse[[#This Row],[RN Hours (excl. Admin, DON)]],Nurse[[#This Row],[LPN Hours (excl. Admin)]],Nurse[[#This Row],[CNA Hours]],Nurse[[#This Row],[NA TR Hours]],Nurse[[#This Row],[Med Aide/Tech Hours]])</f>
        <v>108.36141304347825</v>
      </c>
      <c r="L164" s="4">
        <f>SUM(Nurse[[#This Row],[RN Hours (excl. Admin, DON)]],Nurse[[#This Row],[RN Admin Hours]],Nurse[[#This Row],[RN DON Hours]])</f>
        <v>38.489130434782609</v>
      </c>
      <c r="M164" s="4">
        <v>30.317934782608695</v>
      </c>
      <c r="N164" s="4">
        <v>3.7364130434782608</v>
      </c>
      <c r="O164" s="4">
        <v>4.4347826086956523</v>
      </c>
      <c r="P164" s="4">
        <f>SUM(Nurse[[#This Row],[LPN Hours (excl. Admin)]],Nurse[[#This Row],[LPN Admin Hours]])</f>
        <v>12.309782608695652</v>
      </c>
      <c r="Q164" s="4">
        <v>12.309782608695652</v>
      </c>
      <c r="R164" s="4">
        <v>0</v>
      </c>
      <c r="S164" s="4">
        <f>SUM(Nurse[[#This Row],[CNA Hours]],Nurse[[#This Row],[NA TR Hours]],Nurse[[#This Row],[Med Aide/Tech Hours]])</f>
        <v>65.733695652173907</v>
      </c>
      <c r="T164" s="4">
        <v>65.733695652173907</v>
      </c>
      <c r="U164" s="4">
        <v>0</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1.673913043478261</v>
      </c>
      <c r="X164" s="4">
        <v>1.673913043478261</v>
      </c>
      <c r="Y164" s="4">
        <v>0</v>
      </c>
      <c r="Z164" s="4">
        <v>0</v>
      </c>
      <c r="AA164" s="4">
        <v>0</v>
      </c>
      <c r="AB164" s="4">
        <v>0</v>
      </c>
      <c r="AC164" s="4">
        <v>0</v>
      </c>
      <c r="AD164" s="4">
        <v>0</v>
      </c>
      <c r="AE164" s="4">
        <v>0</v>
      </c>
      <c r="AF164" s="1">
        <v>75272</v>
      </c>
      <c r="AG164" s="1">
        <v>1</v>
      </c>
      <c r="AH164"/>
    </row>
    <row r="165" spans="1:34" x14ac:dyDescent="0.25">
      <c r="A165" t="s">
        <v>207</v>
      </c>
      <c r="B165" t="s">
        <v>20</v>
      </c>
      <c r="C165" t="s">
        <v>282</v>
      </c>
      <c r="D165" t="s">
        <v>253</v>
      </c>
      <c r="E165" s="4">
        <v>146.35869565217391</v>
      </c>
      <c r="F165" s="4">
        <f>Nurse[[#This Row],[Total Nurse Staff Hours]]/Nurse[[#This Row],[MDS Census]]</f>
        <v>4.1141663572224294</v>
      </c>
      <c r="G165" s="4">
        <f>Nurse[[#This Row],[Total Direct Care Staff Hours]]/Nurse[[#This Row],[MDS Census]]</f>
        <v>3.8587300408466407</v>
      </c>
      <c r="H165" s="4">
        <f>Nurse[[#This Row],[Total RN Hours (w/ Admin, DON)]]/Nurse[[#This Row],[MDS Census]]</f>
        <v>0.79784255477163013</v>
      </c>
      <c r="I165" s="4">
        <f>Nurse[[#This Row],[RN Hours (excl. Admin, DON)]]/Nurse[[#This Row],[MDS Census]]</f>
        <v>0.54240623839584101</v>
      </c>
      <c r="J165" s="4">
        <f>SUM(Nurse[[#This Row],[RN Hours (excl. Admin, DON)]],Nurse[[#This Row],[RN Admin Hours]],Nurse[[#This Row],[RN DON Hours]],Nurse[[#This Row],[LPN Hours (excl. Admin)]],Nurse[[#This Row],[LPN Admin Hours]],Nurse[[#This Row],[CNA Hours]],Nurse[[#This Row],[NA TR Hours]],Nurse[[#This Row],[Med Aide/Tech Hours]])</f>
        <v>602.14402173913049</v>
      </c>
      <c r="K165" s="4">
        <f>SUM(Nurse[[#This Row],[RN Hours (excl. Admin, DON)]],Nurse[[#This Row],[LPN Hours (excl. Admin)]],Nurse[[#This Row],[CNA Hours]],Nurse[[#This Row],[NA TR Hours]],Nurse[[#This Row],[Med Aide/Tech Hours]])</f>
        <v>564.75869565217408</v>
      </c>
      <c r="L165" s="4">
        <f>SUM(Nurse[[#This Row],[RN Hours (excl. Admin, DON)]],Nurse[[#This Row],[RN Admin Hours]],Nurse[[#This Row],[RN DON Hours]])</f>
        <v>116.7711956521739</v>
      </c>
      <c r="M165" s="4">
        <v>79.385869565217376</v>
      </c>
      <c r="N165" s="4">
        <v>33.385326086956525</v>
      </c>
      <c r="O165" s="4">
        <v>4</v>
      </c>
      <c r="P165" s="4">
        <f>SUM(Nurse[[#This Row],[LPN Hours (excl. Admin)]],Nurse[[#This Row],[LPN Admin Hours]])</f>
        <v>152.85108695652178</v>
      </c>
      <c r="Q165" s="4">
        <v>152.85108695652178</v>
      </c>
      <c r="R165" s="4">
        <v>0</v>
      </c>
      <c r="S165" s="4">
        <f>SUM(Nurse[[#This Row],[CNA Hours]],Nurse[[#This Row],[NA TR Hours]],Nurse[[#This Row],[Med Aide/Tech Hours]])</f>
        <v>332.52173913043487</v>
      </c>
      <c r="T165" s="4">
        <v>332.52173913043487</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75085</v>
      </c>
      <c r="AG165" s="1">
        <v>1</v>
      </c>
      <c r="AH165"/>
    </row>
    <row r="166" spans="1:34" x14ac:dyDescent="0.25">
      <c r="A166" t="s">
        <v>207</v>
      </c>
      <c r="B166" t="s">
        <v>131</v>
      </c>
      <c r="C166" t="s">
        <v>334</v>
      </c>
      <c r="D166" t="s">
        <v>253</v>
      </c>
      <c r="E166" s="4">
        <v>123.51086956521739</v>
      </c>
      <c r="F166" s="4">
        <f>Nurse[[#This Row],[Total Nurse Staff Hours]]/Nurse[[#This Row],[MDS Census]]</f>
        <v>3.4655020681158142</v>
      </c>
      <c r="G166" s="4">
        <f>Nurse[[#This Row],[Total Direct Care Staff Hours]]/Nurse[[#This Row],[MDS Census]]</f>
        <v>3.1047698671125583</v>
      </c>
      <c r="H166" s="4">
        <f>Nurse[[#This Row],[Total RN Hours (w/ Admin, DON)]]/Nurse[[#This Row],[MDS Census]]</f>
        <v>0.62413095133327468</v>
      </c>
      <c r="I166" s="4">
        <f>Nurse[[#This Row],[RN Hours (excl. Admin, DON)]]/Nurse[[#This Row],[MDS Census]]</f>
        <v>0.26339875033001847</v>
      </c>
      <c r="J166" s="4">
        <f>SUM(Nurse[[#This Row],[RN Hours (excl. Admin, DON)]],Nurse[[#This Row],[RN Admin Hours]],Nurse[[#This Row],[RN DON Hours]],Nurse[[#This Row],[LPN Hours (excl. Admin)]],Nurse[[#This Row],[LPN Admin Hours]],Nurse[[#This Row],[CNA Hours]],Nurse[[#This Row],[NA TR Hours]],Nurse[[#This Row],[Med Aide/Tech Hours]])</f>
        <v>428.02717391304344</v>
      </c>
      <c r="K166" s="4">
        <f>SUM(Nurse[[#This Row],[RN Hours (excl. Admin, DON)]],Nurse[[#This Row],[LPN Hours (excl. Admin)]],Nurse[[#This Row],[CNA Hours]],Nurse[[#This Row],[NA TR Hours]],Nurse[[#This Row],[Med Aide/Tech Hours]])</f>
        <v>383.4728260869565</v>
      </c>
      <c r="L166" s="4">
        <f>SUM(Nurse[[#This Row],[RN Hours (excl. Admin, DON)]],Nurse[[#This Row],[RN Admin Hours]],Nurse[[#This Row],[RN DON Hours]])</f>
        <v>77.086956521739125</v>
      </c>
      <c r="M166" s="4">
        <v>32.532608695652172</v>
      </c>
      <c r="N166" s="4">
        <v>39.826086956521742</v>
      </c>
      <c r="O166" s="4">
        <v>4.7282608695652177</v>
      </c>
      <c r="P166" s="4">
        <f>SUM(Nurse[[#This Row],[LPN Hours (excl. Admin)]],Nurse[[#This Row],[LPN Admin Hours]])</f>
        <v>104.97282608695652</v>
      </c>
      <c r="Q166" s="4">
        <v>104.97282608695652</v>
      </c>
      <c r="R166" s="4">
        <v>0</v>
      </c>
      <c r="S166" s="4">
        <f>SUM(Nurse[[#This Row],[CNA Hours]],Nurse[[#This Row],[NA TR Hours]],Nurse[[#This Row],[Med Aide/Tech Hours]])</f>
        <v>245.96739130434781</v>
      </c>
      <c r="T166" s="4">
        <v>245.96739130434781</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75347</v>
      </c>
      <c r="AG166" s="1">
        <v>1</v>
      </c>
      <c r="AH166"/>
    </row>
    <row r="167" spans="1:34" x14ac:dyDescent="0.25">
      <c r="A167" t="s">
        <v>207</v>
      </c>
      <c r="B167" t="s">
        <v>186</v>
      </c>
      <c r="C167" t="s">
        <v>344</v>
      </c>
      <c r="D167" t="s">
        <v>253</v>
      </c>
      <c r="E167" s="4">
        <v>145.88043478260869</v>
      </c>
      <c r="F167" s="4">
        <f>Nurse[[#This Row],[Total Nurse Staff Hours]]/Nurse[[#This Row],[MDS Census]]</f>
        <v>0.38601072945384107</v>
      </c>
      <c r="G167" s="4">
        <f>Nurse[[#This Row],[Total Direct Care Staff Hours]]/Nurse[[#This Row],[MDS Census]]</f>
        <v>0.38481856791595265</v>
      </c>
      <c r="H167" s="4">
        <f>Nurse[[#This Row],[Total RN Hours (w/ Admin, DON)]]/Nurse[[#This Row],[MDS Census]]</f>
        <v>3.5764846136651517E-3</v>
      </c>
      <c r="I167" s="4">
        <f>Nurse[[#This Row],[RN Hours (excl. Admin, DON)]]/Nurse[[#This Row],[MDS Census]]</f>
        <v>2.3843230757767679E-3</v>
      </c>
      <c r="J167" s="4">
        <f>SUM(Nurse[[#This Row],[RN Hours (excl. Admin, DON)]],Nurse[[#This Row],[RN Admin Hours]],Nurse[[#This Row],[RN DON Hours]],Nurse[[#This Row],[LPN Hours (excl. Admin)]],Nurse[[#This Row],[LPN Admin Hours]],Nurse[[#This Row],[CNA Hours]],Nurse[[#This Row],[NA TR Hours]],Nurse[[#This Row],[Med Aide/Tech Hours]])</f>
        <v>56.311413043478268</v>
      </c>
      <c r="K167" s="4">
        <f>SUM(Nurse[[#This Row],[RN Hours (excl. Admin, DON)]],Nurse[[#This Row],[LPN Hours (excl. Admin)]],Nurse[[#This Row],[CNA Hours]],Nurse[[#This Row],[NA TR Hours]],Nurse[[#This Row],[Med Aide/Tech Hours]])</f>
        <v>56.137500000000003</v>
      </c>
      <c r="L167" s="4">
        <f>SUM(Nurse[[#This Row],[RN Hours (excl. Admin, DON)]],Nurse[[#This Row],[RN Admin Hours]],Nurse[[#This Row],[RN DON Hours]])</f>
        <v>0.52173913043478259</v>
      </c>
      <c r="M167" s="4">
        <v>0.34782608695652173</v>
      </c>
      <c r="N167" s="4">
        <v>0.17391304347826086</v>
      </c>
      <c r="O167" s="4">
        <v>0</v>
      </c>
      <c r="P167" s="4">
        <f>SUM(Nurse[[#This Row],[LPN Hours (excl. Admin)]],Nurse[[#This Row],[LPN Admin Hours]])</f>
        <v>17.673913043478262</v>
      </c>
      <c r="Q167" s="4">
        <v>17.673913043478262</v>
      </c>
      <c r="R167" s="4">
        <v>0</v>
      </c>
      <c r="S167" s="4">
        <f>SUM(Nurse[[#This Row],[CNA Hours]],Nurse[[#This Row],[NA TR Hours]],Nurse[[#This Row],[Med Aide/Tech Hours]])</f>
        <v>38.115760869565221</v>
      </c>
      <c r="T167" s="4">
        <v>38.115760869565221</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56.311413043478268</v>
      </c>
      <c r="X167" s="4">
        <v>0.34782608695652173</v>
      </c>
      <c r="Y167" s="4">
        <v>0.17391304347826086</v>
      </c>
      <c r="Z167" s="4">
        <v>0</v>
      </c>
      <c r="AA167" s="4">
        <v>17.673913043478262</v>
      </c>
      <c r="AB167" s="4">
        <v>0</v>
      </c>
      <c r="AC167" s="4">
        <v>38.115760869565221</v>
      </c>
      <c r="AD167" s="4">
        <v>0</v>
      </c>
      <c r="AE167" s="4">
        <v>0</v>
      </c>
      <c r="AF167" s="1">
        <v>75420</v>
      </c>
      <c r="AG167" s="1">
        <v>1</v>
      </c>
      <c r="AH167"/>
    </row>
    <row r="168" spans="1:34" x14ac:dyDescent="0.25">
      <c r="A168" t="s">
        <v>207</v>
      </c>
      <c r="B168" t="s">
        <v>175</v>
      </c>
      <c r="C168" t="s">
        <v>282</v>
      </c>
      <c r="D168" t="s">
        <v>253</v>
      </c>
      <c r="E168" s="4">
        <v>55.391304347826086</v>
      </c>
      <c r="F168" s="4">
        <f>Nurse[[#This Row],[Total Nurse Staff Hours]]/Nurse[[#This Row],[MDS Census]]</f>
        <v>3.8038638147566726</v>
      </c>
      <c r="G168" s="4">
        <f>Nurse[[#This Row],[Total Direct Care Staff Hours]]/Nurse[[#This Row],[MDS Census]]</f>
        <v>3.5516130298273163</v>
      </c>
      <c r="H168" s="4">
        <f>Nurse[[#This Row],[Total RN Hours (w/ Admin, DON)]]/Nurse[[#This Row],[MDS Census]]</f>
        <v>0.9455455259026686</v>
      </c>
      <c r="I168" s="4">
        <f>Nurse[[#This Row],[RN Hours (excl. Admin, DON)]]/Nurse[[#This Row],[MDS Census]]</f>
        <v>0.69329474097331223</v>
      </c>
      <c r="J168" s="4">
        <f>SUM(Nurse[[#This Row],[RN Hours (excl. Admin, DON)]],Nurse[[#This Row],[RN Admin Hours]],Nurse[[#This Row],[RN DON Hours]],Nurse[[#This Row],[LPN Hours (excl. Admin)]],Nurse[[#This Row],[LPN Admin Hours]],Nurse[[#This Row],[CNA Hours]],Nurse[[#This Row],[NA TR Hours]],Nurse[[#This Row],[Med Aide/Tech Hours]])</f>
        <v>210.70097826086959</v>
      </c>
      <c r="K168" s="4">
        <f>SUM(Nurse[[#This Row],[RN Hours (excl. Admin, DON)]],Nurse[[#This Row],[LPN Hours (excl. Admin)]],Nurse[[#This Row],[CNA Hours]],Nurse[[#This Row],[NA TR Hours]],Nurse[[#This Row],[Med Aide/Tech Hours]])</f>
        <v>196.72847826086959</v>
      </c>
      <c r="L168" s="4">
        <f>SUM(Nurse[[#This Row],[RN Hours (excl. Admin, DON)]],Nurse[[#This Row],[RN Admin Hours]],Nurse[[#This Row],[RN DON Hours]])</f>
        <v>52.374999999999993</v>
      </c>
      <c r="M168" s="4">
        <v>38.402499999999989</v>
      </c>
      <c r="N168" s="4">
        <v>9.3314130434782605</v>
      </c>
      <c r="O168" s="4">
        <v>4.6410869565217396</v>
      </c>
      <c r="P168" s="4">
        <f>SUM(Nurse[[#This Row],[LPN Hours (excl. Admin)]],Nurse[[#This Row],[LPN Admin Hours]])</f>
        <v>42.348152173913036</v>
      </c>
      <c r="Q168" s="4">
        <v>42.348152173913036</v>
      </c>
      <c r="R168" s="4">
        <v>0</v>
      </c>
      <c r="S168" s="4">
        <f>SUM(Nurse[[#This Row],[CNA Hours]],Nurse[[#This Row],[NA TR Hours]],Nurse[[#This Row],[Med Aide/Tech Hours]])</f>
        <v>115.97782608695657</v>
      </c>
      <c r="T168" s="4">
        <v>115.97782608695657</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6.3609782608695653</v>
      </c>
      <c r="X168" s="4">
        <v>0.18000000000000002</v>
      </c>
      <c r="Y168" s="4">
        <v>0</v>
      </c>
      <c r="Z168" s="4">
        <v>3.4236956521739126</v>
      </c>
      <c r="AA168" s="4">
        <v>0.518695652173913</v>
      </c>
      <c r="AB168" s="4">
        <v>0</v>
      </c>
      <c r="AC168" s="4">
        <v>2.2385869565217393</v>
      </c>
      <c r="AD168" s="4">
        <v>0</v>
      </c>
      <c r="AE168" s="4">
        <v>0</v>
      </c>
      <c r="AF168" s="1">
        <v>75407</v>
      </c>
      <c r="AG168" s="1">
        <v>1</v>
      </c>
      <c r="AH168"/>
    </row>
    <row r="169" spans="1:34" x14ac:dyDescent="0.25">
      <c r="A169" t="s">
        <v>207</v>
      </c>
      <c r="B169" t="s">
        <v>23</v>
      </c>
      <c r="C169" t="s">
        <v>286</v>
      </c>
      <c r="D169" t="s">
        <v>258</v>
      </c>
      <c r="E169" s="4">
        <v>76.586956521739125</v>
      </c>
      <c r="F169" s="4">
        <f>Nurse[[#This Row],[Total Nurse Staff Hours]]/Nurse[[#This Row],[MDS Census]]</f>
        <v>9.8140789100198703E-2</v>
      </c>
      <c r="G169" s="4">
        <f>Nurse[[#This Row],[Total Direct Care Staff Hours]]/Nurse[[#This Row],[MDS Census]]</f>
        <v>9.8140789100198703E-2</v>
      </c>
      <c r="H169" s="4">
        <f>Nurse[[#This Row],[Total RN Hours (w/ Admin, DON)]]/Nurse[[#This Row],[MDS Census]]</f>
        <v>9.8140789100198703E-2</v>
      </c>
      <c r="I169" s="4">
        <f>Nurse[[#This Row],[RN Hours (excl. Admin, DON)]]/Nurse[[#This Row],[MDS Census]]</f>
        <v>9.8140789100198703E-2</v>
      </c>
      <c r="J169" s="4">
        <f>SUM(Nurse[[#This Row],[RN Hours (excl. Admin, DON)]],Nurse[[#This Row],[RN Admin Hours]],Nurse[[#This Row],[RN DON Hours]],Nurse[[#This Row],[LPN Hours (excl. Admin)]],Nurse[[#This Row],[LPN Admin Hours]],Nurse[[#This Row],[CNA Hours]],Nurse[[#This Row],[NA TR Hours]],Nurse[[#This Row],[Med Aide/Tech Hours]])</f>
        <v>7.5163043478260869</v>
      </c>
      <c r="K169" s="4">
        <f>SUM(Nurse[[#This Row],[RN Hours (excl. Admin, DON)]],Nurse[[#This Row],[LPN Hours (excl. Admin)]],Nurse[[#This Row],[CNA Hours]],Nurse[[#This Row],[NA TR Hours]],Nurse[[#This Row],[Med Aide/Tech Hours]])</f>
        <v>7.5163043478260869</v>
      </c>
      <c r="L169" s="4">
        <f>SUM(Nurse[[#This Row],[RN Hours (excl. Admin, DON)]],Nurse[[#This Row],[RN Admin Hours]],Nurse[[#This Row],[RN DON Hours]])</f>
        <v>7.5163043478260869</v>
      </c>
      <c r="M169" s="4">
        <v>7.5163043478260869</v>
      </c>
      <c r="N169" s="4">
        <v>0</v>
      </c>
      <c r="O169" s="4">
        <v>0</v>
      </c>
      <c r="P169" s="4">
        <f>SUM(Nurse[[#This Row],[LPN Hours (excl. Admin)]],Nurse[[#This Row],[LPN Admin Hours]])</f>
        <v>0</v>
      </c>
      <c r="Q169" s="4">
        <v>0</v>
      </c>
      <c r="R169" s="4">
        <v>0</v>
      </c>
      <c r="S169" s="4">
        <f>SUM(Nurse[[#This Row],[CNA Hours]],Nurse[[#This Row],[NA TR Hours]],Nurse[[#This Row],[Med Aide/Tech Hours]])</f>
        <v>0</v>
      </c>
      <c r="T169" s="4">
        <v>0</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9" s="4">
        <v>0</v>
      </c>
      <c r="Y169" s="4">
        <v>0</v>
      </c>
      <c r="Z169" s="4">
        <v>0</v>
      </c>
      <c r="AA169" s="4">
        <v>0</v>
      </c>
      <c r="AB169" s="4">
        <v>0</v>
      </c>
      <c r="AC169" s="4">
        <v>0</v>
      </c>
      <c r="AD169" s="4">
        <v>0</v>
      </c>
      <c r="AE169" s="4">
        <v>0</v>
      </c>
      <c r="AF169" s="1">
        <v>75105</v>
      </c>
      <c r="AG169" s="1">
        <v>1</v>
      </c>
      <c r="AH169"/>
    </row>
    <row r="170" spans="1:34" x14ac:dyDescent="0.25">
      <c r="A170" t="s">
        <v>207</v>
      </c>
      <c r="B170" t="s">
        <v>77</v>
      </c>
      <c r="C170" t="s">
        <v>289</v>
      </c>
      <c r="D170" t="s">
        <v>253</v>
      </c>
      <c r="E170" s="4">
        <v>114.93478260869566</v>
      </c>
      <c r="F170" s="4">
        <f>Nurse[[#This Row],[Total Nurse Staff Hours]]/Nurse[[#This Row],[MDS Census]]</f>
        <v>2.9697550595801023</v>
      </c>
      <c r="G170" s="4">
        <f>Nurse[[#This Row],[Total Direct Care Staff Hours]]/Nurse[[#This Row],[MDS Census]]</f>
        <v>2.5298988083979572</v>
      </c>
      <c r="H170" s="4">
        <f>Nurse[[#This Row],[Total RN Hours (w/ Admin, DON)]]/Nurse[[#This Row],[MDS Census]]</f>
        <v>0.44699640627955367</v>
      </c>
      <c r="I170" s="4">
        <f>Nurse[[#This Row],[RN Hours (excl. Admin, DON)]]/Nurse[[#This Row],[MDS Census]]</f>
        <v>7.1401550974087378E-3</v>
      </c>
      <c r="J170" s="4">
        <f>SUM(Nurse[[#This Row],[RN Hours (excl. Admin, DON)]],Nurse[[#This Row],[RN Admin Hours]],Nurse[[#This Row],[RN DON Hours]],Nurse[[#This Row],[LPN Hours (excl. Admin)]],Nurse[[#This Row],[LPN Admin Hours]],Nurse[[#This Row],[CNA Hours]],Nurse[[#This Row],[NA TR Hours]],Nurse[[#This Row],[Med Aide/Tech Hours]])</f>
        <v>341.32815217391305</v>
      </c>
      <c r="K170" s="4">
        <f>SUM(Nurse[[#This Row],[RN Hours (excl. Admin, DON)]],Nurse[[#This Row],[LPN Hours (excl. Admin)]],Nurse[[#This Row],[CNA Hours]],Nurse[[#This Row],[NA TR Hours]],Nurse[[#This Row],[Med Aide/Tech Hours]])</f>
        <v>290.77336956521742</v>
      </c>
      <c r="L170" s="4">
        <f>SUM(Nurse[[#This Row],[RN Hours (excl. Admin, DON)]],Nurse[[#This Row],[RN Admin Hours]],Nurse[[#This Row],[RN DON Hours]])</f>
        <v>51.3754347826087</v>
      </c>
      <c r="M170" s="4">
        <v>0.82065217391304346</v>
      </c>
      <c r="N170" s="4">
        <v>44.174347826086958</v>
      </c>
      <c r="O170" s="4">
        <v>6.3804347826086953</v>
      </c>
      <c r="P170" s="4">
        <f>SUM(Nurse[[#This Row],[LPN Hours (excl. Admin)]],Nurse[[#This Row],[LPN Admin Hours]])</f>
        <v>81.418913043478256</v>
      </c>
      <c r="Q170" s="4">
        <v>81.418913043478256</v>
      </c>
      <c r="R170" s="4">
        <v>0</v>
      </c>
      <c r="S170" s="4">
        <f>SUM(Nurse[[#This Row],[CNA Hours]],Nurse[[#This Row],[NA TR Hours]],Nurse[[#This Row],[Med Aide/Tech Hours]])</f>
        <v>208.53380434782611</v>
      </c>
      <c r="T170" s="4">
        <v>208.53380434782611</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25.804347826086957</v>
      </c>
      <c r="X170" s="4">
        <v>8.1521739130434784E-2</v>
      </c>
      <c r="Y170" s="4">
        <v>4.0923913043478262</v>
      </c>
      <c r="Z170" s="4">
        <v>0</v>
      </c>
      <c r="AA170" s="4">
        <v>20.244565217391305</v>
      </c>
      <c r="AB170" s="4">
        <v>0</v>
      </c>
      <c r="AC170" s="4">
        <v>1.3858695652173914</v>
      </c>
      <c r="AD170" s="4">
        <v>0</v>
      </c>
      <c r="AE170" s="4">
        <v>0</v>
      </c>
      <c r="AF170" s="1">
        <v>75264</v>
      </c>
      <c r="AG170" s="1">
        <v>1</v>
      </c>
      <c r="AH170"/>
    </row>
    <row r="171" spans="1:34" x14ac:dyDescent="0.25">
      <c r="A171" t="s">
        <v>207</v>
      </c>
      <c r="B171" t="s">
        <v>193</v>
      </c>
      <c r="C171" t="s">
        <v>339</v>
      </c>
      <c r="D171" t="s">
        <v>253</v>
      </c>
      <c r="E171" s="4">
        <v>43.782608695652172</v>
      </c>
      <c r="F171" s="4">
        <f>Nurse[[#This Row],[Total Nurse Staff Hours]]/Nurse[[#This Row],[MDS Census]]</f>
        <v>3.8494289970208544</v>
      </c>
      <c r="G171" s="4">
        <f>Nurse[[#This Row],[Total Direct Care Staff Hours]]/Nurse[[#This Row],[MDS Census]]</f>
        <v>3.1950099304865938</v>
      </c>
      <c r="H171" s="4">
        <f>Nurse[[#This Row],[Total RN Hours (w/ Admin, DON)]]/Nurse[[#This Row],[MDS Census]]</f>
        <v>0.95196127110228401</v>
      </c>
      <c r="I171" s="4">
        <f>Nurse[[#This Row],[RN Hours (excl. Admin, DON)]]/Nurse[[#This Row],[MDS Census]]</f>
        <v>0.29754220456802383</v>
      </c>
      <c r="J171" s="4">
        <f>SUM(Nurse[[#This Row],[RN Hours (excl. Admin, DON)]],Nurse[[#This Row],[RN Admin Hours]],Nurse[[#This Row],[RN DON Hours]],Nurse[[#This Row],[LPN Hours (excl. Admin)]],Nurse[[#This Row],[LPN Admin Hours]],Nurse[[#This Row],[CNA Hours]],Nurse[[#This Row],[NA TR Hours]],Nurse[[#This Row],[Med Aide/Tech Hours]])</f>
        <v>168.53804347826087</v>
      </c>
      <c r="K171" s="4">
        <f>SUM(Nurse[[#This Row],[RN Hours (excl. Admin, DON)]],Nurse[[#This Row],[LPN Hours (excl. Admin)]],Nurse[[#This Row],[CNA Hours]],Nurse[[#This Row],[NA TR Hours]],Nurse[[#This Row],[Med Aide/Tech Hours]])</f>
        <v>139.88586956521738</v>
      </c>
      <c r="L171" s="4">
        <f>SUM(Nurse[[#This Row],[RN Hours (excl. Admin, DON)]],Nurse[[#This Row],[RN Admin Hours]],Nurse[[#This Row],[RN DON Hours]])</f>
        <v>41.679347826086953</v>
      </c>
      <c r="M171" s="4">
        <v>13.027173913043478</v>
      </c>
      <c r="N171" s="4">
        <v>22.603260869565219</v>
      </c>
      <c r="O171" s="4">
        <v>6.0489130434782608</v>
      </c>
      <c r="P171" s="4">
        <f>SUM(Nurse[[#This Row],[LPN Hours (excl. Admin)]],Nurse[[#This Row],[LPN Admin Hours]])</f>
        <v>35.858695652173914</v>
      </c>
      <c r="Q171" s="4">
        <v>35.858695652173914</v>
      </c>
      <c r="R171" s="4">
        <v>0</v>
      </c>
      <c r="S171" s="4">
        <f>SUM(Nurse[[#This Row],[CNA Hours]],Nurse[[#This Row],[NA TR Hours]],Nurse[[#This Row],[Med Aide/Tech Hours]])</f>
        <v>91</v>
      </c>
      <c r="T171" s="4">
        <v>91</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21.323369565217391</v>
      </c>
      <c r="X171" s="4">
        <v>5.9266304347826084</v>
      </c>
      <c r="Y171" s="4">
        <v>1.9836956521739131</v>
      </c>
      <c r="Z171" s="4">
        <v>0</v>
      </c>
      <c r="AA171" s="4">
        <v>2.8831521739130435</v>
      </c>
      <c r="AB171" s="4">
        <v>0</v>
      </c>
      <c r="AC171" s="4">
        <v>10.529891304347826</v>
      </c>
      <c r="AD171" s="4">
        <v>0</v>
      </c>
      <c r="AE171" s="4">
        <v>0</v>
      </c>
      <c r="AF171" s="1">
        <v>75436</v>
      </c>
      <c r="AG171" s="1">
        <v>1</v>
      </c>
      <c r="AH171"/>
    </row>
    <row r="172" spans="1:34" x14ac:dyDescent="0.25">
      <c r="A172" t="s">
        <v>207</v>
      </c>
      <c r="B172" t="s">
        <v>70</v>
      </c>
      <c r="C172" t="s">
        <v>316</v>
      </c>
      <c r="D172" t="s">
        <v>253</v>
      </c>
      <c r="E172" s="4">
        <v>84.065217391304344</v>
      </c>
      <c r="F172" s="4">
        <f>Nurse[[#This Row],[Total Nurse Staff Hours]]/Nurse[[#This Row],[MDS Census]]</f>
        <v>3.5949754331523147</v>
      </c>
      <c r="G172" s="4">
        <f>Nurse[[#This Row],[Total Direct Care Staff Hours]]/Nurse[[#This Row],[MDS Census]]</f>
        <v>2.9517442461856738</v>
      </c>
      <c r="H172" s="4">
        <f>Nurse[[#This Row],[Total RN Hours (w/ Admin, DON)]]/Nurse[[#This Row],[MDS Census]]</f>
        <v>0.65418929402637704</v>
      </c>
      <c r="I172" s="4">
        <f>Nurse[[#This Row],[RN Hours (excl. Admin, DON)]]/Nurse[[#This Row],[MDS Census]]</f>
        <v>1.095810705973623E-2</v>
      </c>
      <c r="J172" s="4">
        <f>SUM(Nurse[[#This Row],[RN Hours (excl. Admin, DON)]],Nurse[[#This Row],[RN Admin Hours]],Nurse[[#This Row],[RN DON Hours]],Nurse[[#This Row],[LPN Hours (excl. Admin)]],Nurse[[#This Row],[LPN Admin Hours]],Nurse[[#This Row],[CNA Hours]],Nurse[[#This Row],[NA TR Hours]],Nurse[[#This Row],[Med Aide/Tech Hours]])</f>
        <v>302.21239130434782</v>
      </c>
      <c r="K172" s="4">
        <f>SUM(Nurse[[#This Row],[RN Hours (excl. Admin, DON)]],Nurse[[#This Row],[LPN Hours (excl. Admin)]],Nurse[[#This Row],[CNA Hours]],Nurse[[#This Row],[NA TR Hours]],Nurse[[#This Row],[Med Aide/Tech Hours]])</f>
        <v>248.13902173913044</v>
      </c>
      <c r="L172" s="4">
        <f>SUM(Nurse[[#This Row],[RN Hours (excl. Admin, DON)]],Nurse[[#This Row],[RN Admin Hours]],Nurse[[#This Row],[RN DON Hours]])</f>
        <v>54.994565217391305</v>
      </c>
      <c r="M172" s="4">
        <v>0.92119565217391308</v>
      </c>
      <c r="N172" s="4">
        <v>46.100543478260867</v>
      </c>
      <c r="O172" s="4">
        <v>7.9728260869565215</v>
      </c>
      <c r="P172" s="4">
        <f>SUM(Nurse[[#This Row],[LPN Hours (excl. Admin)]],Nurse[[#This Row],[LPN Admin Hours]])</f>
        <v>78.345108695652172</v>
      </c>
      <c r="Q172" s="4">
        <v>78.345108695652172</v>
      </c>
      <c r="R172" s="4">
        <v>0</v>
      </c>
      <c r="S172" s="4">
        <f>SUM(Nurse[[#This Row],[CNA Hours]],Nurse[[#This Row],[NA TR Hours]],Nurse[[#This Row],[Med Aide/Tech Hours]])</f>
        <v>168.87271739130435</v>
      </c>
      <c r="T172" s="4">
        <v>168.87271739130435</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58.907608695652172</v>
      </c>
      <c r="X172" s="4">
        <v>0</v>
      </c>
      <c r="Y172" s="4">
        <v>5.7445652173913047</v>
      </c>
      <c r="Z172" s="4">
        <v>0</v>
      </c>
      <c r="AA172" s="4">
        <v>8.9510869565217384</v>
      </c>
      <c r="AB172" s="4">
        <v>0</v>
      </c>
      <c r="AC172" s="4">
        <v>44.211956521739133</v>
      </c>
      <c r="AD172" s="4">
        <v>0</v>
      </c>
      <c r="AE172" s="4">
        <v>0</v>
      </c>
      <c r="AF172" s="1">
        <v>75251</v>
      </c>
      <c r="AG172" s="1">
        <v>1</v>
      </c>
      <c r="AH172"/>
    </row>
    <row r="173" spans="1:34" x14ac:dyDescent="0.25">
      <c r="A173" t="s">
        <v>207</v>
      </c>
      <c r="B173" t="s">
        <v>104</v>
      </c>
      <c r="C173" t="s">
        <v>270</v>
      </c>
      <c r="D173" t="s">
        <v>253</v>
      </c>
      <c r="E173" s="4">
        <v>116</v>
      </c>
      <c r="F173" s="4">
        <f>Nurse[[#This Row],[Total Nurse Staff Hours]]/Nurse[[#This Row],[MDS Census]]</f>
        <v>2.9203560719640183</v>
      </c>
      <c r="G173" s="4">
        <f>Nurse[[#This Row],[Total Direct Care Staff Hours]]/Nurse[[#This Row],[MDS Census]]</f>
        <v>2.4604844452773618</v>
      </c>
      <c r="H173" s="4">
        <f>Nurse[[#This Row],[Total RN Hours (w/ Admin, DON)]]/Nurse[[#This Row],[MDS Census]]</f>
        <v>0.63387837331334329</v>
      </c>
      <c r="I173" s="4">
        <f>Nurse[[#This Row],[RN Hours (excl. Admin, DON)]]/Nurse[[#This Row],[MDS Census]]</f>
        <v>0.17400674662668666</v>
      </c>
      <c r="J173" s="4">
        <f>SUM(Nurse[[#This Row],[RN Hours (excl. Admin, DON)]],Nurse[[#This Row],[RN Admin Hours]],Nurse[[#This Row],[RN DON Hours]],Nurse[[#This Row],[LPN Hours (excl. Admin)]],Nurse[[#This Row],[LPN Admin Hours]],Nurse[[#This Row],[CNA Hours]],Nurse[[#This Row],[NA TR Hours]],Nurse[[#This Row],[Med Aide/Tech Hours]])</f>
        <v>338.76130434782613</v>
      </c>
      <c r="K173" s="4">
        <f>SUM(Nurse[[#This Row],[RN Hours (excl. Admin, DON)]],Nurse[[#This Row],[LPN Hours (excl. Admin)]],Nurse[[#This Row],[CNA Hours]],Nurse[[#This Row],[NA TR Hours]],Nurse[[#This Row],[Med Aide/Tech Hours]])</f>
        <v>285.41619565217394</v>
      </c>
      <c r="L173" s="4">
        <f>SUM(Nurse[[#This Row],[RN Hours (excl. Admin, DON)]],Nurse[[#This Row],[RN Admin Hours]],Nurse[[#This Row],[RN DON Hours]])</f>
        <v>73.529891304347828</v>
      </c>
      <c r="M173" s="4">
        <v>20.184782608695652</v>
      </c>
      <c r="N173" s="4">
        <v>47.953804347826086</v>
      </c>
      <c r="O173" s="4">
        <v>5.3913043478260869</v>
      </c>
      <c r="P173" s="4">
        <f>SUM(Nurse[[#This Row],[LPN Hours (excl. Admin)]],Nurse[[#This Row],[LPN Admin Hours]])</f>
        <v>63.114565217391302</v>
      </c>
      <c r="Q173" s="4">
        <v>63.114565217391302</v>
      </c>
      <c r="R173" s="4">
        <v>0</v>
      </c>
      <c r="S173" s="4">
        <f>SUM(Nurse[[#This Row],[CNA Hours]],Nurse[[#This Row],[NA TR Hours]],Nurse[[#This Row],[Med Aide/Tech Hours]])</f>
        <v>202.11684782608697</v>
      </c>
      <c r="T173" s="4">
        <v>202.11684782608697</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11.304347826086959</v>
      </c>
      <c r="X173" s="4">
        <v>0.10869565217391304</v>
      </c>
      <c r="Y173" s="4">
        <v>6.6657608695652177</v>
      </c>
      <c r="Z173" s="4">
        <v>0</v>
      </c>
      <c r="AA173" s="4">
        <v>4.4483695652173916</v>
      </c>
      <c r="AB173" s="4">
        <v>0</v>
      </c>
      <c r="AC173" s="4">
        <v>8.1521739130434784E-2</v>
      </c>
      <c r="AD173" s="4">
        <v>0</v>
      </c>
      <c r="AE173" s="4">
        <v>0</v>
      </c>
      <c r="AF173" s="1">
        <v>75314</v>
      </c>
      <c r="AG173" s="1">
        <v>1</v>
      </c>
      <c r="AH173"/>
    </row>
    <row r="174" spans="1:34" x14ac:dyDescent="0.25">
      <c r="A174" t="s">
        <v>207</v>
      </c>
      <c r="B174" t="s">
        <v>79</v>
      </c>
      <c r="C174" t="s">
        <v>263</v>
      </c>
      <c r="D174" t="s">
        <v>253</v>
      </c>
      <c r="E174" s="4">
        <v>115.19565217391305</v>
      </c>
      <c r="F174" s="4">
        <f>Nurse[[#This Row],[Total Nurse Staff Hours]]/Nurse[[#This Row],[MDS Census]]</f>
        <v>3.1607765616153993</v>
      </c>
      <c r="G174" s="4">
        <f>Nurse[[#This Row],[Total Direct Care Staff Hours]]/Nurse[[#This Row],[MDS Census]]</f>
        <v>2.7226278543121349</v>
      </c>
      <c r="H174" s="4">
        <f>Nurse[[#This Row],[Total RN Hours (w/ Admin, DON)]]/Nurse[[#This Row],[MDS Census]]</f>
        <v>0.4927816569163993</v>
      </c>
      <c r="I174" s="4">
        <f>Nurse[[#This Row],[RN Hours (excl. Admin, DON)]]/Nurse[[#This Row],[MDS Census]]</f>
        <v>5.4632949613134557E-2</v>
      </c>
      <c r="J174" s="4">
        <f>SUM(Nurse[[#This Row],[RN Hours (excl. Admin, DON)]],Nurse[[#This Row],[RN Admin Hours]],Nurse[[#This Row],[RN DON Hours]],Nurse[[#This Row],[LPN Hours (excl. Admin)]],Nurse[[#This Row],[LPN Admin Hours]],Nurse[[#This Row],[CNA Hours]],Nurse[[#This Row],[NA TR Hours]],Nurse[[#This Row],[Med Aide/Tech Hours]])</f>
        <v>364.10771739130439</v>
      </c>
      <c r="K174" s="4">
        <f>SUM(Nurse[[#This Row],[RN Hours (excl. Admin, DON)]],Nurse[[#This Row],[LPN Hours (excl. Admin)]],Nurse[[#This Row],[CNA Hours]],Nurse[[#This Row],[NA TR Hours]],Nurse[[#This Row],[Med Aide/Tech Hours]])</f>
        <v>313.63489130434789</v>
      </c>
      <c r="L174" s="4">
        <f>SUM(Nurse[[#This Row],[RN Hours (excl. Admin, DON)]],Nurse[[#This Row],[RN Admin Hours]],Nurse[[#This Row],[RN DON Hours]])</f>
        <v>56.766304347826086</v>
      </c>
      <c r="M174" s="4">
        <v>6.2934782608695654</v>
      </c>
      <c r="N174" s="4">
        <v>45.342391304347828</v>
      </c>
      <c r="O174" s="4">
        <v>5.1304347826086953</v>
      </c>
      <c r="P174" s="4">
        <f>SUM(Nurse[[#This Row],[LPN Hours (excl. Admin)]],Nurse[[#This Row],[LPN Admin Hours]])</f>
        <v>95.334673913043488</v>
      </c>
      <c r="Q174" s="4">
        <v>95.334673913043488</v>
      </c>
      <c r="R174" s="4">
        <v>0</v>
      </c>
      <c r="S174" s="4">
        <f>SUM(Nurse[[#This Row],[CNA Hours]],Nurse[[#This Row],[NA TR Hours]],Nurse[[#This Row],[Med Aide/Tech Hours]])</f>
        <v>212.00673913043482</v>
      </c>
      <c r="T174" s="4">
        <v>212.00673913043482</v>
      </c>
      <c r="U174" s="4">
        <v>0</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6.3233695652173907</v>
      </c>
      <c r="X174" s="4">
        <v>0</v>
      </c>
      <c r="Y174" s="4">
        <v>1.5706521739130435</v>
      </c>
      <c r="Z174" s="4">
        <v>0</v>
      </c>
      <c r="AA174" s="4">
        <v>1.013586956521739</v>
      </c>
      <c r="AB174" s="4">
        <v>0</v>
      </c>
      <c r="AC174" s="4">
        <v>3.7391304347826089</v>
      </c>
      <c r="AD174" s="4">
        <v>0</v>
      </c>
      <c r="AE174" s="4">
        <v>0</v>
      </c>
      <c r="AF174" s="1">
        <v>75268</v>
      </c>
      <c r="AG174" s="1">
        <v>1</v>
      </c>
      <c r="AH174"/>
    </row>
    <row r="175" spans="1:34" x14ac:dyDescent="0.25">
      <c r="A175" t="s">
        <v>207</v>
      </c>
      <c r="B175" t="s">
        <v>190</v>
      </c>
      <c r="C175" t="s">
        <v>355</v>
      </c>
      <c r="D175" t="s">
        <v>255</v>
      </c>
      <c r="E175" s="4">
        <v>34.989130434782609</v>
      </c>
      <c r="F175" s="4">
        <f>Nurse[[#This Row],[Total Nurse Staff Hours]]/Nurse[[#This Row],[MDS Census]]</f>
        <v>2.8188443616029821</v>
      </c>
      <c r="G175" s="4">
        <f>Nurse[[#This Row],[Total Direct Care Staff Hours]]/Nurse[[#This Row],[MDS Census]]</f>
        <v>2.5563404784094432</v>
      </c>
      <c r="H175" s="4">
        <f>Nurse[[#This Row],[Total RN Hours (w/ Admin, DON)]]/Nurse[[#This Row],[MDS Census]]</f>
        <v>0.97654240447343887</v>
      </c>
      <c r="I175" s="4">
        <f>Nurse[[#This Row],[RN Hours (excl. Admin, DON)]]/Nurse[[#This Row],[MDS Census]]</f>
        <v>0.71403852127990053</v>
      </c>
      <c r="J175" s="4">
        <f>SUM(Nurse[[#This Row],[RN Hours (excl. Admin, DON)]],Nurse[[#This Row],[RN Admin Hours]],Nurse[[#This Row],[RN DON Hours]],Nurse[[#This Row],[LPN Hours (excl. Admin)]],Nurse[[#This Row],[LPN Admin Hours]],Nurse[[#This Row],[CNA Hours]],Nurse[[#This Row],[NA TR Hours]],Nurse[[#This Row],[Med Aide/Tech Hours]])</f>
        <v>98.628913043478249</v>
      </c>
      <c r="K175" s="4">
        <f>SUM(Nurse[[#This Row],[RN Hours (excl. Admin, DON)]],Nurse[[#This Row],[LPN Hours (excl. Admin)]],Nurse[[#This Row],[CNA Hours]],Nurse[[#This Row],[NA TR Hours]],Nurse[[#This Row],[Med Aide/Tech Hours]])</f>
        <v>89.444130434782593</v>
      </c>
      <c r="L175" s="4">
        <f>SUM(Nurse[[#This Row],[RN Hours (excl. Admin, DON)]],Nurse[[#This Row],[RN Admin Hours]],Nurse[[#This Row],[RN DON Hours]])</f>
        <v>34.16836956521739</v>
      </c>
      <c r="M175" s="4">
        <v>24.983586956521737</v>
      </c>
      <c r="N175" s="4">
        <v>4.3369565217391308</v>
      </c>
      <c r="O175" s="4">
        <v>4.8478260869565215</v>
      </c>
      <c r="P175" s="4">
        <f>SUM(Nurse[[#This Row],[LPN Hours (excl. Admin)]],Nurse[[#This Row],[LPN Admin Hours]])</f>
        <v>10.776630434782609</v>
      </c>
      <c r="Q175" s="4">
        <v>10.776630434782609</v>
      </c>
      <c r="R175" s="4">
        <v>0</v>
      </c>
      <c r="S175" s="4">
        <f>SUM(Nurse[[#This Row],[CNA Hours]],Nurse[[#This Row],[NA TR Hours]],Nurse[[#This Row],[Med Aide/Tech Hours]])</f>
        <v>53.683913043478263</v>
      </c>
      <c r="T175" s="4">
        <v>52.96108695652174</v>
      </c>
      <c r="U175" s="4">
        <v>0.72282608695652173</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12.365326086956522</v>
      </c>
      <c r="X175" s="4">
        <v>3.9998913043478264</v>
      </c>
      <c r="Y175" s="4">
        <v>0</v>
      </c>
      <c r="Z175" s="4">
        <v>0</v>
      </c>
      <c r="AA175" s="4">
        <v>8.641304347826087E-2</v>
      </c>
      <c r="AB175" s="4">
        <v>0</v>
      </c>
      <c r="AC175" s="4">
        <v>8.2790217391304335</v>
      </c>
      <c r="AD175" s="4">
        <v>0</v>
      </c>
      <c r="AE175" s="4">
        <v>0</v>
      </c>
      <c r="AF175" s="1">
        <v>75431</v>
      </c>
      <c r="AG175" s="1">
        <v>1</v>
      </c>
      <c r="AH175"/>
    </row>
    <row r="176" spans="1:34" x14ac:dyDescent="0.25">
      <c r="A176" t="s">
        <v>207</v>
      </c>
      <c r="B176" t="s">
        <v>120</v>
      </c>
      <c r="C176" t="s">
        <v>286</v>
      </c>
      <c r="D176" t="s">
        <v>258</v>
      </c>
      <c r="E176" s="4">
        <v>145.30434782608697</v>
      </c>
      <c r="F176" s="4">
        <f>Nurse[[#This Row],[Total Nurse Staff Hours]]/Nurse[[#This Row],[MDS Census]]</f>
        <v>2.2381807301017353</v>
      </c>
      <c r="G176" s="4">
        <f>Nurse[[#This Row],[Total Direct Care Staff Hours]]/Nurse[[#This Row],[MDS Census]]</f>
        <v>1.9057263614602031</v>
      </c>
      <c r="H176" s="4">
        <f>Nurse[[#This Row],[Total RN Hours (w/ Admin, DON)]]/Nurse[[#This Row],[MDS Census]]</f>
        <v>0.39766606822262113</v>
      </c>
      <c r="I176" s="4">
        <f>Nurse[[#This Row],[RN Hours (excl. Admin, DON)]]/Nurse[[#This Row],[MDS Census]]</f>
        <v>6.5211699581089161E-2</v>
      </c>
      <c r="J176" s="4">
        <f>SUM(Nurse[[#This Row],[RN Hours (excl. Admin, DON)]],Nurse[[#This Row],[RN Admin Hours]],Nurse[[#This Row],[RN DON Hours]],Nurse[[#This Row],[LPN Hours (excl. Admin)]],Nurse[[#This Row],[LPN Admin Hours]],Nurse[[#This Row],[CNA Hours]],Nurse[[#This Row],[NA TR Hours]],Nurse[[#This Row],[Med Aide/Tech Hours]])</f>
        <v>325.21739130434781</v>
      </c>
      <c r="K176" s="4">
        <f>SUM(Nurse[[#This Row],[RN Hours (excl. Admin, DON)]],Nurse[[#This Row],[LPN Hours (excl. Admin)]],Nurse[[#This Row],[CNA Hours]],Nurse[[#This Row],[NA TR Hours]],Nurse[[#This Row],[Med Aide/Tech Hours]])</f>
        <v>276.9103260869565</v>
      </c>
      <c r="L176" s="4">
        <f>SUM(Nurse[[#This Row],[RN Hours (excl. Admin, DON)]],Nurse[[#This Row],[RN Admin Hours]],Nurse[[#This Row],[RN DON Hours]])</f>
        <v>57.782608695652172</v>
      </c>
      <c r="M176" s="4">
        <v>9.4755434782608692</v>
      </c>
      <c r="N176" s="4">
        <v>44.907608695652172</v>
      </c>
      <c r="O176" s="4">
        <v>3.3994565217391304</v>
      </c>
      <c r="P176" s="4">
        <f>SUM(Nurse[[#This Row],[LPN Hours (excl. Admin)]],Nurse[[#This Row],[LPN Admin Hours]])</f>
        <v>73.510869565217391</v>
      </c>
      <c r="Q176" s="4">
        <v>73.510869565217391</v>
      </c>
      <c r="R176" s="4">
        <v>0</v>
      </c>
      <c r="S176" s="4">
        <f>SUM(Nurse[[#This Row],[CNA Hours]],Nurse[[#This Row],[NA TR Hours]],Nurse[[#This Row],[Med Aide/Tech Hours]])</f>
        <v>193.92391304347825</v>
      </c>
      <c r="T176" s="4">
        <v>193.92391304347825</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75332</v>
      </c>
      <c r="AG176" s="1">
        <v>1</v>
      </c>
      <c r="AH176"/>
    </row>
    <row r="177" spans="1:34" x14ac:dyDescent="0.25">
      <c r="A177" t="s">
        <v>207</v>
      </c>
      <c r="B177" t="s">
        <v>189</v>
      </c>
      <c r="C177" t="s">
        <v>354</v>
      </c>
      <c r="D177" t="s">
        <v>256</v>
      </c>
      <c r="E177" s="4">
        <v>78.945652173913047</v>
      </c>
      <c r="F177" s="4">
        <f>Nurse[[#This Row],[Total Nurse Staff Hours]]/Nurse[[#This Row],[MDS Census]]</f>
        <v>3.4377364725320114</v>
      </c>
      <c r="G177" s="4">
        <f>Nurse[[#This Row],[Total Direct Care Staff Hours]]/Nurse[[#This Row],[MDS Census]]</f>
        <v>3.0507407407407405</v>
      </c>
      <c r="H177" s="4">
        <f>Nurse[[#This Row],[Total RN Hours (w/ Admin, DON)]]/Nurse[[#This Row],[MDS Census]]</f>
        <v>0.5705534902932673</v>
      </c>
      <c r="I177" s="4">
        <f>Nurse[[#This Row],[RN Hours (excl. Admin, DON)]]/Nurse[[#This Row],[MDS Census]]</f>
        <v>0.2483037312405342</v>
      </c>
      <c r="J177" s="4">
        <f>SUM(Nurse[[#This Row],[RN Hours (excl. Admin, DON)]],Nurse[[#This Row],[RN Admin Hours]],Nurse[[#This Row],[RN DON Hours]],Nurse[[#This Row],[LPN Hours (excl. Admin)]],Nurse[[#This Row],[LPN Admin Hours]],Nurse[[#This Row],[CNA Hours]],Nurse[[#This Row],[NA TR Hours]],Nurse[[#This Row],[Med Aide/Tech Hours]])</f>
        <v>271.39434782608697</v>
      </c>
      <c r="K177" s="4">
        <f>SUM(Nurse[[#This Row],[RN Hours (excl. Admin, DON)]],Nurse[[#This Row],[LPN Hours (excl. Admin)]],Nurse[[#This Row],[CNA Hours]],Nurse[[#This Row],[NA TR Hours]],Nurse[[#This Row],[Med Aide/Tech Hours]])</f>
        <v>240.84271739130435</v>
      </c>
      <c r="L177" s="4">
        <f>SUM(Nurse[[#This Row],[RN Hours (excl. Admin, DON)]],Nurse[[#This Row],[RN Admin Hours]],Nurse[[#This Row],[RN DON Hours]])</f>
        <v>45.04271739130435</v>
      </c>
      <c r="M177" s="4">
        <v>19.602499999999999</v>
      </c>
      <c r="N177" s="4">
        <v>23.875</v>
      </c>
      <c r="O177" s="4">
        <v>1.5652173913043479</v>
      </c>
      <c r="P177" s="4">
        <f>SUM(Nurse[[#This Row],[LPN Hours (excl. Admin)]],Nurse[[#This Row],[LPN Admin Hours]])</f>
        <v>68.518478260869557</v>
      </c>
      <c r="Q177" s="4">
        <v>63.407065217391299</v>
      </c>
      <c r="R177" s="4">
        <v>5.1114130434782608</v>
      </c>
      <c r="S177" s="4">
        <f>SUM(Nurse[[#This Row],[CNA Hours]],Nurse[[#This Row],[NA TR Hours]],Nurse[[#This Row],[Med Aide/Tech Hours]])</f>
        <v>157.83315217391305</v>
      </c>
      <c r="T177" s="4">
        <v>157.83315217391305</v>
      </c>
      <c r="U177" s="4">
        <v>0</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14.752717391304348</v>
      </c>
      <c r="X177" s="4">
        <v>0</v>
      </c>
      <c r="Y177" s="4">
        <v>0</v>
      </c>
      <c r="Z177" s="4">
        <v>0</v>
      </c>
      <c r="AA177" s="4">
        <v>5.4945652173913047</v>
      </c>
      <c r="AB177" s="4">
        <v>0</v>
      </c>
      <c r="AC177" s="4">
        <v>9.258152173913043</v>
      </c>
      <c r="AD177" s="4">
        <v>0</v>
      </c>
      <c r="AE177" s="4">
        <v>0</v>
      </c>
      <c r="AF177" s="1">
        <v>75425</v>
      </c>
      <c r="AG177" s="1">
        <v>1</v>
      </c>
      <c r="AH177"/>
    </row>
    <row r="178" spans="1:34" x14ac:dyDescent="0.25">
      <c r="A178" t="s">
        <v>207</v>
      </c>
      <c r="B178" t="s">
        <v>122</v>
      </c>
      <c r="C178" t="s">
        <v>262</v>
      </c>
      <c r="D178" t="s">
        <v>259</v>
      </c>
      <c r="E178" s="4">
        <v>92.467391304347828</v>
      </c>
      <c r="F178" s="4">
        <f>Nurse[[#This Row],[Total Nurse Staff Hours]]/Nurse[[#This Row],[MDS Census]]</f>
        <v>4.0625955095803459</v>
      </c>
      <c r="G178" s="4">
        <f>Nurse[[#This Row],[Total Direct Care Staff Hours]]/Nurse[[#This Row],[MDS Census]]</f>
        <v>3.675296814388151</v>
      </c>
      <c r="H178" s="4">
        <f>Nurse[[#This Row],[Total RN Hours (w/ Admin, DON)]]/Nurse[[#This Row],[MDS Census]]</f>
        <v>0.64914188315504884</v>
      </c>
      <c r="I178" s="4">
        <f>Nurse[[#This Row],[RN Hours (excl. Admin, DON)]]/Nurse[[#This Row],[MDS Census]]</f>
        <v>0.31474080169272367</v>
      </c>
      <c r="J178" s="4">
        <f>SUM(Nurse[[#This Row],[RN Hours (excl. Admin, DON)]],Nurse[[#This Row],[RN Admin Hours]],Nurse[[#This Row],[RN DON Hours]],Nurse[[#This Row],[LPN Hours (excl. Admin)]],Nurse[[#This Row],[LPN Admin Hours]],Nurse[[#This Row],[CNA Hours]],Nurse[[#This Row],[NA TR Hours]],Nurse[[#This Row],[Med Aide/Tech Hours]])</f>
        <v>375.65760869565219</v>
      </c>
      <c r="K178" s="4">
        <f>SUM(Nurse[[#This Row],[RN Hours (excl. Admin, DON)]],Nurse[[#This Row],[LPN Hours (excl. Admin)]],Nurse[[#This Row],[CNA Hours]],Nurse[[#This Row],[NA TR Hours]],Nurse[[#This Row],[Med Aide/Tech Hours]])</f>
        <v>339.84510869565219</v>
      </c>
      <c r="L178" s="4">
        <f>SUM(Nurse[[#This Row],[RN Hours (excl. Admin, DON)]],Nurse[[#This Row],[RN Admin Hours]],Nurse[[#This Row],[RN DON Hours]])</f>
        <v>60.024456521739133</v>
      </c>
      <c r="M178" s="4">
        <v>29.103260869565219</v>
      </c>
      <c r="N178" s="4">
        <v>26.029891304347824</v>
      </c>
      <c r="O178" s="4">
        <v>4.8913043478260869</v>
      </c>
      <c r="P178" s="4">
        <f>SUM(Nurse[[#This Row],[LPN Hours (excl. Admin)]],Nurse[[#This Row],[LPN Admin Hours]])</f>
        <v>101.31521739130436</v>
      </c>
      <c r="Q178" s="4">
        <v>96.423913043478265</v>
      </c>
      <c r="R178" s="4">
        <v>4.8913043478260869</v>
      </c>
      <c r="S178" s="4">
        <f>SUM(Nurse[[#This Row],[CNA Hours]],Nurse[[#This Row],[NA TR Hours]],Nurse[[#This Row],[Med Aide/Tech Hours]])</f>
        <v>214.31793478260869</v>
      </c>
      <c r="T178" s="4">
        <v>214.31793478260869</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75334</v>
      </c>
      <c r="AG178" s="1">
        <v>1</v>
      </c>
      <c r="AH178"/>
    </row>
    <row r="179" spans="1:34" x14ac:dyDescent="0.25">
      <c r="A179" t="s">
        <v>207</v>
      </c>
      <c r="B179" t="s">
        <v>33</v>
      </c>
      <c r="C179" t="s">
        <v>277</v>
      </c>
      <c r="D179" t="s">
        <v>252</v>
      </c>
      <c r="E179" s="4">
        <v>114.54347826086956</v>
      </c>
      <c r="F179" s="4">
        <f>Nurse[[#This Row],[Total Nurse Staff Hours]]/Nurse[[#This Row],[MDS Census]]</f>
        <v>3.6914480926171938</v>
      </c>
      <c r="G179" s="4">
        <f>Nurse[[#This Row],[Total Direct Care Staff Hours]]/Nurse[[#This Row],[MDS Census]]</f>
        <v>3.2522575441260191</v>
      </c>
      <c r="H179" s="4">
        <f>Nurse[[#This Row],[Total RN Hours (w/ Admin, DON)]]/Nurse[[#This Row],[MDS Census]]</f>
        <v>0.66880527614348073</v>
      </c>
      <c r="I179" s="4">
        <f>Nurse[[#This Row],[RN Hours (excl. Admin, DON)]]/Nurse[[#This Row],[MDS Census]]</f>
        <v>0.22961472765230603</v>
      </c>
      <c r="J179" s="4">
        <f>SUM(Nurse[[#This Row],[RN Hours (excl. Admin, DON)]],Nurse[[#This Row],[RN Admin Hours]],Nurse[[#This Row],[RN DON Hours]],Nurse[[#This Row],[LPN Hours (excl. Admin)]],Nurse[[#This Row],[LPN Admin Hours]],Nurse[[#This Row],[CNA Hours]],Nurse[[#This Row],[NA TR Hours]],Nurse[[#This Row],[Med Aide/Tech Hours]])</f>
        <v>422.83130434782595</v>
      </c>
      <c r="K179" s="4">
        <f>SUM(Nurse[[#This Row],[RN Hours (excl. Admin, DON)]],Nurse[[#This Row],[LPN Hours (excl. Admin)]],Nurse[[#This Row],[CNA Hours]],Nurse[[#This Row],[NA TR Hours]],Nurse[[#This Row],[Med Aide/Tech Hours]])</f>
        <v>372.5248913043477</v>
      </c>
      <c r="L179" s="4">
        <f>SUM(Nurse[[#This Row],[RN Hours (excl. Admin, DON)]],Nurse[[#This Row],[RN Admin Hours]],Nurse[[#This Row],[RN DON Hours]])</f>
        <v>76.607282608695655</v>
      </c>
      <c r="M179" s="4">
        <v>26.3008695652174</v>
      </c>
      <c r="N179" s="4">
        <v>45.08902173913043</v>
      </c>
      <c r="O179" s="4">
        <v>5.2173913043478262</v>
      </c>
      <c r="P179" s="4">
        <f>SUM(Nurse[[#This Row],[LPN Hours (excl. Admin)]],Nurse[[#This Row],[LPN Admin Hours]])</f>
        <v>94.357282608695627</v>
      </c>
      <c r="Q179" s="4">
        <v>94.357282608695627</v>
      </c>
      <c r="R179" s="4">
        <v>0</v>
      </c>
      <c r="S179" s="4">
        <f>SUM(Nurse[[#This Row],[CNA Hours]],Nurse[[#This Row],[NA TR Hours]],Nurse[[#This Row],[Med Aide/Tech Hours]])</f>
        <v>251.86673913043469</v>
      </c>
      <c r="T179" s="4">
        <v>251.86673913043469</v>
      </c>
      <c r="U179" s="4">
        <v>0</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0.1358695652173913</v>
      </c>
      <c r="X179" s="4">
        <v>0</v>
      </c>
      <c r="Y179" s="4">
        <v>0</v>
      </c>
      <c r="Z179" s="4">
        <v>0</v>
      </c>
      <c r="AA179" s="4">
        <v>0.1358695652173913</v>
      </c>
      <c r="AB179" s="4">
        <v>0</v>
      </c>
      <c r="AC179" s="4">
        <v>0</v>
      </c>
      <c r="AD179" s="4">
        <v>0</v>
      </c>
      <c r="AE179" s="4">
        <v>0</v>
      </c>
      <c r="AF179" s="1">
        <v>75153</v>
      </c>
      <c r="AG179" s="1">
        <v>1</v>
      </c>
      <c r="AH179"/>
    </row>
    <row r="180" spans="1:34" x14ac:dyDescent="0.25">
      <c r="A180" t="s">
        <v>207</v>
      </c>
      <c r="B180" t="s">
        <v>19</v>
      </c>
      <c r="C180" t="s">
        <v>283</v>
      </c>
      <c r="D180" t="s">
        <v>256</v>
      </c>
      <c r="E180" s="4">
        <v>53.065217391304351</v>
      </c>
      <c r="F180" s="4">
        <f>Nurse[[#This Row],[Total Nurse Staff Hours]]/Nurse[[#This Row],[MDS Census]]</f>
        <v>3.3085641130684147</v>
      </c>
      <c r="G180" s="4">
        <f>Nurse[[#This Row],[Total Direct Care Staff Hours]]/Nurse[[#This Row],[MDS Census]]</f>
        <v>3.0498074559606714</v>
      </c>
      <c r="H180" s="4">
        <f>Nurse[[#This Row],[Total RN Hours (w/ Admin, DON)]]/Nurse[[#This Row],[MDS Census]]</f>
        <v>0.8164666120442442</v>
      </c>
      <c r="I180" s="4">
        <f>Nurse[[#This Row],[RN Hours (excl. Admin, DON)]]/Nurse[[#This Row],[MDS Census]]</f>
        <v>0.55770995493650133</v>
      </c>
      <c r="J180" s="4">
        <f>SUM(Nurse[[#This Row],[RN Hours (excl. Admin, DON)]],Nurse[[#This Row],[RN Admin Hours]],Nurse[[#This Row],[RN DON Hours]],Nurse[[#This Row],[LPN Hours (excl. Admin)]],Nurse[[#This Row],[LPN Admin Hours]],Nurse[[#This Row],[CNA Hours]],Nurse[[#This Row],[NA TR Hours]],Nurse[[#This Row],[Med Aide/Tech Hours]])</f>
        <v>175.56967391304349</v>
      </c>
      <c r="K180" s="4">
        <f>SUM(Nurse[[#This Row],[RN Hours (excl. Admin, DON)]],Nurse[[#This Row],[LPN Hours (excl. Admin)]],Nurse[[#This Row],[CNA Hours]],Nurse[[#This Row],[NA TR Hours]],Nurse[[#This Row],[Med Aide/Tech Hours]])</f>
        <v>161.8386956521739</v>
      </c>
      <c r="L180" s="4">
        <f>SUM(Nurse[[#This Row],[RN Hours (excl. Admin, DON)]],Nurse[[#This Row],[RN Admin Hours]],Nurse[[#This Row],[RN DON Hours]])</f>
        <v>43.325978260869569</v>
      </c>
      <c r="M180" s="4">
        <v>29.594999999999999</v>
      </c>
      <c r="N180" s="4">
        <v>8.758152173913043</v>
      </c>
      <c r="O180" s="4">
        <v>4.9728260869565215</v>
      </c>
      <c r="P180" s="4">
        <f>SUM(Nurse[[#This Row],[LPN Hours (excl. Admin)]],Nurse[[#This Row],[LPN Admin Hours]])</f>
        <v>30.595108695652176</v>
      </c>
      <c r="Q180" s="4">
        <v>30.595108695652176</v>
      </c>
      <c r="R180" s="4">
        <v>0</v>
      </c>
      <c r="S180" s="4">
        <f>SUM(Nurse[[#This Row],[CNA Hours]],Nurse[[#This Row],[NA TR Hours]],Nurse[[#This Row],[Med Aide/Tech Hours]])</f>
        <v>101.64858695652174</v>
      </c>
      <c r="T180" s="4">
        <v>101.64858695652174</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4.3936956521739132</v>
      </c>
      <c r="X180" s="4">
        <v>3.9154347826086959</v>
      </c>
      <c r="Y180" s="4">
        <v>0</v>
      </c>
      <c r="Z180" s="4">
        <v>0</v>
      </c>
      <c r="AA180" s="4">
        <v>0</v>
      </c>
      <c r="AB180" s="4">
        <v>0</v>
      </c>
      <c r="AC180" s="4">
        <v>0.47826086956521741</v>
      </c>
      <c r="AD180" s="4">
        <v>0</v>
      </c>
      <c r="AE180" s="4">
        <v>0</v>
      </c>
      <c r="AF180" s="1">
        <v>75084</v>
      </c>
      <c r="AG180" s="1">
        <v>1</v>
      </c>
      <c r="AH180"/>
    </row>
    <row r="181" spans="1:34" x14ac:dyDescent="0.25">
      <c r="A181" t="s">
        <v>207</v>
      </c>
      <c r="B181" t="s">
        <v>46</v>
      </c>
      <c r="C181" t="s">
        <v>301</v>
      </c>
      <c r="D181" t="s">
        <v>258</v>
      </c>
      <c r="E181" s="4">
        <v>76.032608695652172</v>
      </c>
      <c r="F181" s="4">
        <f>Nurse[[#This Row],[Total Nurse Staff Hours]]/Nurse[[#This Row],[MDS Census]]</f>
        <v>3.4097927090779128</v>
      </c>
      <c r="G181" s="4">
        <f>Nurse[[#This Row],[Total Direct Care Staff Hours]]/Nurse[[#This Row],[MDS Census]]</f>
        <v>3.2566118656182987</v>
      </c>
      <c r="H181" s="4">
        <f>Nurse[[#This Row],[Total RN Hours (w/ Admin, DON)]]/Nurse[[#This Row],[MDS Census]]</f>
        <v>0.56876340243030743</v>
      </c>
      <c r="I181" s="4">
        <f>Nurse[[#This Row],[RN Hours (excl. Admin, DON)]]/Nurse[[#This Row],[MDS Census]]</f>
        <v>0.41558255897069341</v>
      </c>
      <c r="J181" s="4">
        <f>SUM(Nurse[[#This Row],[RN Hours (excl. Admin, DON)]],Nurse[[#This Row],[RN Admin Hours]],Nurse[[#This Row],[RN DON Hours]],Nurse[[#This Row],[LPN Hours (excl. Admin)]],Nurse[[#This Row],[LPN Admin Hours]],Nurse[[#This Row],[CNA Hours]],Nurse[[#This Row],[NA TR Hours]],Nurse[[#This Row],[Med Aide/Tech Hours]])</f>
        <v>259.25543478260869</v>
      </c>
      <c r="K181" s="4">
        <f>SUM(Nurse[[#This Row],[RN Hours (excl. Admin, DON)]],Nurse[[#This Row],[LPN Hours (excl. Admin)]],Nurse[[#This Row],[CNA Hours]],Nurse[[#This Row],[NA TR Hours]],Nurse[[#This Row],[Med Aide/Tech Hours]])</f>
        <v>247.60869565217391</v>
      </c>
      <c r="L181" s="4">
        <f>SUM(Nurse[[#This Row],[RN Hours (excl. Admin, DON)]],Nurse[[#This Row],[RN Admin Hours]],Nurse[[#This Row],[RN DON Hours]])</f>
        <v>43.244565217391305</v>
      </c>
      <c r="M181" s="4">
        <v>31.597826086956523</v>
      </c>
      <c r="N181" s="4">
        <v>6.4293478260869561</v>
      </c>
      <c r="O181" s="4">
        <v>5.2173913043478262</v>
      </c>
      <c r="P181" s="4">
        <f>SUM(Nurse[[#This Row],[LPN Hours (excl. Admin)]],Nurse[[#This Row],[LPN Admin Hours]])</f>
        <v>66.657608695652172</v>
      </c>
      <c r="Q181" s="4">
        <v>66.657608695652172</v>
      </c>
      <c r="R181" s="4">
        <v>0</v>
      </c>
      <c r="S181" s="4">
        <f>SUM(Nurse[[#This Row],[CNA Hours]],Nurse[[#This Row],[NA TR Hours]],Nurse[[#This Row],[Med Aide/Tech Hours]])</f>
        <v>149.35326086956522</v>
      </c>
      <c r="T181" s="4">
        <v>135.125</v>
      </c>
      <c r="U181" s="4">
        <v>14.228260869565217</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26.402173913043477</v>
      </c>
      <c r="X181" s="4">
        <v>1.2336956521739131</v>
      </c>
      <c r="Y181" s="4">
        <v>8.1521739130434784E-2</v>
      </c>
      <c r="Z181" s="4">
        <v>0</v>
      </c>
      <c r="AA181" s="4">
        <v>6.9701086956521738</v>
      </c>
      <c r="AB181" s="4">
        <v>0</v>
      </c>
      <c r="AC181" s="4">
        <v>18.116847826086957</v>
      </c>
      <c r="AD181" s="4">
        <v>0</v>
      </c>
      <c r="AE181" s="4">
        <v>0</v>
      </c>
      <c r="AF181" s="1">
        <v>75208</v>
      </c>
      <c r="AG181" s="1">
        <v>1</v>
      </c>
      <c r="AH181"/>
    </row>
    <row r="182" spans="1:34" x14ac:dyDescent="0.25">
      <c r="A182" t="s">
        <v>207</v>
      </c>
      <c r="B182" t="s">
        <v>43</v>
      </c>
      <c r="C182" t="s">
        <v>298</v>
      </c>
      <c r="D182" t="s">
        <v>253</v>
      </c>
      <c r="E182" s="4">
        <v>81.391304347826093</v>
      </c>
      <c r="F182" s="4">
        <f>Nurse[[#This Row],[Total Nurse Staff Hours]]/Nurse[[#This Row],[MDS Census]]</f>
        <v>3.7490024038461534</v>
      </c>
      <c r="G182" s="4">
        <f>Nurse[[#This Row],[Total Direct Care Staff Hours]]/Nurse[[#This Row],[MDS Census]]</f>
        <v>3.5598998397435899</v>
      </c>
      <c r="H182" s="4">
        <f>Nurse[[#This Row],[Total RN Hours (w/ Admin, DON)]]/Nurse[[#This Row],[MDS Census]]</f>
        <v>0.62305956196581191</v>
      </c>
      <c r="I182" s="4">
        <f>Nurse[[#This Row],[RN Hours (excl. Admin, DON)]]/Nurse[[#This Row],[MDS Census]]</f>
        <v>0.43395699786324771</v>
      </c>
      <c r="J182" s="4">
        <f>SUM(Nurse[[#This Row],[RN Hours (excl. Admin, DON)]],Nurse[[#This Row],[RN Admin Hours]],Nurse[[#This Row],[RN DON Hours]],Nurse[[#This Row],[LPN Hours (excl. Admin)]],Nurse[[#This Row],[LPN Admin Hours]],Nurse[[#This Row],[CNA Hours]],Nurse[[#This Row],[NA TR Hours]],Nurse[[#This Row],[Med Aide/Tech Hours]])</f>
        <v>305.13619565217391</v>
      </c>
      <c r="K182" s="4">
        <f>SUM(Nurse[[#This Row],[RN Hours (excl. Admin, DON)]],Nurse[[#This Row],[LPN Hours (excl. Admin)]],Nurse[[#This Row],[CNA Hours]],Nurse[[#This Row],[NA TR Hours]],Nurse[[#This Row],[Med Aide/Tech Hours]])</f>
        <v>289.74489130434785</v>
      </c>
      <c r="L182" s="4">
        <f>SUM(Nurse[[#This Row],[RN Hours (excl. Admin, DON)]],Nurse[[#This Row],[RN Admin Hours]],Nurse[[#This Row],[RN DON Hours]])</f>
        <v>50.711630434782606</v>
      </c>
      <c r="M182" s="4">
        <v>35.320326086956513</v>
      </c>
      <c r="N182" s="4">
        <v>10.173913043478262</v>
      </c>
      <c r="O182" s="4">
        <v>5.2173913043478262</v>
      </c>
      <c r="P182" s="4">
        <f>SUM(Nurse[[#This Row],[LPN Hours (excl. Admin)]],Nurse[[#This Row],[LPN Admin Hours]])</f>
        <v>89.469782608695667</v>
      </c>
      <c r="Q182" s="4">
        <v>89.469782608695667</v>
      </c>
      <c r="R182" s="4">
        <v>0</v>
      </c>
      <c r="S182" s="4">
        <f>SUM(Nurse[[#This Row],[CNA Hours]],Nurse[[#This Row],[NA TR Hours]],Nurse[[#This Row],[Med Aide/Tech Hours]])</f>
        <v>164.95478260869564</v>
      </c>
      <c r="T182" s="4">
        <v>157.66336956521738</v>
      </c>
      <c r="U182" s="4">
        <v>7.2914130434782605</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0.56793478260869568</v>
      </c>
      <c r="X182" s="4">
        <v>0</v>
      </c>
      <c r="Y182" s="4">
        <v>0</v>
      </c>
      <c r="Z182" s="4">
        <v>0</v>
      </c>
      <c r="AA182" s="4">
        <v>0</v>
      </c>
      <c r="AB182" s="4">
        <v>0</v>
      </c>
      <c r="AC182" s="4">
        <v>0.56793478260869568</v>
      </c>
      <c r="AD182" s="4">
        <v>0</v>
      </c>
      <c r="AE182" s="4">
        <v>0</v>
      </c>
      <c r="AF182" s="1">
        <v>75198</v>
      </c>
      <c r="AG182" s="1">
        <v>1</v>
      </c>
      <c r="AH182"/>
    </row>
    <row r="183" spans="1:34" x14ac:dyDescent="0.25">
      <c r="A183" t="s">
        <v>207</v>
      </c>
      <c r="B183" t="s">
        <v>102</v>
      </c>
      <c r="C183" t="s">
        <v>284</v>
      </c>
      <c r="D183" t="s">
        <v>255</v>
      </c>
      <c r="E183" s="4">
        <v>94.663043478260875</v>
      </c>
      <c r="F183" s="4">
        <f>Nurse[[#This Row],[Total Nurse Staff Hours]]/Nurse[[#This Row],[MDS Census]]</f>
        <v>2.2302216098289125</v>
      </c>
      <c r="G183" s="4">
        <f>Nurse[[#This Row],[Total Direct Care Staff Hours]]/Nurse[[#This Row],[MDS Census]]</f>
        <v>1.8345963945343895</v>
      </c>
      <c r="H183" s="4">
        <f>Nurse[[#This Row],[Total RN Hours (w/ Admin, DON)]]/Nurse[[#This Row],[MDS Census]]</f>
        <v>0.34257664485015504</v>
      </c>
      <c r="I183" s="4">
        <f>Nurse[[#This Row],[RN Hours (excl. Admin, DON)]]/Nurse[[#This Row],[MDS Census]]</f>
        <v>1.0305431163164541E-2</v>
      </c>
      <c r="J183" s="4">
        <f>SUM(Nurse[[#This Row],[RN Hours (excl. Admin, DON)]],Nurse[[#This Row],[RN Admin Hours]],Nurse[[#This Row],[RN DON Hours]],Nurse[[#This Row],[LPN Hours (excl. Admin)]],Nurse[[#This Row],[LPN Admin Hours]],Nurse[[#This Row],[CNA Hours]],Nurse[[#This Row],[NA TR Hours]],Nurse[[#This Row],[Med Aide/Tech Hours]])</f>
        <v>211.11956521739131</v>
      </c>
      <c r="K183" s="4">
        <f>SUM(Nurse[[#This Row],[RN Hours (excl. Admin, DON)]],Nurse[[#This Row],[LPN Hours (excl. Admin)]],Nurse[[#This Row],[CNA Hours]],Nurse[[#This Row],[NA TR Hours]],Nurse[[#This Row],[Med Aide/Tech Hours]])</f>
        <v>173.66847826086956</v>
      </c>
      <c r="L183" s="4">
        <f>SUM(Nurse[[#This Row],[RN Hours (excl. Admin, DON)]],Nurse[[#This Row],[RN Admin Hours]],Nurse[[#This Row],[RN DON Hours]])</f>
        <v>32.429347826086961</v>
      </c>
      <c r="M183" s="4">
        <v>0.97554347826086951</v>
      </c>
      <c r="N183" s="4">
        <v>25.758152173913043</v>
      </c>
      <c r="O183" s="4">
        <v>5.6956521739130439</v>
      </c>
      <c r="P183" s="4">
        <f>SUM(Nurse[[#This Row],[LPN Hours (excl. Admin)]],Nurse[[#This Row],[LPN Admin Hours]])</f>
        <v>64.913043478260875</v>
      </c>
      <c r="Q183" s="4">
        <v>58.915760869565219</v>
      </c>
      <c r="R183" s="4">
        <v>5.9972826086956523</v>
      </c>
      <c r="S183" s="4">
        <f>SUM(Nurse[[#This Row],[CNA Hours]],Nurse[[#This Row],[NA TR Hours]],Nurse[[#This Row],[Med Aide/Tech Hours]])</f>
        <v>113.77717391304348</v>
      </c>
      <c r="T183" s="4">
        <v>113.77717391304348</v>
      </c>
      <c r="U183" s="4">
        <v>0</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83" s="4">
        <v>0</v>
      </c>
      <c r="Y183" s="4">
        <v>0</v>
      </c>
      <c r="Z183" s="4">
        <v>0</v>
      </c>
      <c r="AA183" s="4">
        <v>8.1521739130434784E-2</v>
      </c>
      <c r="AB183" s="4">
        <v>0</v>
      </c>
      <c r="AC183" s="4">
        <v>0</v>
      </c>
      <c r="AD183" s="4">
        <v>0</v>
      </c>
      <c r="AE183" s="4">
        <v>0</v>
      </c>
      <c r="AF183" s="1">
        <v>75312</v>
      </c>
      <c r="AG183" s="1">
        <v>1</v>
      </c>
      <c r="AH183"/>
    </row>
    <row r="184" spans="1:34" x14ac:dyDescent="0.25">
      <c r="A184" t="s">
        <v>207</v>
      </c>
      <c r="B184" t="s">
        <v>52</v>
      </c>
      <c r="C184" t="s">
        <v>285</v>
      </c>
      <c r="D184" t="s">
        <v>254</v>
      </c>
      <c r="E184" s="4">
        <v>122.57608695652173</v>
      </c>
      <c r="F184" s="4">
        <f>Nurse[[#This Row],[Total Nurse Staff Hours]]/Nurse[[#This Row],[MDS Census]]</f>
        <v>6.6241021548284124E-2</v>
      </c>
      <c r="G184" s="4">
        <f>Nurse[[#This Row],[Total Direct Care Staff Hours]]/Nurse[[#This Row],[MDS Census]]</f>
        <v>5.2163696018444623E-2</v>
      </c>
      <c r="H184" s="4">
        <f>Nurse[[#This Row],[Total RN Hours (w/ Admin, DON)]]/Nurse[[#This Row],[MDS Census]]</f>
        <v>6.6241021548284124E-2</v>
      </c>
      <c r="I184" s="4">
        <f>Nurse[[#This Row],[RN Hours (excl. Admin, DON)]]/Nurse[[#This Row],[MDS Census]]</f>
        <v>5.2163696018444623E-2</v>
      </c>
      <c r="J184" s="4">
        <f>SUM(Nurse[[#This Row],[RN Hours (excl. Admin, DON)]],Nurse[[#This Row],[RN Admin Hours]],Nurse[[#This Row],[RN DON Hours]],Nurse[[#This Row],[LPN Hours (excl. Admin)]],Nurse[[#This Row],[LPN Admin Hours]],Nurse[[#This Row],[CNA Hours]],Nurse[[#This Row],[NA TR Hours]],Nurse[[#This Row],[Med Aide/Tech Hours]])</f>
        <v>8.1195652173913047</v>
      </c>
      <c r="K184" s="4">
        <f>SUM(Nurse[[#This Row],[RN Hours (excl. Admin, DON)]],Nurse[[#This Row],[LPN Hours (excl. Admin)]],Nurse[[#This Row],[CNA Hours]],Nurse[[#This Row],[NA TR Hours]],Nurse[[#This Row],[Med Aide/Tech Hours]])</f>
        <v>6.3940217391304346</v>
      </c>
      <c r="L184" s="4">
        <f>SUM(Nurse[[#This Row],[RN Hours (excl. Admin, DON)]],Nurse[[#This Row],[RN Admin Hours]],Nurse[[#This Row],[RN DON Hours]])</f>
        <v>8.1195652173913047</v>
      </c>
      <c r="M184" s="4">
        <v>6.3940217391304346</v>
      </c>
      <c r="N184" s="4">
        <v>1.7255434782608696</v>
      </c>
      <c r="O184" s="4">
        <v>0</v>
      </c>
      <c r="P184" s="4">
        <f>SUM(Nurse[[#This Row],[LPN Hours (excl. Admin)]],Nurse[[#This Row],[LPN Admin Hours]])</f>
        <v>0</v>
      </c>
      <c r="Q184" s="4">
        <v>0</v>
      </c>
      <c r="R184" s="4">
        <v>0</v>
      </c>
      <c r="S184" s="4">
        <f>SUM(Nurse[[#This Row],[CNA Hours]],Nurse[[#This Row],[NA TR Hours]],Nurse[[#This Row],[Med Aide/Tech Hours]])</f>
        <v>0</v>
      </c>
      <c r="T184" s="4">
        <v>0</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4" s="4">
        <v>0</v>
      </c>
      <c r="Y184" s="4">
        <v>0</v>
      </c>
      <c r="Z184" s="4">
        <v>0</v>
      </c>
      <c r="AA184" s="4">
        <v>0</v>
      </c>
      <c r="AB184" s="4">
        <v>0</v>
      </c>
      <c r="AC184" s="4">
        <v>0</v>
      </c>
      <c r="AD184" s="4">
        <v>0</v>
      </c>
      <c r="AE184" s="4">
        <v>0</v>
      </c>
      <c r="AF184" s="1">
        <v>75219</v>
      </c>
      <c r="AG184" s="1">
        <v>1</v>
      </c>
      <c r="AH184"/>
    </row>
    <row r="185" spans="1:34" x14ac:dyDescent="0.25">
      <c r="A185" t="s">
        <v>207</v>
      </c>
      <c r="B185" t="s">
        <v>47</v>
      </c>
      <c r="C185" t="s">
        <v>285</v>
      </c>
      <c r="D185" t="s">
        <v>254</v>
      </c>
      <c r="E185" s="4">
        <v>83.597826086956516</v>
      </c>
      <c r="F185" s="4">
        <f>Nurse[[#This Row],[Total Nurse Staff Hours]]/Nurse[[#This Row],[MDS Census]]</f>
        <v>4.4131452346898969</v>
      </c>
      <c r="G185" s="4">
        <f>Nurse[[#This Row],[Total Direct Care Staff Hours]]/Nurse[[#This Row],[MDS Census]]</f>
        <v>4.3292809777662207</v>
      </c>
      <c r="H185" s="4">
        <f>Nurse[[#This Row],[Total RN Hours (w/ Admin, DON)]]/Nurse[[#This Row],[MDS Census]]</f>
        <v>0.56780652710960866</v>
      </c>
      <c r="I185" s="4">
        <f>Nurse[[#This Row],[RN Hours (excl. Admin, DON)]]/Nurse[[#This Row],[MDS Census]]</f>
        <v>0.48394227018593167</v>
      </c>
      <c r="J185" s="4">
        <f>SUM(Nurse[[#This Row],[RN Hours (excl. Admin, DON)]],Nurse[[#This Row],[RN Admin Hours]],Nurse[[#This Row],[RN DON Hours]],Nurse[[#This Row],[LPN Hours (excl. Admin)]],Nurse[[#This Row],[LPN Admin Hours]],Nurse[[#This Row],[CNA Hours]],Nurse[[#This Row],[NA TR Hours]],Nurse[[#This Row],[Med Aide/Tech Hours]])</f>
        <v>368.92934782608694</v>
      </c>
      <c r="K185" s="4">
        <f>SUM(Nurse[[#This Row],[RN Hours (excl. Admin, DON)]],Nurse[[#This Row],[LPN Hours (excl. Admin)]],Nurse[[#This Row],[CNA Hours]],Nurse[[#This Row],[NA TR Hours]],Nurse[[#This Row],[Med Aide/Tech Hours]])</f>
        <v>361.91847826086956</v>
      </c>
      <c r="L185" s="4">
        <f>SUM(Nurse[[#This Row],[RN Hours (excl. Admin, DON)]],Nurse[[#This Row],[RN Admin Hours]],Nurse[[#This Row],[RN DON Hours]])</f>
        <v>47.467391304347828</v>
      </c>
      <c r="M185" s="4">
        <v>40.456521739130437</v>
      </c>
      <c r="N185" s="4">
        <v>7.0108695652173916</v>
      </c>
      <c r="O185" s="4">
        <v>0</v>
      </c>
      <c r="P185" s="4">
        <f>SUM(Nurse[[#This Row],[LPN Hours (excl. Admin)]],Nurse[[#This Row],[LPN Admin Hours]])</f>
        <v>93.081521739130437</v>
      </c>
      <c r="Q185" s="4">
        <v>93.081521739130437</v>
      </c>
      <c r="R185" s="4">
        <v>0</v>
      </c>
      <c r="S185" s="4">
        <f>SUM(Nurse[[#This Row],[CNA Hours]],Nurse[[#This Row],[NA TR Hours]],Nurse[[#This Row],[Med Aide/Tech Hours]])</f>
        <v>228.38043478260869</v>
      </c>
      <c r="T185" s="4">
        <v>228.38043478260869</v>
      </c>
      <c r="U185" s="4">
        <v>0</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8.6331521739130448</v>
      </c>
      <c r="X185" s="4">
        <v>0.72826086956521741</v>
      </c>
      <c r="Y185" s="4">
        <v>0</v>
      </c>
      <c r="Z185" s="4">
        <v>0</v>
      </c>
      <c r="AA185" s="4">
        <v>7.5733695652173916</v>
      </c>
      <c r="AB185" s="4">
        <v>0</v>
      </c>
      <c r="AC185" s="4">
        <v>0.33152173913043476</v>
      </c>
      <c r="AD185" s="4">
        <v>0</v>
      </c>
      <c r="AE185" s="4">
        <v>0</v>
      </c>
      <c r="AF185" s="1">
        <v>75210</v>
      </c>
      <c r="AG185" s="1">
        <v>1</v>
      </c>
      <c r="AH185"/>
    </row>
    <row r="186" spans="1:34" x14ac:dyDescent="0.25">
      <c r="A186" t="s">
        <v>207</v>
      </c>
      <c r="B186" t="s">
        <v>156</v>
      </c>
      <c r="C186" t="s">
        <v>284</v>
      </c>
      <c r="D186" t="s">
        <v>255</v>
      </c>
      <c r="E186" s="4">
        <v>129.63043478260869</v>
      </c>
      <c r="F186" s="4">
        <f>Nurse[[#This Row],[Total Nurse Staff Hours]]/Nurse[[#This Row],[MDS Census]]</f>
        <v>3.2368463860472918</v>
      </c>
      <c r="G186" s="4">
        <f>Nurse[[#This Row],[Total Direct Care Staff Hours]]/Nurse[[#This Row],[MDS Census]]</f>
        <v>3.1597040080496397</v>
      </c>
      <c r="H186" s="4">
        <f>Nurse[[#This Row],[Total RN Hours (w/ Admin, DON)]]/Nurse[[#This Row],[MDS Census]]</f>
        <v>0.43905165185309414</v>
      </c>
      <c r="I186" s="4">
        <f>Nurse[[#This Row],[RN Hours (excl. Admin, DON)]]/Nurse[[#This Row],[MDS Census]]</f>
        <v>0.36190927385544192</v>
      </c>
      <c r="J186" s="4">
        <f>SUM(Nurse[[#This Row],[RN Hours (excl. Admin, DON)]],Nurse[[#This Row],[RN Admin Hours]],Nurse[[#This Row],[RN DON Hours]],Nurse[[#This Row],[LPN Hours (excl. Admin)]],Nurse[[#This Row],[LPN Admin Hours]],Nurse[[#This Row],[CNA Hours]],Nurse[[#This Row],[NA TR Hours]],Nurse[[#This Row],[Med Aide/Tech Hours]])</f>
        <v>419.59380434782611</v>
      </c>
      <c r="K186" s="4">
        <f>SUM(Nurse[[#This Row],[RN Hours (excl. Admin, DON)]],Nurse[[#This Row],[LPN Hours (excl. Admin)]],Nurse[[#This Row],[CNA Hours]],Nurse[[#This Row],[NA TR Hours]],Nurse[[#This Row],[Med Aide/Tech Hours]])</f>
        <v>409.59380434782611</v>
      </c>
      <c r="L186" s="4">
        <f>SUM(Nurse[[#This Row],[RN Hours (excl. Admin, DON)]],Nurse[[#This Row],[RN Admin Hours]],Nurse[[#This Row],[RN DON Hours]])</f>
        <v>56.914456521739133</v>
      </c>
      <c r="M186" s="4">
        <v>46.914456521739133</v>
      </c>
      <c r="N186" s="4">
        <v>5.2173913043478262</v>
      </c>
      <c r="O186" s="4">
        <v>4.7826086956521738</v>
      </c>
      <c r="P186" s="4">
        <f>SUM(Nurse[[#This Row],[LPN Hours (excl. Admin)]],Nurse[[#This Row],[LPN Admin Hours]])</f>
        <v>110.08152173913044</v>
      </c>
      <c r="Q186" s="4">
        <v>110.08152173913044</v>
      </c>
      <c r="R186" s="4">
        <v>0</v>
      </c>
      <c r="S186" s="4">
        <f>SUM(Nurse[[#This Row],[CNA Hours]],Nurse[[#This Row],[NA TR Hours]],Nurse[[#This Row],[Med Aide/Tech Hours]])</f>
        <v>252.59782608695653</v>
      </c>
      <c r="T186" s="4">
        <v>252.59782608695653</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52.611413043478258</v>
      </c>
      <c r="X186" s="4">
        <v>2.8016304347826089</v>
      </c>
      <c r="Y186" s="4">
        <v>0.57065217391304346</v>
      </c>
      <c r="Z186" s="4">
        <v>0</v>
      </c>
      <c r="AA186" s="4">
        <v>0.82608695652173914</v>
      </c>
      <c r="AB186" s="4">
        <v>0</v>
      </c>
      <c r="AC186" s="4">
        <v>48.413043478260867</v>
      </c>
      <c r="AD186" s="4">
        <v>0</v>
      </c>
      <c r="AE186" s="4">
        <v>0</v>
      </c>
      <c r="AF186" s="1">
        <v>75381</v>
      </c>
      <c r="AG186" s="1">
        <v>1</v>
      </c>
      <c r="AH186"/>
    </row>
    <row r="187" spans="1:34" x14ac:dyDescent="0.25">
      <c r="A187" t="s">
        <v>207</v>
      </c>
      <c r="B187" t="s">
        <v>143</v>
      </c>
      <c r="C187" t="s">
        <v>340</v>
      </c>
      <c r="D187" t="s">
        <v>252</v>
      </c>
      <c r="E187" s="4">
        <v>52.663043478260867</v>
      </c>
      <c r="F187" s="4">
        <f>Nurse[[#This Row],[Total Nurse Staff Hours]]/Nurse[[#This Row],[MDS Census]]</f>
        <v>5.3469040247678024</v>
      </c>
      <c r="G187" s="4">
        <f>Nurse[[#This Row],[Total Direct Care Staff Hours]]/Nurse[[#This Row],[MDS Census]]</f>
        <v>5.052992776057792</v>
      </c>
      <c r="H187" s="4">
        <f>Nurse[[#This Row],[Total RN Hours (w/ Admin, DON)]]/Nurse[[#This Row],[MDS Census]]</f>
        <v>1.3925696594427246</v>
      </c>
      <c r="I187" s="4">
        <f>Nurse[[#This Row],[RN Hours (excl. Admin, DON)]]/Nurse[[#This Row],[MDS Census]]</f>
        <v>1.0986584107327142</v>
      </c>
      <c r="J187" s="4">
        <f>SUM(Nurse[[#This Row],[RN Hours (excl. Admin, DON)]],Nurse[[#This Row],[RN Admin Hours]],Nurse[[#This Row],[RN DON Hours]],Nurse[[#This Row],[LPN Hours (excl. Admin)]],Nurse[[#This Row],[LPN Admin Hours]],Nurse[[#This Row],[CNA Hours]],Nurse[[#This Row],[NA TR Hours]],Nurse[[#This Row],[Med Aide/Tech Hours]])</f>
        <v>281.58423913043481</v>
      </c>
      <c r="K187" s="4">
        <f>SUM(Nurse[[#This Row],[RN Hours (excl. Admin, DON)]],Nurse[[#This Row],[LPN Hours (excl. Admin)]],Nurse[[#This Row],[CNA Hours]],Nurse[[#This Row],[NA TR Hours]],Nurse[[#This Row],[Med Aide/Tech Hours]])</f>
        <v>266.10597826086956</v>
      </c>
      <c r="L187" s="4">
        <f>SUM(Nurse[[#This Row],[RN Hours (excl. Admin, DON)]],Nurse[[#This Row],[RN Admin Hours]],Nurse[[#This Row],[RN DON Hours]])</f>
        <v>73.33695652173914</v>
      </c>
      <c r="M187" s="4">
        <v>57.858695652173914</v>
      </c>
      <c r="N187" s="4">
        <v>10.782608695652174</v>
      </c>
      <c r="O187" s="4">
        <v>4.6956521739130439</v>
      </c>
      <c r="P187" s="4">
        <f>SUM(Nurse[[#This Row],[LPN Hours (excl. Admin)]],Nurse[[#This Row],[LPN Admin Hours]])</f>
        <v>46.733695652173914</v>
      </c>
      <c r="Q187" s="4">
        <v>46.733695652173914</v>
      </c>
      <c r="R187" s="4">
        <v>0</v>
      </c>
      <c r="S187" s="4">
        <f>SUM(Nurse[[#This Row],[CNA Hours]],Nurse[[#This Row],[NA TR Hours]],Nurse[[#This Row],[Med Aide/Tech Hours]])</f>
        <v>161.51358695652175</v>
      </c>
      <c r="T187" s="4">
        <v>161.51358695652175</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75361</v>
      </c>
      <c r="AG187" s="1">
        <v>1</v>
      </c>
      <c r="AH187"/>
    </row>
    <row r="188" spans="1:34" x14ac:dyDescent="0.25">
      <c r="A188" t="s">
        <v>207</v>
      </c>
      <c r="B188" t="s">
        <v>85</v>
      </c>
      <c r="C188" t="s">
        <v>282</v>
      </c>
      <c r="D188" t="s">
        <v>253</v>
      </c>
      <c r="E188" s="4">
        <v>123.57608695652173</v>
      </c>
      <c r="F188" s="4">
        <f>Nurse[[#This Row],[Total Nurse Staff Hours]]/Nurse[[#This Row],[MDS Census]]</f>
        <v>3.5198091300905969</v>
      </c>
      <c r="G188" s="4">
        <f>Nurse[[#This Row],[Total Direct Care Staff Hours]]/Nurse[[#This Row],[MDS Census]]</f>
        <v>3.3589770428357815</v>
      </c>
      <c r="H188" s="4">
        <f>Nurse[[#This Row],[Total RN Hours (w/ Admin, DON)]]/Nurse[[#This Row],[MDS Census]]</f>
        <v>0.45434954701380947</v>
      </c>
      <c r="I188" s="4">
        <f>Nurse[[#This Row],[RN Hours (excl. Admin, DON)]]/Nurse[[#This Row],[MDS Census]]</f>
        <v>0.29351745975899374</v>
      </c>
      <c r="J188" s="4">
        <f>SUM(Nurse[[#This Row],[RN Hours (excl. Admin, DON)]],Nurse[[#This Row],[RN Admin Hours]],Nurse[[#This Row],[RN DON Hours]],Nurse[[#This Row],[LPN Hours (excl. Admin)]],Nurse[[#This Row],[LPN Admin Hours]],Nurse[[#This Row],[CNA Hours]],Nurse[[#This Row],[NA TR Hours]],Nurse[[#This Row],[Med Aide/Tech Hours]])</f>
        <v>434.96423913043475</v>
      </c>
      <c r="K188" s="4">
        <f>SUM(Nurse[[#This Row],[RN Hours (excl. Admin, DON)]],Nurse[[#This Row],[LPN Hours (excl. Admin)]],Nurse[[#This Row],[CNA Hours]],Nurse[[#This Row],[NA TR Hours]],Nurse[[#This Row],[Med Aide/Tech Hours]])</f>
        <v>415.08923913043475</v>
      </c>
      <c r="L188" s="4">
        <f>SUM(Nurse[[#This Row],[RN Hours (excl. Admin, DON)]],Nurse[[#This Row],[RN Admin Hours]],Nurse[[#This Row],[RN DON Hours]])</f>
        <v>56.146739130434781</v>
      </c>
      <c r="M188" s="4">
        <v>36.271739130434781</v>
      </c>
      <c r="N188" s="4">
        <v>15.190217391304348</v>
      </c>
      <c r="O188" s="4">
        <v>4.6847826086956523</v>
      </c>
      <c r="P188" s="4">
        <f>SUM(Nurse[[#This Row],[LPN Hours (excl. Admin)]],Nurse[[#This Row],[LPN Admin Hours]])</f>
        <v>117.34510869565217</v>
      </c>
      <c r="Q188" s="4">
        <v>117.34510869565217</v>
      </c>
      <c r="R188" s="4">
        <v>0</v>
      </c>
      <c r="S188" s="4">
        <f>SUM(Nurse[[#This Row],[CNA Hours]],Nurse[[#This Row],[NA TR Hours]],Nurse[[#This Row],[Med Aide/Tech Hours]])</f>
        <v>261.47239130434781</v>
      </c>
      <c r="T188" s="4">
        <v>261.47239130434781</v>
      </c>
      <c r="U188" s="4">
        <v>0</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1.8310869565217389</v>
      </c>
      <c r="X188" s="4">
        <v>0</v>
      </c>
      <c r="Y188" s="4">
        <v>0.2608695652173913</v>
      </c>
      <c r="Z188" s="4">
        <v>0</v>
      </c>
      <c r="AA188" s="4">
        <v>0</v>
      </c>
      <c r="AB188" s="4">
        <v>0</v>
      </c>
      <c r="AC188" s="4">
        <v>1.5702173913043476</v>
      </c>
      <c r="AD188" s="4">
        <v>0</v>
      </c>
      <c r="AE188" s="4">
        <v>0</v>
      </c>
      <c r="AF188" s="1">
        <v>75278</v>
      </c>
      <c r="AG188" s="1">
        <v>1</v>
      </c>
      <c r="AH188"/>
    </row>
    <row r="189" spans="1:34" x14ac:dyDescent="0.25">
      <c r="A189" t="s">
        <v>207</v>
      </c>
      <c r="B189" t="s">
        <v>44</v>
      </c>
      <c r="C189" t="s">
        <v>299</v>
      </c>
      <c r="D189" t="s">
        <v>254</v>
      </c>
      <c r="E189" s="4">
        <v>93.260869565217391</v>
      </c>
      <c r="F189" s="4">
        <f>Nurse[[#This Row],[Total Nurse Staff Hours]]/Nurse[[#This Row],[MDS Census]]</f>
        <v>0.30349650349650348</v>
      </c>
      <c r="G189" s="4">
        <f>Nurse[[#This Row],[Total Direct Care Staff Hours]]/Nurse[[#This Row],[MDS Census]]</f>
        <v>0.30349650349650348</v>
      </c>
      <c r="H189" s="4">
        <f>Nurse[[#This Row],[Total RN Hours (w/ Admin, DON)]]/Nurse[[#This Row],[MDS Census]]</f>
        <v>0.10509906759906761</v>
      </c>
      <c r="I189" s="4">
        <f>Nurse[[#This Row],[RN Hours (excl. Admin, DON)]]/Nurse[[#This Row],[MDS Census]]</f>
        <v>0.10509906759906761</v>
      </c>
      <c r="J189" s="4">
        <f>SUM(Nurse[[#This Row],[RN Hours (excl. Admin, DON)]],Nurse[[#This Row],[RN Admin Hours]],Nurse[[#This Row],[RN DON Hours]],Nurse[[#This Row],[LPN Hours (excl. Admin)]],Nurse[[#This Row],[LPN Admin Hours]],Nurse[[#This Row],[CNA Hours]],Nurse[[#This Row],[NA TR Hours]],Nurse[[#This Row],[Med Aide/Tech Hours]])</f>
        <v>28.304347826086957</v>
      </c>
      <c r="K189" s="4">
        <f>SUM(Nurse[[#This Row],[RN Hours (excl. Admin, DON)]],Nurse[[#This Row],[LPN Hours (excl. Admin)]],Nurse[[#This Row],[CNA Hours]],Nurse[[#This Row],[NA TR Hours]],Nurse[[#This Row],[Med Aide/Tech Hours]])</f>
        <v>28.304347826086957</v>
      </c>
      <c r="L189" s="4">
        <f>SUM(Nurse[[#This Row],[RN Hours (excl. Admin, DON)]],Nurse[[#This Row],[RN Admin Hours]],Nurse[[#This Row],[RN DON Hours]])</f>
        <v>9.8016304347826093</v>
      </c>
      <c r="M189" s="4">
        <v>9.8016304347826093</v>
      </c>
      <c r="N189" s="4">
        <v>0</v>
      </c>
      <c r="O189" s="4">
        <v>0</v>
      </c>
      <c r="P189" s="4">
        <f>SUM(Nurse[[#This Row],[LPN Hours (excl. Admin)]],Nurse[[#This Row],[LPN Admin Hours]])</f>
        <v>1.9375</v>
      </c>
      <c r="Q189" s="4">
        <v>1.9375</v>
      </c>
      <c r="R189" s="4">
        <v>0</v>
      </c>
      <c r="S189" s="4">
        <f>SUM(Nurse[[#This Row],[CNA Hours]],Nurse[[#This Row],[NA TR Hours]],Nurse[[#This Row],[Med Aide/Tech Hours]])</f>
        <v>16.565217391304348</v>
      </c>
      <c r="T189" s="4">
        <v>16.565217391304348</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9" s="4">
        <v>0</v>
      </c>
      <c r="Y189" s="4">
        <v>0</v>
      </c>
      <c r="Z189" s="4">
        <v>0</v>
      </c>
      <c r="AA189" s="4">
        <v>0</v>
      </c>
      <c r="AB189" s="4">
        <v>0</v>
      </c>
      <c r="AC189" s="4">
        <v>0</v>
      </c>
      <c r="AD189" s="4">
        <v>0</v>
      </c>
      <c r="AE189" s="4">
        <v>0</v>
      </c>
      <c r="AF189" s="1">
        <v>75201</v>
      </c>
      <c r="AG189" s="1">
        <v>1</v>
      </c>
      <c r="AH189"/>
    </row>
    <row r="190" spans="1:34" x14ac:dyDescent="0.25">
      <c r="A190" t="s">
        <v>207</v>
      </c>
      <c r="B190" t="s">
        <v>152</v>
      </c>
      <c r="C190" t="s">
        <v>278</v>
      </c>
      <c r="D190" t="s">
        <v>254</v>
      </c>
      <c r="E190" s="4">
        <v>97.804347826086953</v>
      </c>
      <c r="F190" s="4">
        <f>Nurse[[#This Row],[Total Nurse Staff Hours]]/Nurse[[#This Row],[MDS Census]]</f>
        <v>3.5614303178484108</v>
      </c>
      <c r="G190" s="4">
        <f>Nurse[[#This Row],[Total Direct Care Staff Hours]]/Nurse[[#This Row],[MDS Census]]</f>
        <v>3.3250444543231832</v>
      </c>
      <c r="H190" s="4">
        <f>Nurse[[#This Row],[Total RN Hours (w/ Admin, DON)]]/Nurse[[#This Row],[MDS Census]]</f>
        <v>0.68154034229828853</v>
      </c>
      <c r="I190" s="4">
        <f>Nurse[[#This Row],[RN Hours (excl. Admin, DON)]]/Nurse[[#This Row],[MDS Census]]</f>
        <v>0.50205601244721054</v>
      </c>
      <c r="J190" s="4">
        <f>SUM(Nurse[[#This Row],[RN Hours (excl. Admin, DON)]],Nurse[[#This Row],[RN Admin Hours]],Nurse[[#This Row],[RN DON Hours]],Nurse[[#This Row],[LPN Hours (excl. Admin)]],Nurse[[#This Row],[LPN Admin Hours]],Nurse[[#This Row],[CNA Hours]],Nurse[[#This Row],[NA TR Hours]],Nurse[[#This Row],[Med Aide/Tech Hours]])</f>
        <v>348.32336956521738</v>
      </c>
      <c r="K190" s="4">
        <f>SUM(Nurse[[#This Row],[RN Hours (excl. Admin, DON)]],Nurse[[#This Row],[LPN Hours (excl. Admin)]],Nurse[[#This Row],[CNA Hours]],Nurse[[#This Row],[NA TR Hours]],Nurse[[#This Row],[Med Aide/Tech Hours]])</f>
        <v>325.20380434782612</v>
      </c>
      <c r="L190" s="4">
        <f>SUM(Nurse[[#This Row],[RN Hours (excl. Admin, DON)]],Nurse[[#This Row],[RN Admin Hours]],Nurse[[#This Row],[RN DON Hours]])</f>
        <v>66.657608695652172</v>
      </c>
      <c r="M190" s="4">
        <v>49.103260869565219</v>
      </c>
      <c r="N190" s="4">
        <v>14.163043478260869</v>
      </c>
      <c r="O190" s="4">
        <v>3.3913043478260869</v>
      </c>
      <c r="P190" s="4">
        <f>SUM(Nurse[[#This Row],[LPN Hours (excl. Admin)]],Nurse[[#This Row],[LPN Admin Hours]])</f>
        <v>88.130434782608688</v>
      </c>
      <c r="Q190" s="4">
        <v>82.565217391304344</v>
      </c>
      <c r="R190" s="4">
        <v>5.5652173913043477</v>
      </c>
      <c r="S190" s="4">
        <f>SUM(Nurse[[#This Row],[CNA Hours]],Nurse[[#This Row],[NA TR Hours]],Nurse[[#This Row],[Med Aide/Tech Hours]])</f>
        <v>193.53532608695653</v>
      </c>
      <c r="T190" s="4">
        <v>193.53532608695653</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33.510869565217391</v>
      </c>
      <c r="X190" s="4">
        <v>8.6956521739130432E-2</v>
      </c>
      <c r="Y190" s="4">
        <v>0</v>
      </c>
      <c r="Z190" s="4">
        <v>0</v>
      </c>
      <c r="AA190" s="4">
        <v>11.168478260869565</v>
      </c>
      <c r="AB190" s="4">
        <v>0</v>
      </c>
      <c r="AC190" s="4">
        <v>22.255434782608695</v>
      </c>
      <c r="AD190" s="4">
        <v>0</v>
      </c>
      <c r="AE190" s="4">
        <v>0</v>
      </c>
      <c r="AF190" s="1">
        <v>75377</v>
      </c>
      <c r="AG190" s="1">
        <v>1</v>
      </c>
      <c r="AH190"/>
    </row>
    <row r="191" spans="1:34" x14ac:dyDescent="0.25">
      <c r="A191" t="s">
        <v>207</v>
      </c>
      <c r="B191" t="s">
        <v>83</v>
      </c>
      <c r="C191" t="s">
        <v>272</v>
      </c>
      <c r="D191" t="s">
        <v>252</v>
      </c>
      <c r="E191" s="4">
        <v>79.760869565217391</v>
      </c>
      <c r="F191" s="4">
        <f>Nurse[[#This Row],[Total Nurse Staff Hours]]/Nurse[[#This Row],[MDS Census]]</f>
        <v>3.0886822022349416</v>
      </c>
      <c r="G191" s="4">
        <f>Nurse[[#This Row],[Total Direct Care Staff Hours]]/Nurse[[#This Row],[MDS Census]]</f>
        <v>2.9314867811392751</v>
      </c>
      <c r="H191" s="4">
        <f>Nurse[[#This Row],[Total RN Hours (w/ Admin, DON)]]/Nurse[[#This Row],[MDS Census]]</f>
        <v>0.47175660943036252</v>
      </c>
      <c r="I191" s="4">
        <f>Nurse[[#This Row],[RN Hours (excl. Admin, DON)]]/Nurse[[#This Row],[MDS Census]]</f>
        <v>0.3145611883346961</v>
      </c>
      <c r="J191" s="4">
        <f>SUM(Nurse[[#This Row],[RN Hours (excl. Admin, DON)]],Nurse[[#This Row],[RN Admin Hours]],Nurse[[#This Row],[RN DON Hours]],Nurse[[#This Row],[LPN Hours (excl. Admin)]],Nurse[[#This Row],[LPN Admin Hours]],Nurse[[#This Row],[CNA Hours]],Nurse[[#This Row],[NA TR Hours]],Nurse[[#This Row],[Med Aide/Tech Hours]])</f>
        <v>246.35597826086956</v>
      </c>
      <c r="K191" s="4">
        <f>SUM(Nurse[[#This Row],[RN Hours (excl. Admin, DON)]],Nurse[[#This Row],[LPN Hours (excl. Admin)]],Nurse[[#This Row],[CNA Hours]],Nurse[[#This Row],[NA TR Hours]],Nurse[[#This Row],[Med Aide/Tech Hours]])</f>
        <v>233.81793478260869</v>
      </c>
      <c r="L191" s="4">
        <f>SUM(Nurse[[#This Row],[RN Hours (excl. Admin, DON)]],Nurse[[#This Row],[RN Admin Hours]],Nurse[[#This Row],[RN DON Hours]])</f>
        <v>37.627717391304351</v>
      </c>
      <c r="M191" s="4">
        <v>25.089673913043477</v>
      </c>
      <c r="N191" s="4">
        <v>7.5815217391304346</v>
      </c>
      <c r="O191" s="4">
        <v>4.9565217391304346</v>
      </c>
      <c r="P191" s="4">
        <f>SUM(Nurse[[#This Row],[LPN Hours (excl. Admin)]],Nurse[[#This Row],[LPN Admin Hours]])</f>
        <v>62.160326086956523</v>
      </c>
      <c r="Q191" s="4">
        <v>62.160326086956523</v>
      </c>
      <c r="R191" s="4">
        <v>0</v>
      </c>
      <c r="S191" s="4">
        <f>SUM(Nurse[[#This Row],[CNA Hours]],Nurse[[#This Row],[NA TR Hours]],Nurse[[#This Row],[Med Aide/Tech Hours]])</f>
        <v>146.56793478260869</v>
      </c>
      <c r="T191" s="4">
        <v>146.56793478260869</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17.130434782608695</v>
      </c>
      <c r="X191" s="4">
        <v>0</v>
      </c>
      <c r="Y191" s="4">
        <v>3.2336956521739131</v>
      </c>
      <c r="Z191" s="4">
        <v>0</v>
      </c>
      <c r="AA191" s="4">
        <v>3.2989130434782608</v>
      </c>
      <c r="AB191" s="4">
        <v>0</v>
      </c>
      <c r="AC191" s="4">
        <v>10.597826086956522</v>
      </c>
      <c r="AD191" s="4">
        <v>0</v>
      </c>
      <c r="AE191" s="4">
        <v>0</v>
      </c>
      <c r="AF191" s="1">
        <v>75274</v>
      </c>
      <c r="AG191" s="1">
        <v>1</v>
      </c>
      <c r="AH191"/>
    </row>
    <row r="192" spans="1:34" x14ac:dyDescent="0.25">
      <c r="A192" t="s">
        <v>207</v>
      </c>
      <c r="B192" t="s">
        <v>87</v>
      </c>
      <c r="C192" t="s">
        <v>323</v>
      </c>
      <c r="D192" t="s">
        <v>252</v>
      </c>
      <c r="E192" s="4">
        <v>39.347826086956523</v>
      </c>
      <c r="F192" s="4">
        <f>Nurse[[#This Row],[Total Nurse Staff Hours]]/Nurse[[#This Row],[MDS Census]]</f>
        <v>4.3361187845303863</v>
      </c>
      <c r="G192" s="4">
        <f>Nurse[[#This Row],[Total Direct Care Staff Hours]]/Nurse[[#This Row],[MDS Census]]</f>
        <v>4.2891574585635359</v>
      </c>
      <c r="H192" s="4">
        <f>Nurse[[#This Row],[Total RN Hours (w/ Admin, DON)]]/Nurse[[#This Row],[MDS Census]]</f>
        <v>0.52168508287292814</v>
      </c>
      <c r="I192" s="4">
        <f>Nurse[[#This Row],[RN Hours (excl. Admin, DON)]]/Nurse[[#This Row],[MDS Census]]</f>
        <v>0.50400552486187844</v>
      </c>
      <c r="J192" s="4">
        <f>SUM(Nurse[[#This Row],[RN Hours (excl. Admin, DON)]],Nurse[[#This Row],[RN Admin Hours]],Nurse[[#This Row],[RN DON Hours]],Nurse[[#This Row],[LPN Hours (excl. Admin)]],Nurse[[#This Row],[LPN Admin Hours]],Nurse[[#This Row],[CNA Hours]],Nurse[[#This Row],[NA TR Hours]],Nurse[[#This Row],[Med Aide/Tech Hours]])</f>
        <v>170.61684782608694</v>
      </c>
      <c r="K192" s="4">
        <f>SUM(Nurse[[#This Row],[RN Hours (excl. Admin, DON)]],Nurse[[#This Row],[LPN Hours (excl. Admin)]],Nurse[[#This Row],[CNA Hours]],Nurse[[#This Row],[NA TR Hours]],Nurse[[#This Row],[Med Aide/Tech Hours]])</f>
        <v>168.76902173913044</v>
      </c>
      <c r="L192" s="4">
        <f>SUM(Nurse[[#This Row],[RN Hours (excl. Admin, DON)]],Nurse[[#This Row],[RN Admin Hours]],Nurse[[#This Row],[RN DON Hours]])</f>
        <v>20.527173913043477</v>
      </c>
      <c r="M192" s="4">
        <v>19.831521739130434</v>
      </c>
      <c r="N192" s="4">
        <v>0.69565217391304346</v>
      </c>
      <c r="O192" s="4">
        <v>0</v>
      </c>
      <c r="P192" s="4">
        <f>SUM(Nurse[[#This Row],[LPN Hours (excl. Admin)]],Nurse[[#This Row],[LPN Admin Hours]])</f>
        <v>47.899456521739125</v>
      </c>
      <c r="Q192" s="4">
        <v>46.747282608695649</v>
      </c>
      <c r="R192" s="4">
        <v>1.1521739130434783</v>
      </c>
      <c r="S192" s="4">
        <f>SUM(Nurse[[#This Row],[CNA Hours]],Nurse[[#This Row],[NA TR Hours]],Nurse[[#This Row],[Med Aide/Tech Hours]])</f>
        <v>102.19021739130434</v>
      </c>
      <c r="T192" s="4">
        <v>102.19021739130434</v>
      </c>
      <c r="U192" s="4">
        <v>0</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7.4347826086956523</v>
      </c>
      <c r="X192" s="4">
        <v>5.3043478260869561</v>
      </c>
      <c r="Y192" s="4">
        <v>0</v>
      </c>
      <c r="Z192" s="4">
        <v>0</v>
      </c>
      <c r="AA192" s="4">
        <v>0</v>
      </c>
      <c r="AB192" s="4">
        <v>1.1521739130434783</v>
      </c>
      <c r="AC192" s="4">
        <v>0.97826086956521741</v>
      </c>
      <c r="AD192" s="4">
        <v>0</v>
      </c>
      <c r="AE192" s="4">
        <v>0</v>
      </c>
      <c r="AF192" s="1">
        <v>75280</v>
      </c>
      <c r="AG192" s="1">
        <v>1</v>
      </c>
      <c r="AH192"/>
    </row>
    <row r="193" spans="1:34" x14ac:dyDescent="0.25">
      <c r="A193" t="s">
        <v>207</v>
      </c>
      <c r="B193" t="s">
        <v>71</v>
      </c>
      <c r="C193" t="s">
        <v>270</v>
      </c>
      <c r="D193" t="s">
        <v>253</v>
      </c>
      <c r="E193" s="4">
        <v>116.80434782608695</v>
      </c>
      <c r="F193" s="4">
        <f>Nurse[[#This Row],[Total Nurse Staff Hours]]/Nurse[[#This Row],[MDS Census]]</f>
        <v>3.0437372045412245</v>
      </c>
      <c r="G193" s="4">
        <f>Nurse[[#This Row],[Total Direct Care Staff Hours]]/Nurse[[#This Row],[MDS Census]]</f>
        <v>2.6290247533966129</v>
      </c>
      <c r="H193" s="4">
        <f>Nurse[[#This Row],[Total RN Hours (w/ Admin, DON)]]/Nurse[[#This Row],[MDS Census]]</f>
        <v>0.42446026428438494</v>
      </c>
      <c r="I193" s="4">
        <f>Nurse[[#This Row],[RN Hours (excl. Admin, DON)]]/Nurse[[#This Row],[MDS Census]]</f>
        <v>9.7478131397729373E-3</v>
      </c>
      <c r="J193" s="4">
        <f>SUM(Nurse[[#This Row],[RN Hours (excl. Admin, DON)]],Nurse[[#This Row],[RN Admin Hours]],Nurse[[#This Row],[RN DON Hours]],Nurse[[#This Row],[LPN Hours (excl. Admin)]],Nurse[[#This Row],[LPN Admin Hours]],Nurse[[#This Row],[CNA Hours]],Nurse[[#This Row],[NA TR Hours]],Nurse[[#This Row],[Med Aide/Tech Hours]])</f>
        <v>355.52173913043475</v>
      </c>
      <c r="K193" s="4">
        <f>SUM(Nurse[[#This Row],[RN Hours (excl. Admin, DON)]],Nurse[[#This Row],[LPN Hours (excl. Admin)]],Nurse[[#This Row],[CNA Hours]],Nurse[[#This Row],[NA TR Hours]],Nurse[[#This Row],[Med Aide/Tech Hours]])</f>
        <v>307.08152173913044</v>
      </c>
      <c r="L193" s="4">
        <f>SUM(Nurse[[#This Row],[RN Hours (excl. Admin, DON)]],Nurse[[#This Row],[RN Admin Hours]],Nurse[[#This Row],[RN DON Hours]])</f>
        <v>49.578804347826093</v>
      </c>
      <c r="M193" s="4">
        <v>1.138586956521739</v>
      </c>
      <c r="N193" s="4">
        <v>43.222826086956523</v>
      </c>
      <c r="O193" s="4">
        <v>5.2173913043478262</v>
      </c>
      <c r="P193" s="4">
        <f>SUM(Nurse[[#This Row],[LPN Hours (excl. Admin)]],Nurse[[#This Row],[LPN Admin Hours]])</f>
        <v>89.358695652173907</v>
      </c>
      <c r="Q193" s="4">
        <v>89.358695652173907</v>
      </c>
      <c r="R193" s="4">
        <v>0</v>
      </c>
      <c r="S193" s="4">
        <f>SUM(Nurse[[#This Row],[CNA Hours]],Nurse[[#This Row],[NA TR Hours]],Nurse[[#This Row],[Med Aide/Tech Hours]])</f>
        <v>216.58423913043478</v>
      </c>
      <c r="T193" s="4">
        <v>216.58423913043478</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9.4239130434782616</v>
      </c>
      <c r="X193" s="4">
        <v>0</v>
      </c>
      <c r="Y193" s="4">
        <v>9.179347826086957</v>
      </c>
      <c r="Z193" s="4">
        <v>0</v>
      </c>
      <c r="AA193" s="4">
        <v>0</v>
      </c>
      <c r="AB193" s="4">
        <v>0</v>
      </c>
      <c r="AC193" s="4">
        <v>0.24456521739130435</v>
      </c>
      <c r="AD193" s="4">
        <v>0</v>
      </c>
      <c r="AE193" s="4">
        <v>0</v>
      </c>
      <c r="AF193" s="1">
        <v>75252</v>
      </c>
      <c r="AG193" s="1">
        <v>1</v>
      </c>
      <c r="AH193"/>
    </row>
    <row r="194" spans="1:34" x14ac:dyDescent="0.25">
      <c r="A194" t="s">
        <v>207</v>
      </c>
      <c r="B194" t="s">
        <v>16</v>
      </c>
      <c r="C194" t="s">
        <v>280</v>
      </c>
      <c r="D194" t="s">
        <v>256</v>
      </c>
      <c r="E194" s="4">
        <v>94.847826086956516</v>
      </c>
      <c r="F194" s="4">
        <f>Nurse[[#This Row],[Total Nurse Staff Hours]]/Nurse[[#This Row],[MDS Census]]</f>
        <v>4.5037118954847593</v>
      </c>
      <c r="G194" s="4">
        <f>Nurse[[#This Row],[Total Direct Care Staff Hours]]/Nurse[[#This Row],[MDS Census]]</f>
        <v>4.4338173275269321</v>
      </c>
      <c r="H194" s="4">
        <f>Nurse[[#This Row],[Total RN Hours (w/ Admin, DON)]]/Nurse[[#This Row],[MDS Census]]</f>
        <v>1.0211620444648175</v>
      </c>
      <c r="I194" s="4">
        <f>Nurse[[#This Row],[RN Hours (excl. Admin, DON)]]/Nurse[[#This Row],[MDS Census]]</f>
        <v>0.95126747650699039</v>
      </c>
      <c r="J194" s="4">
        <f>SUM(Nurse[[#This Row],[RN Hours (excl. Admin, DON)]],Nurse[[#This Row],[RN Admin Hours]],Nurse[[#This Row],[RN DON Hours]],Nurse[[#This Row],[LPN Hours (excl. Admin)]],Nurse[[#This Row],[LPN Admin Hours]],Nurse[[#This Row],[CNA Hours]],Nurse[[#This Row],[NA TR Hours]],Nurse[[#This Row],[Med Aide/Tech Hours]])</f>
        <v>427.1672826086957</v>
      </c>
      <c r="K194" s="4">
        <f>SUM(Nurse[[#This Row],[RN Hours (excl. Admin, DON)]],Nurse[[#This Row],[LPN Hours (excl. Admin)]],Nurse[[#This Row],[CNA Hours]],Nurse[[#This Row],[NA TR Hours]],Nurse[[#This Row],[Med Aide/Tech Hours]])</f>
        <v>420.53793478260877</v>
      </c>
      <c r="L194" s="4">
        <f>SUM(Nurse[[#This Row],[RN Hours (excl. Admin, DON)]],Nurse[[#This Row],[RN Admin Hours]],Nurse[[#This Row],[RN DON Hours]])</f>
        <v>96.854999999999976</v>
      </c>
      <c r="M194" s="4">
        <v>90.225652173913019</v>
      </c>
      <c r="N194" s="4">
        <v>1.5043478260869565</v>
      </c>
      <c r="O194" s="4">
        <v>5.125</v>
      </c>
      <c r="P194" s="4">
        <f>SUM(Nurse[[#This Row],[LPN Hours (excl. Admin)]],Nurse[[#This Row],[LPN Admin Hours]])</f>
        <v>64.026847826086964</v>
      </c>
      <c r="Q194" s="4">
        <v>64.026847826086964</v>
      </c>
      <c r="R194" s="4">
        <v>0</v>
      </c>
      <c r="S194" s="4">
        <f>SUM(Nurse[[#This Row],[CNA Hours]],Nurse[[#This Row],[NA TR Hours]],Nurse[[#This Row],[Med Aide/Tech Hours]])</f>
        <v>266.28543478260877</v>
      </c>
      <c r="T194" s="4">
        <v>266.28543478260877</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4" s="4">
        <v>0</v>
      </c>
      <c r="Y194" s="4">
        <v>0</v>
      </c>
      <c r="Z194" s="4">
        <v>0</v>
      </c>
      <c r="AA194" s="4">
        <v>0</v>
      </c>
      <c r="AB194" s="4">
        <v>0</v>
      </c>
      <c r="AC194" s="4">
        <v>0</v>
      </c>
      <c r="AD194" s="4">
        <v>0</v>
      </c>
      <c r="AE194" s="4">
        <v>0</v>
      </c>
      <c r="AF194" s="1">
        <v>75078</v>
      </c>
      <c r="AG194" s="1">
        <v>1</v>
      </c>
      <c r="AH194"/>
    </row>
    <row r="195" spans="1:34" x14ac:dyDescent="0.25">
      <c r="A195" t="s">
        <v>207</v>
      </c>
      <c r="B195" t="s">
        <v>93</v>
      </c>
      <c r="C195" t="s">
        <v>325</v>
      </c>
      <c r="D195" t="s">
        <v>254</v>
      </c>
      <c r="E195" s="4">
        <v>76.108695652173907</v>
      </c>
      <c r="F195" s="4">
        <f>Nurse[[#This Row],[Total Nurse Staff Hours]]/Nurse[[#This Row],[MDS Census]]</f>
        <v>3.7797772065124251</v>
      </c>
      <c r="G195" s="4">
        <f>Nurse[[#This Row],[Total Direct Care Staff Hours]]/Nurse[[#This Row],[MDS Census]]</f>
        <v>3.4687946301056845</v>
      </c>
      <c r="H195" s="4">
        <f>Nurse[[#This Row],[Total RN Hours (w/ Admin, DON)]]/Nurse[[#This Row],[MDS Census]]</f>
        <v>0.63849614395886889</v>
      </c>
      <c r="I195" s="4">
        <f>Nurse[[#This Row],[RN Hours (excl. Admin, DON)]]/Nurse[[#This Row],[MDS Census]]</f>
        <v>0.396636675235647</v>
      </c>
      <c r="J195" s="4">
        <f>SUM(Nurse[[#This Row],[RN Hours (excl. Admin, DON)]],Nurse[[#This Row],[RN Admin Hours]],Nurse[[#This Row],[RN DON Hours]],Nurse[[#This Row],[LPN Hours (excl. Admin)]],Nurse[[#This Row],[LPN Admin Hours]],Nurse[[#This Row],[CNA Hours]],Nurse[[#This Row],[NA TR Hours]],Nurse[[#This Row],[Med Aide/Tech Hours]])</f>
        <v>287.67391304347825</v>
      </c>
      <c r="K195" s="4">
        <f>SUM(Nurse[[#This Row],[RN Hours (excl. Admin, DON)]],Nurse[[#This Row],[LPN Hours (excl. Admin)]],Nurse[[#This Row],[CNA Hours]],Nurse[[#This Row],[NA TR Hours]],Nurse[[#This Row],[Med Aide/Tech Hours]])</f>
        <v>264.00543478260869</v>
      </c>
      <c r="L195" s="4">
        <f>SUM(Nurse[[#This Row],[RN Hours (excl. Admin, DON)]],Nurse[[#This Row],[RN Admin Hours]],Nurse[[#This Row],[RN DON Hours]])</f>
        <v>48.595108695652172</v>
      </c>
      <c r="M195" s="4">
        <v>30.1875</v>
      </c>
      <c r="N195" s="4">
        <v>13.760869565217391</v>
      </c>
      <c r="O195" s="4">
        <v>4.6467391304347823</v>
      </c>
      <c r="P195" s="4">
        <f>SUM(Nurse[[#This Row],[LPN Hours (excl. Admin)]],Nurse[[#This Row],[LPN Admin Hours]])</f>
        <v>81.396739130434781</v>
      </c>
      <c r="Q195" s="4">
        <v>76.135869565217391</v>
      </c>
      <c r="R195" s="4">
        <v>5.2608695652173916</v>
      </c>
      <c r="S195" s="4">
        <f>SUM(Nurse[[#This Row],[CNA Hours]],Nurse[[#This Row],[NA TR Hours]],Nurse[[#This Row],[Med Aide/Tech Hours]])</f>
        <v>157.68206521739131</v>
      </c>
      <c r="T195" s="4">
        <v>157.68206521739131</v>
      </c>
      <c r="U195" s="4">
        <v>0</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16.994565217391305</v>
      </c>
      <c r="X195" s="4">
        <v>2.5380434782608696</v>
      </c>
      <c r="Y195" s="4">
        <v>0</v>
      </c>
      <c r="Z195" s="4">
        <v>0</v>
      </c>
      <c r="AA195" s="4">
        <v>6.3478260869565215</v>
      </c>
      <c r="AB195" s="4">
        <v>0</v>
      </c>
      <c r="AC195" s="4">
        <v>8.1086956521739122</v>
      </c>
      <c r="AD195" s="4">
        <v>0</v>
      </c>
      <c r="AE195" s="4">
        <v>0</v>
      </c>
      <c r="AF195" s="1">
        <v>75294</v>
      </c>
      <c r="AG195" s="1">
        <v>1</v>
      </c>
      <c r="AH195"/>
    </row>
    <row r="196" spans="1:34" x14ac:dyDescent="0.25">
      <c r="A196" t="s">
        <v>207</v>
      </c>
      <c r="B196" t="s">
        <v>90</v>
      </c>
      <c r="C196" t="s">
        <v>307</v>
      </c>
      <c r="D196" t="s">
        <v>254</v>
      </c>
      <c r="E196" s="4">
        <v>33.641304347826086</v>
      </c>
      <c r="F196" s="4">
        <f>Nurse[[#This Row],[Total Nurse Staff Hours]]/Nurse[[#This Row],[MDS Census]]</f>
        <v>4.1083004846526645</v>
      </c>
      <c r="G196" s="4">
        <f>Nurse[[#This Row],[Total Direct Care Staff Hours]]/Nurse[[#This Row],[MDS Census]]</f>
        <v>3.7561906300484647</v>
      </c>
      <c r="H196" s="4">
        <f>Nurse[[#This Row],[Total RN Hours (w/ Admin, DON)]]/Nurse[[#This Row],[MDS Census]]</f>
        <v>1.0584814216478191</v>
      </c>
      <c r="I196" s="4">
        <f>Nurse[[#This Row],[RN Hours (excl. Admin, DON)]]/Nurse[[#This Row],[MDS Census]]</f>
        <v>0.85088852988691444</v>
      </c>
      <c r="J196" s="4">
        <f>SUM(Nurse[[#This Row],[RN Hours (excl. Admin, DON)]],Nurse[[#This Row],[RN Admin Hours]],Nurse[[#This Row],[RN DON Hours]],Nurse[[#This Row],[LPN Hours (excl. Admin)]],Nurse[[#This Row],[LPN Admin Hours]],Nurse[[#This Row],[CNA Hours]],Nurse[[#This Row],[NA TR Hours]],Nurse[[#This Row],[Med Aide/Tech Hours]])</f>
        <v>138.20858695652171</v>
      </c>
      <c r="K196" s="4">
        <f>SUM(Nurse[[#This Row],[RN Hours (excl. Admin, DON)]],Nurse[[#This Row],[LPN Hours (excl. Admin)]],Nurse[[#This Row],[CNA Hours]],Nurse[[#This Row],[NA TR Hours]],Nurse[[#This Row],[Med Aide/Tech Hours]])</f>
        <v>126.36315217391302</v>
      </c>
      <c r="L196" s="4">
        <f>SUM(Nurse[[#This Row],[RN Hours (excl. Admin, DON)]],Nurse[[#This Row],[RN Admin Hours]],Nurse[[#This Row],[RN DON Hours]])</f>
        <v>35.608695652173914</v>
      </c>
      <c r="M196" s="4">
        <v>28.625</v>
      </c>
      <c r="N196" s="4">
        <v>2.089673913043478</v>
      </c>
      <c r="O196" s="4">
        <v>4.8940217391304346</v>
      </c>
      <c r="P196" s="4">
        <f>SUM(Nurse[[#This Row],[LPN Hours (excl. Admin)]],Nurse[[#This Row],[LPN Admin Hours]])</f>
        <v>19.399782608695652</v>
      </c>
      <c r="Q196" s="4">
        <v>14.538043478260869</v>
      </c>
      <c r="R196" s="4">
        <v>4.8617391304347821</v>
      </c>
      <c r="S196" s="4">
        <f>SUM(Nurse[[#This Row],[CNA Hours]],Nurse[[#This Row],[NA TR Hours]],Nurse[[#This Row],[Med Aide/Tech Hours]])</f>
        <v>83.200108695652148</v>
      </c>
      <c r="T196" s="4">
        <v>83.200108695652148</v>
      </c>
      <c r="U196" s="4">
        <v>0</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0.33423913043478259</v>
      </c>
      <c r="X196" s="4">
        <v>0</v>
      </c>
      <c r="Y196" s="4">
        <v>0</v>
      </c>
      <c r="Z196" s="4">
        <v>0</v>
      </c>
      <c r="AA196" s="4">
        <v>0.33423913043478259</v>
      </c>
      <c r="AB196" s="4">
        <v>0</v>
      </c>
      <c r="AC196" s="4">
        <v>0</v>
      </c>
      <c r="AD196" s="4">
        <v>0</v>
      </c>
      <c r="AE196" s="4">
        <v>0</v>
      </c>
      <c r="AF196" s="1">
        <v>75290</v>
      </c>
      <c r="AG196" s="1">
        <v>1</v>
      </c>
      <c r="AH196"/>
    </row>
    <row r="197" spans="1:34" x14ac:dyDescent="0.25">
      <c r="A197" t="s">
        <v>207</v>
      </c>
      <c r="B197" t="s">
        <v>68</v>
      </c>
      <c r="C197" t="s">
        <v>307</v>
      </c>
      <c r="D197" t="s">
        <v>254</v>
      </c>
      <c r="E197" s="4">
        <v>127.23913043478261</v>
      </c>
      <c r="F197" s="4">
        <f>Nurse[[#This Row],[Total Nurse Staff Hours]]/Nurse[[#This Row],[MDS Census]]</f>
        <v>3.5724500256278837</v>
      </c>
      <c r="G197" s="4">
        <f>Nurse[[#This Row],[Total Direct Care Staff Hours]]/Nurse[[#This Row],[MDS Census]]</f>
        <v>3.3391850333162485</v>
      </c>
      <c r="H197" s="4">
        <f>Nurse[[#This Row],[Total RN Hours (w/ Admin, DON)]]/Nurse[[#This Row],[MDS Census]]</f>
        <v>0.50130702203997946</v>
      </c>
      <c r="I197" s="4">
        <f>Nurse[[#This Row],[RN Hours (excl. Admin, DON)]]/Nurse[[#This Row],[MDS Census]]</f>
        <v>0.26804202972834451</v>
      </c>
      <c r="J197" s="4">
        <f>SUM(Nurse[[#This Row],[RN Hours (excl. Admin, DON)]],Nurse[[#This Row],[RN Admin Hours]],Nurse[[#This Row],[RN DON Hours]],Nurse[[#This Row],[LPN Hours (excl. Admin)]],Nurse[[#This Row],[LPN Admin Hours]],Nurse[[#This Row],[CNA Hours]],Nurse[[#This Row],[NA TR Hours]],Nurse[[#This Row],[Med Aide/Tech Hours]])</f>
        <v>454.55543478260876</v>
      </c>
      <c r="K197" s="4">
        <f>SUM(Nurse[[#This Row],[RN Hours (excl. Admin, DON)]],Nurse[[#This Row],[LPN Hours (excl. Admin)]],Nurse[[#This Row],[CNA Hours]],Nurse[[#This Row],[NA TR Hours]],Nurse[[#This Row],[Med Aide/Tech Hours]])</f>
        <v>424.87500000000006</v>
      </c>
      <c r="L197" s="4">
        <f>SUM(Nurse[[#This Row],[RN Hours (excl. Admin, DON)]],Nurse[[#This Row],[RN Admin Hours]],Nurse[[#This Row],[RN DON Hours]])</f>
        <v>63.785869565217382</v>
      </c>
      <c r="M197" s="4">
        <v>34.105434782608704</v>
      </c>
      <c r="N197" s="4">
        <v>24.202173913043463</v>
      </c>
      <c r="O197" s="4">
        <v>5.4782608695652177</v>
      </c>
      <c r="P197" s="4">
        <f>SUM(Nurse[[#This Row],[LPN Hours (excl. Admin)]],Nurse[[#This Row],[LPN Admin Hours]])</f>
        <v>121.9076086956522</v>
      </c>
      <c r="Q197" s="4">
        <v>121.9076086956522</v>
      </c>
      <c r="R197" s="4">
        <v>0</v>
      </c>
      <c r="S197" s="4">
        <f>SUM(Nurse[[#This Row],[CNA Hours]],Nurse[[#This Row],[NA TR Hours]],Nurse[[#This Row],[Med Aide/Tech Hours]])</f>
        <v>268.86195652173916</v>
      </c>
      <c r="T197" s="4">
        <v>268.86195652173916</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7" s="4">
        <v>0</v>
      </c>
      <c r="Y197" s="4">
        <v>0</v>
      </c>
      <c r="Z197" s="4">
        <v>0</v>
      </c>
      <c r="AA197" s="4">
        <v>0</v>
      </c>
      <c r="AB197" s="4">
        <v>0</v>
      </c>
      <c r="AC197" s="4">
        <v>0</v>
      </c>
      <c r="AD197" s="4">
        <v>0</v>
      </c>
      <c r="AE197" s="4">
        <v>0</v>
      </c>
      <c r="AF197" s="1">
        <v>75246</v>
      </c>
      <c r="AG197" s="1">
        <v>1</v>
      </c>
      <c r="AH197"/>
    </row>
    <row r="198" spans="1:34" x14ac:dyDescent="0.25">
      <c r="A198" t="s">
        <v>207</v>
      </c>
      <c r="B198" t="s">
        <v>119</v>
      </c>
      <c r="C198" t="s">
        <v>331</v>
      </c>
      <c r="D198" t="s">
        <v>254</v>
      </c>
      <c r="E198" s="4">
        <v>77.097826086956516</v>
      </c>
      <c r="F198" s="4">
        <f>Nurse[[#This Row],[Total Nurse Staff Hours]]/Nurse[[#This Row],[MDS Census]]</f>
        <v>3.6414916114479077</v>
      </c>
      <c r="G198" s="4">
        <f>Nurse[[#This Row],[Total Direct Care Staff Hours]]/Nurse[[#This Row],[MDS Census]]</f>
        <v>3.3731552234597508</v>
      </c>
      <c r="H198" s="4">
        <f>Nurse[[#This Row],[Total RN Hours (w/ Admin, DON)]]/Nurse[[#This Row],[MDS Census]]</f>
        <v>0.68322994501621337</v>
      </c>
      <c r="I198" s="4">
        <f>Nurse[[#This Row],[RN Hours (excl. Admin, DON)]]/Nurse[[#This Row],[MDS Census]]</f>
        <v>0.42021570562526456</v>
      </c>
      <c r="J198" s="4">
        <f>SUM(Nurse[[#This Row],[RN Hours (excl. Admin, DON)]],Nurse[[#This Row],[RN Admin Hours]],Nurse[[#This Row],[RN DON Hours]],Nurse[[#This Row],[LPN Hours (excl. Admin)]],Nurse[[#This Row],[LPN Admin Hours]],Nurse[[#This Row],[CNA Hours]],Nurse[[#This Row],[NA TR Hours]],Nurse[[#This Row],[Med Aide/Tech Hours]])</f>
        <v>280.75108695652182</v>
      </c>
      <c r="K198" s="4">
        <f>SUM(Nurse[[#This Row],[RN Hours (excl. Admin, DON)]],Nurse[[#This Row],[LPN Hours (excl. Admin)]],Nurse[[#This Row],[CNA Hours]],Nurse[[#This Row],[NA TR Hours]],Nurse[[#This Row],[Med Aide/Tech Hours]])</f>
        <v>260.06293478260881</v>
      </c>
      <c r="L198" s="4">
        <f>SUM(Nurse[[#This Row],[RN Hours (excl. Admin, DON)]],Nurse[[#This Row],[RN Admin Hours]],Nurse[[#This Row],[RN DON Hours]])</f>
        <v>52.675543478260877</v>
      </c>
      <c r="M198" s="4">
        <v>32.397717391304361</v>
      </c>
      <c r="N198" s="4">
        <v>15.234347826086953</v>
      </c>
      <c r="O198" s="4">
        <v>5.0434782608695654</v>
      </c>
      <c r="P198" s="4">
        <f>SUM(Nurse[[#This Row],[LPN Hours (excl. Admin)]],Nurse[[#This Row],[LPN Admin Hours]])</f>
        <v>84.768369565217398</v>
      </c>
      <c r="Q198" s="4">
        <v>84.358043478260882</v>
      </c>
      <c r="R198" s="4">
        <v>0.41032608695652173</v>
      </c>
      <c r="S198" s="4">
        <f>SUM(Nurse[[#This Row],[CNA Hours]],Nurse[[#This Row],[NA TR Hours]],Nurse[[#This Row],[Med Aide/Tech Hours]])</f>
        <v>143.30717391304356</v>
      </c>
      <c r="T198" s="4">
        <v>143.30717391304356</v>
      </c>
      <c r="U198" s="4">
        <v>0</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5.3297826086956528</v>
      </c>
      <c r="X198" s="4">
        <v>0</v>
      </c>
      <c r="Y198" s="4">
        <v>0</v>
      </c>
      <c r="Z198" s="4">
        <v>0</v>
      </c>
      <c r="AA198" s="4">
        <v>3.134239130434783</v>
      </c>
      <c r="AB198" s="4">
        <v>0</v>
      </c>
      <c r="AC198" s="4">
        <v>2.1955434782608698</v>
      </c>
      <c r="AD198" s="4">
        <v>0</v>
      </c>
      <c r="AE198" s="4">
        <v>0</v>
      </c>
      <c r="AF198" s="1">
        <v>75331</v>
      </c>
      <c r="AG198" s="1">
        <v>1</v>
      </c>
      <c r="AH198"/>
    </row>
    <row r="199" spans="1:34" x14ac:dyDescent="0.25">
      <c r="A199" t="s">
        <v>207</v>
      </c>
      <c r="B199" t="s">
        <v>106</v>
      </c>
      <c r="C199" t="s">
        <v>328</v>
      </c>
      <c r="D199" t="s">
        <v>252</v>
      </c>
      <c r="E199" s="4">
        <v>114.91304347826087</v>
      </c>
      <c r="F199" s="4">
        <f>Nurse[[#This Row],[Total Nurse Staff Hours]]/Nurse[[#This Row],[MDS Census]]</f>
        <v>4.2067811199394622</v>
      </c>
      <c r="G199" s="4">
        <f>Nurse[[#This Row],[Total Direct Care Staff Hours]]/Nurse[[#This Row],[MDS Census]]</f>
        <v>3.9730505107832004</v>
      </c>
      <c r="H199" s="4">
        <f>Nurse[[#This Row],[Total RN Hours (w/ Admin, DON)]]/Nurse[[#This Row],[MDS Census]]</f>
        <v>0.53294930003783569</v>
      </c>
      <c r="I199" s="4">
        <f>Nurse[[#This Row],[RN Hours (excl. Admin, DON)]]/Nurse[[#This Row],[MDS Census]]</f>
        <v>0.33608494135452133</v>
      </c>
      <c r="J199" s="4">
        <f>SUM(Nurse[[#This Row],[RN Hours (excl. Admin, DON)]],Nurse[[#This Row],[RN Admin Hours]],Nurse[[#This Row],[RN DON Hours]],Nurse[[#This Row],[LPN Hours (excl. Admin)]],Nurse[[#This Row],[LPN Admin Hours]],Nurse[[#This Row],[CNA Hours]],Nurse[[#This Row],[NA TR Hours]],Nurse[[#This Row],[Med Aide/Tech Hours]])</f>
        <v>483.41402173913036</v>
      </c>
      <c r="K199" s="4">
        <f>SUM(Nurse[[#This Row],[RN Hours (excl. Admin, DON)]],Nurse[[#This Row],[LPN Hours (excl. Admin)]],Nurse[[#This Row],[CNA Hours]],Nurse[[#This Row],[NA TR Hours]],Nurse[[#This Row],[Med Aide/Tech Hours]])</f>
        <v>456.55532608695648</v>
      </c>
      <c r="L199" s="4">
        <f>SUM(Nurse[[#This Row],[RN Hours (excl. Admin, DON)]],Nurse[[#This Row],[RN Admin Hours]],Nurse[[#This Row],[RN DON Hours]])</f>
        <v>61.242826086956519</v>
      </c>
      <c r="M199" s="4">
        <v>38.620543478260863</v>
      </c>
      <c r="N199" s="4">
        <v>17.665760869565219</v>
      </c>
      <c r="O199" s="4">
        <v>4.9565217391304346</v>
      </c>
      <c r="P199" s="4">
        <f>SUM(Nurse[[#This Row],[LPN Hours (excl. Admin)]],Nurse[[#This Row],[LPN Admin Hours]])</f>
        <v>142.6829347826087</v>
      </c>
      <c r="Q199" s="4">
        <v>138.44652173913045</v>
      </c>
      <c r="R199" s="4">
        <v>4.2364130434782608</v>
      </c>
      <c r="S199" s="4">
        <f>SUM(Nurse[[#This Row],[CNA Hours]],Nurse[[#This Row],[NA TR Hours]],Nurse[[#This Row],[Med Aide/Tech Hours]])</f>
        <v>279.48826086956518</v>
      </c>
      <c r="T199" s="4">
        <v>279.48826086956518</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2.9502173913043475</v>
      </c>
      <c r="X199" s="4">
        <v>2.3243478260869561</v>
      </c>
      <c r="Y199" s="4">
        <v>0</v>
      </c>
      <c r="Z199" s="4">
        <v>0</v>
      </c>
      <c r="AA199" s="4">
        <v>0.62586956521739123</v>
      </c>
      <c r="AB199" s="4">
        <v>0</v>
      </c>
      <c r="AC199" s="4">
        <v>0</v>
      </c>
      <c r="AD199" s="4">
        <v>0</v>
      </c>
      <c r="AE199" s="4">
        <v>0</v>
      </c>
      <c r="AF199" s="1">
        <v>75317</v>
      </c>
      <c r="AG199" s="1">
        <v>1</v>
      </c>
      <c r="AH199"/>
    </row>
    <row r="200" spans="1:34" x14ac:dyDescent="0.25">
      <c r="A200" t="s">
        <v>207</v>
      </c>
      <c r="B200" t="s">
        <v>1</v>
      </c>
      <c r="C200" t="s">
        <v>268</v>
      </c>
      <c r="D200" t="s">
        <v>253</v>
      </c>
      <c r="E200" s="4">
        <v>86.826086956521735</v>
      </c>
      <c r="F200" s="4">
        <f>Nurse[[#This Row],[Total Nurse Staff Hours]]/Nurse[[#This Row],[MDS Census]]</f>
        <v>3.1048735603405109</v>
      </c>
      <c r="G200" s="4">
        <f>Nurse[[#This Row],[Total Direct Care Staff Hours]]/Nurse[[#This Row],[MDS Census]]</f>
        <v>3.0117964446670014</v>
      </c>
      <c r="H200" s="4">
        <f>Nurse[[#This Row],[Total RN Hours (w/ Admin, DON)]]/Nurse[[#This Row],[MDS Census]]</f>
        <v>0.80950676014021017</v>
      </c>
      <c r="I200" s="4">
        <f>Nurse[[#This Row],[RN Hours (excl. Admin, DON)]]/Nurse[[#This Row],[MDS Census]]</f>
        <v>0.71642964446669999</v>
      </c>
      <c r="J200" s="4">
        <f>SUM(Nurse[[#This Row],[RN Hours (excl. Admin, DON)]],Nurse[[#This Row],[RN Admin Hours]],Nurse[[#This Row],[RN DON Hours]],Nurse[[#This Row],[LPN Hours (excl. Admin)]],Nurse[[#This Row],[LPN Admin Hours]],Nurse[[#This Row],[CNA Hours]],Nurse[[#This Row],[NA TR Hours]],Nurse[[#This Row],[Med Aide/Tech Hours]])</f>
        <v>269.58402173913043</v>
      </c>
      <c r="K200" s="4">
        <f>SUM(Nurse[[#This Row],[RN Hours (excl. Admin, DON)]],Nurse[[#This Row],[LPN Hours (excl. Admin)]],Nurse[[#This Row],[CNA Hours]],Nurse[[#This Row],[NA TR Hours]],Nurse[[#This Row],[Med Aide/Tech Hours]])</f>
        <v>261.50250000000005</v>
      </c>
      <c r="L200" s="4">
        <f>SUM(Nurse[[#This Row],[RN Hours (excl. Admin, DON)]],Nurse[[#This Row],[RN Admin Hours]],Nurse[[#This Row],[RN DON Hours]])</f>
        <v>70.286304347826075</v>
      </c>
      <c r="M200" s="4">
        <v>62.204782608695645</v>
      </c>
      <c r="N200" s="4">
        <v>3.7663043478260869</v>
      </c>
      <c r="O200" s="4">
        <v>4.3152173913043477</v>
      </c>
      <c r="P200" s="4">
        <f>SUM(Nurse[[#This Row],[LPN Hours (excl. Admin)]],Nurse[[#This Row],[LPN Admin Hours]])</f>
        <v>48.021739130434781</v>
      </c>
      <c r="Q200" s="4">
        <v>48.021739130434781</v>
      </c>
      <c r="R200" s="4">
        <v>0</v>
      </c>
      <c r="S200" s="4">
        <f>SUM(Nurse[[#This Row],[CNA Hours]],Nurse[[#This Row],[NA TR Hours]],Nurse[[#This Row],[Med Aide/Tech Hours]])</f>
        <v>151.27597826086961</v>
      </c>
      <c r="T200" s="4">
        <v>151.27597826086961</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19.812173913043477</v>
      </c>
      <c r="X200" s="4">
        <v>7.4154347826086946</v>
      </c>
      <c r="Y200" s="4">
        <v>0</v>
      </c>
      <c r="Z200" s="4">
        <v>0</v>
      </c>
      <c r="AA200" s="4">
        <v>6.1684782608695654</v>
      </c>
      <c r="AB200" s="4">
        <v>0</v>
      </c>
      <c r="AC200" s="4">
        <v>6.2282608695652177</v>
      </c>
      <c r="AD200" s="4">
        <v>0</v>
      </c>
      <c r="AE200" s="4">
        <v>0</v>
      </c>
      <c r="AF200" s="1">
        <v>75011</v>
      </c>
      <c r="AG200" s="1">
        <v>1</v>
      </c>
      <c r="AH200"/>
    </row>
    <row r="201" spans="1:34" x14ac:dyDescent="0.25">
      <c r="A201" t="s">
        <v>207</v>
      </c>
      <c r="B201" t="s">
        <v>26</v>
      </c>
      <c r="C201" t="s">
        <v>286</v>
      </c>
      <c r="D201" t="s">
        <v>258</v>
      </c>
      <c r="E201" s="4">
        <v>42.891304347826086</v>
      </c>
      <c r="F201" s="4">
        <f>Nurse[[#This Row],[Total Nurse Staff Hours]]/Nurse[[#This Row],[MDS Census]]</f>
        <v>3.2155980739989865</v>
      </c>
      <c r="G201" s="4">
        <f>Nurse[[#This Row],[Total Direct Care Staff Hours]]/Nurse[[#This Row],[MDS Census]]</f>
        <v>2.9858717688798784</v>
      </c>
      <c r="H201" s="4">
        <f>Nurse[[#This Row],[Total RN Hours (w/ Admin, DON)]]/Nurse[[#This Row],[MDS Census]]</f>
        <v>0.74271414090217946</v>
      </c>
      <c r="I201" s="4">
        <f>Nurse[[#This Row],[RN Hours (excl. Admin, DON)]]/Nurse[[#This Row],[MDS Census]]</f>
        <v>0.59858084135833756</v>
      </c>
      <c r="J201" s="4">
        <f>SUM(Nurse[[#This Row],[RN Hours (excl. Admin, DON)]],Nurse[[#This Row],[RN Admin Hours]],Nurse[[#This Row],[RN DON Hours]],Nurse[[#This Row],[LPN Hours (excl. Admin)]],Nurse[[#This Row],[LPN Admin Hours]],Nurse[[#This Row],[CNA Hours]],Nurse[[#This Row],[NA TR Hours]],Nurse[[#This Row],[Med Aide/Tech Hours]])</f>
        <v>137.92119565217391</v>
      </c>
      <c r="K201" s="4">
        <f>SUM(Nurse[[#This Row],[RN Hours (excl. Admin, DON)]],Nurse[[#This Row],[LPN Hours (excl. Admin)]],Nurse[[#This Row],[CNA Hours]],Nurse[[#This Row],[NA TR Hours]],Nurse[[#This Row],[Med Aide/Tech Hours]])</f>
        <v>128.06793478260869</v>
      </c>
      <c r="L201" s="4">
        <f>SUM(Nurse[[#This Row],[RN Hours (excl. Admin, DON)]],Nurse[[#This Row],[RN Admin Hours]],Nurse[[#This Row],[RN DON Hours]])</f>
        <v>31.855978260869566</v>
      </c>
      <c r="M201" s="4">
        <v>25.673913043478262</v>
      </c>
      <c r="N201" s="4">
        <v>1.3233695652173914</v>
      </c>
      <c r="O201" s="4">
        <v>4.8586956521739131</v>
      </c>
      <c r="P201" s="4">
        <f>SUM(Nurse[[#This Row],[LPN Hours (excl. Admin)]],Nurse[[#This Row],[LPN Admin Hours]])</f>
        <v>27.206521739130437</v>
      </c>
      <c r="Q201" s="4">
        <v>23.535326086956523</v>
      </c>
      <c r="R201" s="4">
        <v>3.6711956521739131</v>
      </c>
      <c r="S201" s="4">
        <f>SUM(Nurse[[#This Row],[CNA Hours]],Nurse[[#This Row],[NA TR Hours]],Nurse[[#This Row],[Med Aide/Tech Hours]])</f>
        <v>78.858695652173907</v>
      </c>
      <c r="T201" s="4">
        <v>78.858695652173907</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1" s="4">
        <v>0</v>
      </c>
      <c r="Y201" s="4">
        <v>0</v>
      </c>
      <c r="Z201" s="4">
        <v>0</v>
      </c>
      <c r="AA201" s="4">
        <v>0</v>
      </c>
      <c r="AB201" s="4">
        <v>0</v>
      </c>
      <c r="AC201" s="4">
        <v>0</v>
      </c>
      <c r="AD201" s="4">
        <v>0</v>
      </c>
      <c r="AE201" s="4">
        <v>0</v>
      </c>
      <c r="AF201" s="1">
        <v>75111</v>
      </c>
      <c r="AG201" s="1">
        <v>1</v>
      </c>
      <c r="AH201"/>
    </row>
    <row r="202" spans="1:34" x14ac:dyDescent="0.25">
      <c r="A202" t="s">
        <v>207</v>
      </c>
      <c r="B202" t="s">
        <v>157</v>
      </c>
      <c r="C202" t="s">
        <v>346</v>
      </c>
      <c r="D202" t="s">
        <v>259</v>
      </c>
      <c r="E202" s="4">
        <v>112.8695652173913</v>
      </c>
      <c r="F202" s="4">
        <f>Nurse[[#This Row],[Total Nurse Staff Hours]]/Nurse[[#This Row],[MDS Census]]</f>
        <v>2.9665186825885983</v>
      </c>
      <c r="G202" s="4">
        <f>Nurse[[#This Row],[Total Direct Care Staff Hours]]/Nurse[[#This Row],[MDS Census]]</f>
        <v>2.7414849768875196</v>
      </c>
      <c r="H202" s="4">
        <f>Nurse[[#This Row],[Total RN Hours (w/ Admin, DON)]]/Nurse[[#This Row],[MDS Census]]</f>
        <v>0.5061392526964561</v>
      </c>
      <c r="I202" s="4">
        <f>Nurse[[#This Row],[RN Hours (excl. Admin, DON)]]/Nurse[[#This Row],[MDS Census]]</f>
        <v>0.37880392912172572</v>
      </c>
      <c r="J202" s="4">
        <f>SUM(Nurse[[#This Row],[RN Hours (excl. Admin, DON)]],Nurse[[#This Row],[RN Admin Hours]],Nurse[[#This Row],[RN DON Hours]],Nurse[[#This Row],[LPN Hours (excl. Admin)]],Nurse[[#This Row],[LPN Admin Hours]],Nurse[[#This Row],[CNA Hours]],Nurse[[#This Row],[NA TR Hours]],Nurse[[#This Row],[Med Aide/Tech Hours]])</f>
        <v>334.82967391304351</v>
      </c>
      <c r="K202" s="4">
        <f>SUM(Nurse[[#This Row],[RN Hours (excl. Admin, DON)]],Nurse[[#This Row],[LPN Hours (excl. Admin)]],Nurse[[#This Row],[CNA Hours]],Nurse[[#This Row],[NA TR Hours]],Nurse[[#This Row],[Med Aide/Tech Hours]])</f>
        <v>309.43021739130438</v>
      </c>
      <c r="L202" s="4">
        <f>SUM(Nurse[[#This Row],[RN Hours (excl. Admin, DON)]],Nurse[[#This Row],[RN Admin Hours]],Nurse[[#This Row],[RN DON Hours]])</f>
        <v>57.127717391304351</v>
      </c>
      <c r="M202" s="4">
        <v>42.755434782608695</v>
      </c>
      <c r="N202" s="4">
        <v>7.5407608695652177</v>
      </c>
      <c r="O202" s="4">
        <v>6.8315217391304346</v>
      </c>
      <c r="P202" s="4">
        <f>SUM(Nurse[[#This Row],[LPN Hours (excl. Admin)]],Nurse[[#This Row],[LPN Admin Hours]])</f>
        <v>107.8704347826087</v>
      </c>
      <c r="Q202" s="4">
        <v>96.843260869565214</v>
      </c>
      <c r="R202" s="4">
        <v>11.027173913043478</v>
      </c>
      <c r="S202" s="4">
        <f>SUM(Nurse[[#This Row],[CNA Hours]],Nurse[[#This Row],[NA TR Hours]],Nurse[[#This Row],[Med Aide/Tech Hours]])</f>
        <v>169.83152173913044</v>
      </c>
      <c r="T202" s="4">
        <v>169.83152173913044</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87.38945652173912</v>
      </c>
      <c r="X202" s="4">
        <v>13.730978260869565</v>
      </c>
      <c r="Y202" s="4">
        <v>0</v>
      </c>
      <c r="Z202" s="4">
        <v>0</v>
      </c>
      <c r="AA202" s="4">
        <v>47.530760869565214</v>
      </c>
      <c r="AB202" s="4">
        <v>0</v>
      </c>
      <c r="AC202" s="4">
        <v>26.127717391304348</v>
      </c>
      <c r="AD202" s="4">
        <v>0</v>
      </c>
      <c r="AE202" s="4">
        <v>0</v>
      </c>
      <c r="AF202" s="1">
        <v>75382</v>
      </c>
      <c r="AG202" s="1">
        <v>1</v>
      </c>
      <c r="AH202"/>
    </row>
    <row r="203" spans="1:34" x14ac:dyDescent="0.25">
      <c r="AH203"/>
    </row>
    <row r="204" spans="1:34" x14ac:dyDescent="0.25">
      <c r="AH204"/>
    </row>
    <row r="205" spans="1:34" x14ac:dyDescent="0.25">
      <c r="AH205"/>
    </row>
    <row r="206" spans="1:34" x14ac:dyDescent="0.25">
      <c r="AH206"/>
    </row>
    <row r="207" spans="1:34" x14ac:dyDescent="0.25">
      <c r="AH207"/>
    </row>
    <row r="208" spans="1: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93" spans="34:34" x14ac:dyDescent="0.25">
      <c r="AH39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39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357</v>
      </c>
      <c r="B1" s="2" t="s">
        <v>359</v>
      </c>
      <c r="C1" s="2" t="s">
        <v>360</v>
      </c>
      <c r="D1" s="2" t="s">
        <v>361</v>
      </c>
      <c r="E1" s="2" t="s">
        <v>362</v>
      </c>
      <c r="F1" s="2" t="s">
        <v>367</v>
      </c>
      <c r="G1" s="2" t="s">
        <v>393</v>
      </c>
      <c r="H1" s="9" t="s">
        <v>394</v>
      </c>
      <c r="I1" s="2" t="s">
        <v>368</v>
      </c>
      <c r="J1" s="2" t="s">
        <v>391</v>
      </c>
      <c r="K1" s="9" t="s">
        <v>395</v>
      </c>
      <c r="L1" s="2" t="s">
        <v>369</v>
      </c>
      <c r="M1" s="2" t="s">
        <v>392</v>
      </c>
      <c r="N1" s="9" t="s">
        <v>403</v>
      </c>
      <c r="O1" s="2" t="s">
        <v>370</v>
      </c>
      <c r="P1" s="2" t="s">
        <v>381</v>
      </c>
      <c r="Q1" s="7" t="s">
        <v>397</v>
      </c>
      <c r="R1" s="2" t="s">
        <v>371</v>
      </c>
      <c r="S1" s="2" t="s">
        <v>382</v>
      </c>
      <c r="T1" s="9" t="s">
        <v>396</v>
      </c>
      <c r="U1" s="2" t="s">
        <v>372</v>
      </c>
      <c r="V1" s="2" t="s">
        <v>383</v>
      </c>
      <c r="W1" s="9" t="s">
        <v>398</v>
      </c>
      <c r="X1" s="2" t="s">
        <v>374</v>
      </c>
      <c r="Y1" s="2" t="s">
        <v>384</v>
      </c>
      <c r="Z1" s="9" t="s">
        <v>399</v>
      </c>
      <c r="AA1" s="2" t="s">
        <v>375</v>
      </c>
      <c r="AB1" s="2" t="s">
        <v>385</v>
      </c>
      <c r="AC1" s="9" t="s">
        <v>404</v>
      </c>
      <c r="AD1" s="2" t="s">
        <v>377</v>
      </c>
      <c r="AE1" s="2" t="s">
        <v>386</v>
      </c>
      <c r="AF1" s="9" t="s">
        <v>400</v>
      </c>
      <c r="AG1" s="2" t="s">
        <v>378</v>
      </c>
      <c r="AH1" s="2" t="s">
        <v>387</v>
      </c>
      <c r="AI1" s="9" t="s">
        <v>401</v>
      </c>
      <c r="AJ1" s="2" t="s">
        <v>379</v>
      </c>
      <c r="AK1" s="2" t="s">
        <v>388</v>
      </c>
      <c r="AL1" s="9" t="s">
        <v>402</v>
      </c>
      <c r="AM1" s="2" t="s">
        <v>389</v>
      </c>
      <c r="AN1" s="3" t="s">
        <v>390</v>
      </c>
    </row>
    <row r="2" spans="1:51" x14ac:dyDescent="0.25">
      <c r="A2" t="s">
        <v>207</v>
      </c>
      <c r="B2" t="s">
        <v>199</v>
      </c>
      <c r="C2" t="s">
        <v>302</v>
      </c>
      <c r="D2" t="s">
        <v>253</v>
      </c>
      <c r="E2" s="4">
        <v>78.336956521739125</v>
      </c>
      <c r="F2" s="4">
        <v>362.065</v>
      </c>
      <c r="G2" s="4">
        <v>5.7907608695652169</v>
      </c>
      <c r="H2" s="10">
        <v>1.5993705189856013E-2</v>
      </c>
      <c r="I2" s="4">
        <v>300.27423913043475</v>
      </c>
      <c r="J2" s="4">
        <v>4.8940217391304346</v>
      </c>
      <c r="K2" s="10">
        <v>1.6298506835961186E-2</v>
      </c>
      <c r="L2" s="4">
        <v>58.586956521739133</v>
      </c>
      <c r="M2" s="4">
        <v>0.89673913043478259</v>
      </c>
      <c r="N2" s="10">
        <v>1.5306122448979591E-2</v>
      </c>
      <c r="O2" s="4">
        <v>1.7527173913043479</v>
      </c>
      <c r="P2" s="4">
        <v>0</v>
      </c>
      <c r="Q2" s="8">
        <v>0</v>
      </c>
      <c r="R2" s="4">
        <v>50.828804347826086</v>
      </c>
      <c r="S2" s="4">
        <v>0.89673913043478259</v>
      </c>
      <c r="T2" s="10">
        <v>1.764234161988773E-2</v>
      </c>
      <c r="U2" s="4">
        <v>6.0054347826086953</v>
      </c>
      <c r="V2" s="4">
        <v>0</v>
      </c>
      <c r="W2" s="10">
        <v>0</v>
      </c>
      <c r="X2" s="4">
        <v>78.489347826086956</v>
      </c>
      <c r="Y2" s="4">
        <v>2.2038043478260869</v>
      </c>
      <c r="Z2" s="10">
        <v>2.8077750788669746E-2</v>
      </c>
      <c r="AA2" s="4">
        <v>4.9565217391304346</v>
      </c>
      <c r="AB2" s="4">
        <v>0</v>
      </c>
      <c r="AC2" s="10">
        <v>0</v>
      </c>
      <c r="AD2" s="4">
        <v>220.03217391304347</v>
      </c>
      <c r="AE2" s="4">
        <v>2.6902173913043477</v>
      </c>
      <c r="AF2" s="10">
        <v>1.2226472808324474E-2</v>
      </c>
      <c r="AG2" s="4">
        <v>0</v>
      </c>
      <c r="AH2" s="4">
        <v>0</v>
      </c>
      <c r="AI2" s="10" t="s">
        <v>405</v>
      </c>
      <c r="AJ2" s="4">
        <v>0</v>
      </c>
      <c r="AK2" s="4">
        <v>0</v>
      </c>
      <c r="AL2" s="10" t="s">
        <v>405</v>
      </c>
      <c r="AM2" s="1">
        <v>75442</v>
      </c>
      <c r="AN2" s="1">
        <v>1</v>
      </c>
      <c r="AX2"/>
      <c r="AY2"/>
    </row>
    <row r="3" spans="1:51" x14ac:dyDescent="0.25">
      <c r="A3" t="s">
        <v>207</v>
      </c>
      <c r="B3" t="s">
        <v>177</v>
      </c>
      <c r="C3" t="s">
        <v>267</v>
      </c>
      <c r="D3" t="s">
        <v>255</v>
      </c>
      <c r="E3" s="4">
        <v>50.641304347826086</v>
      </c>
      <c r="F3" s="4">
        <v>177.89402173913044</v>
      </c>
      <c r="G3" s="4">
        <v>3.3478260869565215</v>
      </c>
      <c r="H3" s="10">
        <v>1.88192163751623E-2</v>
      </c>
      <c r="I3" s="4">
        <v>163.26902173913044</v>
      </c>
      <c r="J3" s="4">
        <v>3.3478260869565215</v>
      </c>
      <c r="K3" s="10">
        <v>2.050496812742373E-2</v>
      </c>
      <c r="L3" s="4">
        <v>45.600543478260867</v>
      </c>
      <c r="M3" s="4">
        <v>1.2608695652173914</v>
      </c>
      <c r="N3" s="10">
        <v>2.7650318812943213E-2</v>
      </c>
      <c r="O3" s="4">
        <v>30.975543478260871</v>
      </c>
      <c r="P3" s="4">
        <v>1.2608695652173914</v>
      </c>
      <c r="Q3" s="8">
        <v>4.070532502851127E-2</v>
      </c>
      <c r="R3" s="4">
        <v>9.4103260869565215</v>
      </c>
      <c r="S3" s="4">
        <v>0</v>
      </c>
      <c r="T3" s="10">
        <v>0</v>
      </c>
      <c r="U3" s="4">
        <v>5.2146739130434785</v>
      </c>
      <c r="V3" s="4">
        <v>0</v>
      </c>
      <c r="W3" s="10">
        <v>0</v>
      </c>
      <c r="X3" s="4">
        <v>35.758152173913047</v>
      </c>
      <c r="Y3" s="4">
        <v>0.60054347826086951</v>
      </c>
      <c r="Z3" s="10">
        <v>1.6794589254502619E-2</v>
      </c>
      <c r="AA3" s="4">
        <v>0</v>
      </c>
      <c r="AB3" s="4">
        <v>0</v>
      </c>
      <c r="AC3" s="10" t="s">
        <v>405</v>
      </c>
      <c r="AD3" s="4">
        <v>96.535326086956516</v>
      </c>
      <c r="AE3" s="4">
        <v>1.486413043478261</v>
      </c>
      <c r="AF3" s="10">
        <v>1.5397607318789587E-2</v>
      </c>
      <c r="AG3" s="4">
        <v>0</v>
      </c>
      <c r="AH3" s="4">
        <v>0</v>
      </c>
      <c r="AI3" s="10" t="s">
        <v>405</v>
      </c>
      <c r="AJ3" s="4">
        <v>0</v>
      </c>
      <c r="AK3" s="4">
        <v>0</v>
      </c>
      <c r="AL3" s="10" t="s">
        <v>405</v>
      </c>
      <c r="AM3" s="1">
        <v>75410</v>
      </c>
      <c r="AN3" s="1">
        <v>1</v>
      </c>
      <c r="AX3"/>
      <c r="AY3"/>
    </row>
    <row r="4" spans="1:51" x14ac:dyDescent="0.25">
      <c r="A4" t="s">
        <v>207</v>
      </c>
      <c r="B4" t="s">
        <v>135</v>
      </c>
      <c r="C4" t="s">
        <v>285</v>
      </c>
      <c r="D4" t="s">
        <v>254</v>
      </c>
      <c r="E4" s="4">
        <v>186.92391304347825</v>
      </c>
      <c r="F4" s="4">
        <v>557.88336956521744</v>
      </c>
      <c r="G4" s="4">
        <v>41.402173913043477</v>
      </c>
      <c r="H4" s="10">
        <v>7.4212955918205578E-2</v>
      </c>
      <c r="I4" s="4">
        <v>509.35347826086957</v>
      </c>
      <c r="J4" s="4">
        <v>41.402173913043477</v>
      </c>
      <c r="K4" s="10">
        <v>8.1283775766892899E-2</v>
      </c>
      <c r="L4" s="4">
        <v>52.72304347826087</v>
      </c>
      <c r="M4" s="4">
        <v>6.7065217391304346</v>
      </c>
      <c r="N4" s="10">
        <v>0.12720285660094174</v>
      </c>
      <c r="O4" s="4">
        <v>15.437717391304348</v>
      </c>
      <c r="P4" s="4">
        <v>6.7065217391304346</v>
      </c>
      <c r="Q4" s="8">
        <v>0.43442444042329975</v>
      </c>
      <c r="R4" s="4">
        <v>29.766304347826086</v>
      </c>
      <c r="S4" s="4">
        <v>0</v>
      </c>
      <c r="T4" s="10">
        <v>0</v>
      </c>
      <c r="U4" s="4">
        <v>7.5190217391304346</v>
      </c>
      <c r="V4" s="4">
        <v>0</v>
      </c>
      <c r="W4" s="10">
        <v>0</v>
      </c>
      <c r="X4" s="4">
        <v>135.2608695652174</v>
      </c>
      <c r="Y4" s="4">
        <v>4.0543478260869561</v>
      </c>
      <c r="Z4" s="10">
        <v>2.9974284795885563E-2</v>
      </c>
      <c r="AA4" s="4">
        <v>11.244565217391305</v>
      </c>
      <c r="AB4" s="4">
        <v>0</v>
      </c>
      <c r="AC4" s="10">
        <v>0</v>
      </c>
      <c r="AD4" s="4">
        <v>358.65489130434781</v>
      </c>
      <c r="AE4" s="4">
        <v>30.641304347826086</v>
      </c>
      <c r="AF4" s="10">
        <v>8.5433950827745575E-2</v>
      </c>
      <c r="AG4" s="4">
        <v>0</v>
      </c>
      <c r="AH4" s="4">
        <v>0</v>
      </c>
      <c r="AI4" s="10" t="s">
        <v>405</v>
      </c>
      <c r="AJ4" s="4">
        <v>0</v>
      </c>
      <c r="AK4" s="4">
        <v>0</v>
      </c>
      <c r="AL4" s="10" t="s">
        <v>405</v>
      </c>
      <c r="AM4" s="1">
        <v>75351</v>
      </c>
      <c r="AN4" s="1">
        <v>1</v>
      </c>
      <c r="AX4"/>
      <c r="AY4"/>
    </row>
    <row r="5" spans="1:51" x14ac:dyDescent="0.25">
      <c r="A5" t="s">
        <v>207</v>
      </c>
      <c r="B5" t="s">
        <v>132</v>
      </c>
      <c r="C5" t="s">
        <v>322</v>
      </c>
      <c r="D5" t="s">
        <v>254</v>
      </c>
      <c r="E5" s="4">
        <v>200.81521739130434</v>
      </c>
      <c r="F5" s="4">
        <v>550.68706521739136</v>
      </c>
      <c r="G5" s="4">
        <v>0</v>
      </c>
      <c r="H5" s="10">
        <v>0</v>
      </c>
      <c r="I5" s="4">
        <v>550.68706521739136</v>
      </c>
      <c r="J5" s="4">
        <v>0</v>
      </c>
      <c r="K5" s="10">
        <v>0</v>
      </c>
      <c r="L5" s="4">
        <v>95.214673913043484</v>
      </c>
      <c r="M5" s="4">
        <v>0</v>
      </c>
      <c r="N5" s="10">
        <v>0</v>
      </c>
      <c r="O5" s="4">
        <v>95.214673913043484</v>
      </c>
      <c r="P5" s="4">
        <v>0</v>
      </c>
      <c r="Q5" s="8">
        <v>0</v>
      </c>
      <c r="R5" s="4">
        <v>0</v>
      </c>
      <c r="S5" s="4">
        <v>0</v>
      </c>
      <c r="T5" s="10" t="s">
        <v>405</v>
      </c>
      <c r="U5" s="4">
        <v>0</v>
      </c>
      <c r="V5" s="4">
        <v>0</v>
      </c>
      <c r="W5" s="10" t="s">
        <v>405</v>
      </c>
      <c r="X5" s="4">
        <v>125.0325</v>
      </c>
      <c r="Y5" s="4">
        <v>0</v>
      </c>
      <c r="Z5" s="10">
        <v>0</v>
      </c>
      <c r="AA5" s="4">
        <v>0</v>
      </c>
      <c r="AB5" s="4">
        <v>0</v>
      </c>
      <c r="AC5" s="10" t="s">
        <v>405</v>
      </c>
      <c r="AD5" s="4">
        <v>330.4398913043479</v>
      </c>
      <c r="AE5" s="4">
        <v>0</v>
      </c>
      <c r="AF5" s="10">
        <v>0</v>
      </c>
      <c r="AG5" s="4">
        <v>0</v>
      </c>
      <c r="AH5" s="4">
        <v>0</v>
      </c>
      <c r="AI5" s="10" t="s">
        <v>405</v>
      </c>
      <c r="AJ5" s="4">
        <v>0</v>
      </c>
      <c r="AK5" s="4">
        <v>0</v>
      </c>
      <c r="AL5" s="10" t="s">
        <v>405</v>
      </c>
      <c r="AM5" s="1">
        <v>75348</v>
      </c>
      <c r="AN5" s="1">
        <v>1</v>
      </c>
      <c r="AX5"/>
      <c r="AY5"/>
    </row>
    <row r="6" spans="1:51" x14ac:dyDescent="0.25">
      <c r="A6" t="s">
        <v>207</v>
      </c>
      <c r="B6" t="s">
        <v>185</v>
      </c>
      <c r="C6" t="s">
        <v>316</v>
      </c>
      <c r="D6" t="s">
        <v>253</v>
      </c>
      <c r="E6" s="4">
        <v>89.478260869565219</v>
      </c>
      <c r="F6" s="4">
        <v>367.93217391304347</v>
      </c>
      <c r="G6" s="4">
        <v>37.407282608695652</v>
      </c>
      <c r="H6" s="10">
        <v>0.10166896308866001</v>
      </c>
      <c r="I6" s="4">
        <v>351.89684782608697</v>
      </c>
      <c r="J6" s="4">
        <v>35.385543478260864</v>
      </c>
      <c r="K6" s="10">
        <v>0.10055657985248269</v>
      </c>
      <c r="L6" s="4">
        <v>64.728260869565219</v>
      </c>
      <c r="M6" s="4">
        <v>2.581521739130435</v>
      </c>
      <c r="N6" s="10">
        <v>3.9882451721242655E-2</v>
      </c>
      <c r="O6" s="4">
        <v>48.692934782608695</v>
      </c>
      <c r="P6" s="4">
        <v>0.55978260869565222</v>
      </c>
      <c r="Q6" s="8">
        <v>1.1496177242033596E-2</v>
      </c>
      <c r="R6" s="4">
        <v>16.035326086956523</v>
      </c>
      <c r="S6" s="4">
        <v>2.0217391304347827</v>
      </c>
      <c r="T6" s="10">
        <v>0.1260803253685816</v>
      </c>
      <c r="U6" s="4">
        <v>0</v>
      </c>
      <c r="V6" s="4">
        <v>0</v>
      </c>
      <c r="W6" s="10" t="s">
        <v>405</v>
      </c>
      <c r="X6" s="4">
        <v>76.491847826086953</v>
      </c>
      <c r="Y6" s="4">
        <v>0</v>
      </c>
      <c r="Z6" s="10">
        <v>0</v>
      </c>
      <c r="AA6" s="4">
        <v>0</v>
      </c>
      <c r="AB6" s="4">
        <v>0</v>
      </c>
      <c r="AC6" s="10" t="s">
        <v>405</v>
      </c>
      <c r="AD6" s="4">
        <v>226.71206521739131</v>
      </c>
      <c r="AE6" s="4">
        <v>34.825760869565215</v>
      </c>
      <c r="AF6" s="10">
        <v>0.15361229600273474</v>
      </c>
      <c r="AG6" s="4">
        <v>0</v>
      </c>
      <c r="AH6" s="4">
        <v>0</v>
      </c>
      <c r="AI6" s="10" t="s">
        <v>405</v>
      </c>
      <c r="AJ6" s="4">
        <v>0</v>
      </c>
      <c r="AK6" s="4">
        <v>0</v>
      </c>
      <c r="AL6" s="10" t="s">
        <v>405</v>
      </c>
      <c r="AM6" s="1">
        <v>75419</v>
      </c>
      <c r="AN6" s="1">
        <v>1</v>
      </c>
      <c r="AX6"/>
      <c r="AY6"/>
    </row>
    <row r="7" spans="1:51" x14ac:dyDescent="0.25">
      <c r="A7" t="s">
        <v>207</v>
      </c>
      <c r="B7" t="s">
        <v>162</v>
      </c>
      <c r="C7" t="s">
        <v>315</v>
      </c>
      <c r="D7" t="s">
        <v>253</v>
      </c>
      <c r="E7" s="4">
        <v>32.163043478260867</v>
      </c>
      <c r="F7" s="4">
        <v>108.92663043478261</v>
      </c>
      <c r="G7" s="4">
        <v>0</v>
      </c>
      <c r="H7" s="10">
        <v>0</v>
      </c>
      <c r="I7" s="4">
        <v>99.682065217391312</v>
      </c>
      <c r="J7" s="4">
        <v>0</v>
      </c>
      <c r="K7" s="10">
        <v>0</v>
      </c>
      <c r="L7" s="4">
        <v>37.975543478260875</v>
      </c>
      <c r="M7" s="4">
        <v>0</v>
      </c>
      <c r="N7" s="10">
        <v>0</v>
      </c>
      <c r="O7" s="4">
        <v>28.730978260869566</v>
      </c>
      <c r="P7" s="4">
        <v>0</v>
      </c>
      <c r="Q7" s="8">
        <v>0</v>
      </c>
      <c r="R7" s="4">
        <v>4.1793478260869561</v>
      </c>
      <c r="S7" s="4">
        <v>0</v>
      </c>
      <c r="T7" s="10">
        <v>0</v>
      </c>
      <c r="U7" s="4">
        <v>5.0652173913043477</v>
      </c>
      <c r="V7" s="4">
        <v>0</v>
      </c>
      <c r="W7" s="10">
        <v>0</v>
      </c>
      <c r="X7" s="4">
        <v>4.8804347826086953</v>
      </c>
      <c r="Y7" s="4">
        <v>0</v>
      </c>
      <c r="Z7" s="10">
        <v>0</v>
      </c>
      <c r="AA7" s="4">
        <v>0</v>
      </c>
      <c r="AB7" s="4">
        <v>0</v>
      </c>
      <c r="AC7" s="10" t="s">
        <v>405</v>
      </c>
      <c r="AD7" s="4">
        <v>59.233695652173914</v>
      </c>
      <c r="AE7" s="4">
        <v>0</v>
      </c>
      <c r="AF7" s="10">
        <v>0</v>
      </c>
      <c r="AG7" s="4">
        <v>6.8369565217391308</v>
      </c>
      <c r="AH7" s="4">
        <v>0</v>
      </c>
      <c r="AI7" s="10">
        <v>0</v>
      </c>
      <c r="AJ7" s="4">
        <v>0</v>
      </c>
      <c r="AK7" s="4">
        <v>0</v>
      </c>
      <c r="AL7" s="10" t="s">
        <v>405</v>
      </c>
      <c r="AM7" s="1">
        <v>75388</v>
      </c>
      <c r="AN7" s="1">
        <v>1</v>
      </c>
      <c r="AX7"/>
      <c r="AY7"/>
    </row>
    <row r="8" spans="1:51" x14ac:dyDescent="0.25">
      <c r="A8" t="s">
        <v>207</v>
      </c>
      <c r="B8" t="s">
        <v>130</v>
      </c>
      <c r="C8" t="s">
        <v>295</v>
      </c>
      <c r="D8" t="s">
        <v>254</v>
      </c>
      <c r="E8" s="4">
        <v>81.706521739130437</v>
      </c>
      <c r="F8" s="4">
        <v>279.57880434782612</v>
      </c>
      <c r="G8" s="4">
        <v>0</v>
      </c>
      <c r="H8" s="10">
        <v>0</v>
      </c>
      <c r="I8" s="4">
        <v>259.67391304347825</v>
      </c>
      <c r="J8" s="4">
        <v>0</v>
      </c>
      <c r="K8" s="10">
        <v>0</v>
      </c>
      <c r="L8" s="4">
        <v>37.698369565217391</v>
      </c>
      <c r="M8" s="4">
        <v>0</v>
      </c>
      <c r="N8" s="10">
        <v>0</v>
      </c>
      <c r="O8" s="4">
        <v>19.538043478260871</v>
      </c>
      <c r="P8" s="4">
        <v>0</v>
      </c>
      <c r="Q8" s="8">
        <v>0</v>
      </c>
      <c r="R8" s="4">
        <v>13.421195652173912</v>
      </c>
      <c r="S8" s="4">
        <v>0</v>
      </c>
      <c r="T8" s="10">
        <v>0</v>
      </c>
      <c r="U8" s="4">
        <v>4.7391304347826084</v>
      </c>
      <c r="V8" s="4">
        <v>0</v>
      </c>
      <c r="W8" s="10">
        <v>0</v>
      </c>
      <c r="X8" s="4">
        <v>65.9375</v>
      </c>
      <c r="Y8" s="4">
        <v>0</v>
      </c>
      <c r="Z8" s="10">
        <v>0</v>
      </c>
      <c r="AA8" s="4">
        <v>1.7445652173913044</v>
      </c>
      <c r="AB8" s="4">
        <v>0</v>
      </c>
      <c r="AC8" s="10">
        <v>0</v>
      </c>
      <c r="AD8" s="4">
        <v>157.67119565217391</v>
      </c>
      <c r="AE8" s="4">
        <v>0</v>
      </c>
      <c r="AF8" s="10">
        <v>0</v>
      </c>
      <c r="AG8" s="4">
        <v>16.527173913043477</v>
      </c>
      <c r="AH8" s="4">
        <v>0</v>
      </c>
      <c r="AI8" s="10">
        <v>0</v>
      </c>
      <c r="AJ8" s="4">
        <v>0</v>
      </c>
      <c r="AK8" s="4">
        <v>0</v>
      </c>
      <c r="AL8" s="10" t="s">
        <v>405</v>
      </c>
      <c r="AM8" s="1">
        <v>75345</v>
      </c>
      <c r="AN8" s="1">
        <v>1</v>
      </c>
      <c r="AX8"/>
      <c r="AY8"/>
    </row>
    <row r="9" spans="1:51" x14ac:dyDescent="0.25">
      <c r="A9" t="s">
        <v>207</v>
      </c>
      <c r="B9" t="s">
        <v>57</v>
      </c>
      <c r="C9" t="s">
        <v>309</v>
      </c>
      <c r="D9" t="s">
        <v>257</v>
      </c>
      <c r="E9" s="4">
        <v>54.065217391304351</v>
      </c>
      <c r="F9" s="4">
        <v>189.92663043478262</v>
      </c>
      <c r="G9" s="4">
        <v>0</v>
      </c>
      <c r="H9" s="10">
        <v>0</v>
      </c>
      <c r="I9" s="4">
        <v>177.52173913043478</v>
      </c>
      <c r="J9" s="4">
        <v>0</v>
      </c>
      <c r="K9" s="10">
        <v>0</v>
      </c>
      <c r="L9" s="4">
        <v>45.812500000000007</v>
      </c>
      <c r="M9" s="4">
        <v>0</v>
      </c>
      <c r="N9" s="10">
        <v>0</v>
      </c>
      <c r="O9" s="4">
        <v>37.201086956521742</v>
      </c>
      <c r="P9" s="4">
        <v>0</v>
      </c>
      <c r="Q9" s="8">
        <v>0</v>
      </c>
      <c r="R9" s="4">
        <v>3.7690217391304346</v>
      </c>
      <c r="S9" s="4">
        <v>0</v>
      </c>
      <c r="T9" s="10">
        <v>0</v>
      </c>
      <c r="U9" s="4">
        <v>4.8423913043478262</v>
      </c>
      <c r="V9" s="4">
        <v>0</v>
      </c>
      <c r="W9" s="10">
        <v>0</v>
      </c>
      <c r="X9" s="4">
        <v>20.942934782608695</v>
      </c>
      <c r="Y9" s="4">
        <v>0</v>
      </c>
      <c r="Z9" s="10">
        <v>0</v>
      </c>
      <c r="AA9" s="4">
        <v>3.7934782608695654</v>
      </c>
      <c r="AB9" s="4">
        <v>0</v>
      </c>
      <c r="AC9" s="10">
        <v>0</v>
      </c>
      <c r="AD9" s="4">
        <v>113.76086956521739</v>
      </c>
      <c r="AE9" s="4">
        <v>0</v>
      </c>
      <c r="AF9" s="10">
        <v>0</v>
      </c>
      <c r="AG9" s="4">
        <v>5.6168478260869561</v>
      </c>
      <c r="AH9" s="4">
        <v>0</v>
      </c>
      <c r="AI9" s="10">
        <v>0</v>
      </c>
      <c r="AJ9" s="4">
        <v>0</v>
      </c>
      <c r="AK9" s="4">
        <v>0</v>
      </c>
      <c r="AL9" s="10" t="s">
        <v>405</v>
      </c>
      <c r="AM9" s="1">
        <v>75231</v>
      </c>
      <c r="AN9" s="1">
        <v>1</v>
      </c>
      <c r="AX9"/>
      <c r="AY9"/>
    </row>
    <row r="10" spans="1:51" x14ac:dyDescent="0.25">
      <c r="A10" t="s">
        <v>207</v>
      </c>
      <c r="B10" t="s">
        <v>155</v>
      </c>
      <c r="C10" t="s">
        <v>319</v>
      </c>
      <c r="D10" t="s">
        <v>255</v>
      </c>
      <c r="E10" s="4">
        <v>65.619565217391298</v>
      </c>
      <c r="F10" s="4">
        <v>208.5625</v>
      </c>
      <c r="G10" s="4">
        <v>0</v>
      </c>
      <c r="H10" s="10">
        <v>0</v>
      </c>
      <c r="I10" s="4">
        <v>195.0271739130435</v>
      </c>
      <c r="J10" s="4">
        <v>0</v>
      </c>
      <c r="K10" s="10">
        <v>0</v>
      </c>
      <c r="L10" s="4">
        <v>46.1875</v>
      </c>
      <c r="M10" s="4">
        <v>0</v>
      </c>
      <c r="N10" s="10">
        <v>0</v>
      </c>
      <c r="O10" s="4">
        <v>37.638586956521742</v>
      </c>
      <c r="P10" s="4">
        <v>0</v>
      </c>
      <c r="Q10" s="8">
        <v>0</v>
      </c>
      <c r="R10" s="4">
        <v>5.0434782608695654</v>
      </c>
      <c r="S10" s="4">
        <v>0</v>
      </c>
      <c r="T10" s="10">
        <v>0</v>
      </c>
      <c r="U10" s="4">
        <v>3.5054347826086958</v>
      </c>
      <c r="V10" s="4">
        <v>0</v>
      </c>
      <c r="W10" s="10">
        <v>0</v>
      </c>
      <c r="X10" s="4">
        <v>26.975543478260871</v>
      </c>
      <c r="Y10" s="4">
        <v>0</v>
      </c>
      <c r="Z10" s="10">
        <v>0</v>
      </c>
      <c r="AA10" s="4">
        <v>4.9864130434782608</v>
      </c>
      <c r="AB10" s="4">
        <v>0</v>
      </c>
      <c r="AC10" s="10">
        <v>0</v>
      </c>
      <c r="AD10" s="4">
        <v>122.02445652173913</v>
      </c>
      <c r="AE10" s="4">
        <v>0</v>
      </c>
      <c r="AF10" s="10">
        <v>0</v>
      </c>
      <c r="AG10" s="4">
        <v>8.3885869565217384</v>
      </c>
      <c r="AH10" s="4">
        <v>0</v>
      </c>
      <c r="AI10" s="10">
        <v>0</v>
      </c>
      <c r="AJ10" s="4">
        <v>0</v>
      </c>
      <c r="AK10" s="4">
        <v>0</v>
      </c>
      <c r="AL10" s="10" t="s">
        <v>405</v>
      </c>
      <c r="AM10" s="1">
        <v>75380</v>
      </c>
      <c r="AN10" s="1">
        <v>1</v>
      </c>
      <c r="AX10"/>
      <c r="AY10"/>
    </row>
    <row r="11" spans="1:51" x14ac:dyDescent="0.25">
      <c r="A11" t="s">
        <v>207</v>
      </c>
      <c r="B11" t="s">
        <v>7</v>
      </c>
      <c r="C11" t="s">
        <v>273</v>
      </c>
      <c r="D11" t="s">
        <v>253</v>
      </c>
      <c r="E11" s="4">
        <v>97.597826086956516</v>
      </c>
      <c r="F11" s="4">
        <v>368.03804347826087</v>
      </c>
      <c r="G11" s="4">
        <v>0</v>
      </c>
      <c r="H11" s="10">
        <v>0</v>
      </c>
      <c r="I11" s="4">
        <v>341.69836956521738</v>
      </c>
      <c r="J11" s="4">
        <v>0</v>
      </c>
      <c r="K11" s="10">
        <v>0</v>
      </c>
      <c r="L11" s="4">
        <v>53.869565217391298</v>
      </c>
      <c r="M11" s="4">
        <v>0</v>
      </c>
      <c r="N11" s="10">
        <v>0</v>
      </c>
      <c r="O11" s="4">
        <v>32.850543478260867</v>
      </c>
      <c r="P11" s="4">
        <v>0</v>
      </c>
      <c r="Q11" s="8">
        <v>0</v>
      </c>
      <c r="R11" s="4">
        <v>17.209239130434781</v>
      </c>
      <c r="S11" s="4">
        <v>0</v>
      </c>
      <c r="T11" s="10">
        <v>0</v>
      </c>
      <c r="U11" s="4">
        <v>3.8097826086956523</v>
      </c>
      <c r="V11" s="4">
        <v>0</v>
      </c>
      <c r="W11" s="10">
        <v>0</v>
      </c>
      <c r="X11" s="4">
        <v>79</v>
      </c>
      <c r="Y11" s="4">
        <v>0</v>
      </c>
      <c r="Z11" s="10">
        <v>0</v>
      </c>
      <c r="AA11" s="4">
        <v>5.3206521739130439</v>
      </c>
      <c r="AB11" s="4">
        <v>0</v>
      </c>
      <c r="AC11" s="10">
        <v>0</v>
      </c>
      <c r="AD11" s="4">
        <v>213.12228260869566</v>
      </c>
      <c r="AE11" s="4">
        <v>0</v>
      </c>
      <c r="AF11" s="10">
        <v>0</v>
      </c>
      <c r="AG11" s="4">
        <v>16.725543478260871</v>
      </c>
      <c r="AH11" s="4">
        <v>0</v>
      </c>
      <c r="AI11" s="10">
        <v>0</v>
      </c>
      <c r="AJ11" s="4">
        <v>0</v>
      </c>
      <c r="AK11" s="4">
        <v>0</v>
      </c>
      <c r="AL11" s="10" t="s">
        <v>405</v>
      </c>
      <c r="AM11" s="1">
        <v>75044</v>
      </c>
      <c r="AN11" s="1">
        <v>1</v>
      </c>
      <c r="AX11"/>
      <c r="AY11"/>
    </row>
    <row r="12" spans="1:51" x14ac:dyDescent="0.25">
      <c r="A12" t="s">
        <v>207</v>
      </c>
      <c r="B12" t="s">
        <v>31</v>
      </c>
      <c r="C12" t="s">
        <v>290</v>
      </c>
      <c r="D12" t="s">
        <v>254</v>
      </c>
      <c r="E12" s="4">
        <v>74.934782608695656</v>
      </c>
      <c r="F12" s="4">
        <v>230.54076086956522</v>
      </c>
      <c r="G12" s="4">
        <v>0</v>
      </c>
      <c r="H12" s="10">
        <v>0</v>
      </c>
      <c r="I12" s="4">
        <v>216.05434782608694</v>
      </c>
      <c r="J12" s="4">
        <v>0</v>
      </c>
      <c r="K12" s="10">
        <v>0</v>
      </c>
      <c r="L12" s="4">
        <v>41.902173913043477</v>
      </c>
      <c r="M12" s="4">
        <v>0</v>
      </c>
      <c r="N12" s="10">
        <v>0</v>
      </c>
      <c r="O12" s="4">
        <v>27.415760869565219</v>
      </c>
      <c r="P12" s="4">
        <v>0</v>
      </c>
      <c r="Q12" s="8">
        <v>0</v>
      </c>
      <c r="R12" s="4">
        <v>9.3505434782608692</v>
      </c>
      <c r="S12" s="4">
        <v>0</v>
      </c>
      <c r="T12" s="10">
        <v>0</v>
      </c>
      <c r="U12" s="4">
        <v>5.1358695652173916</v>
      </c>
      <c r="V12" s="4">
        <v>0</v>
      </c>
      <c r="W12" s="10">
        <v>0</v>
      </c>
      <c r="X12" s="4">
        <v>41.296195652173914</v>
      </c>
      <c r="Y12" s="4">
        <v>0</v>
      </c>
      <c r="Z12" s="10">
        <v>0</v>
      </c>
      <c r="AA12" s="4">
        <v>0</v>
      </c>
      <c r="AB12" s="4">
        <v>0</v>
      </c>
      <c r="AC12" s="10" t="s">
        <v>405</v>
      </c>
      <c r="AD12" s="4">
        <v>135.44021739130434</v>
      </c>
      <c r="AE12" s="4">
        <v>0</v>
      </c>
      <c r="AF12" s="10">
        <v>0</v>
      </c>
      <c r="AG12" s="4">
        <v>11.902173913043478</v>
      </c>
      <c r="AH12" s="4">
        <v>0</v>
      </c>
      <c r="AI12" s="10">
        <v>0</v>
      </c>
      <c r="AJ12" s="4">
        <v>0</v>
      </c>
      <c r="AK12" s="4">
        <v>0</v>
      </c>
      <c r="AL12" s="10" t="s">
        <v>405</v>
      </c>
      <c r="AM12" s="1">
        <v>75144</v>
      </c>
      <c r="AN12" s="1">
        <v>1</v>
      </c>
      <c r="AX12"/>
      <c r="AY12"/>
    </row>
    <row r="13" spans="1:51" x14ac:dyDescent="0.25">
      <c r="A13" t="s">
        <v>207</v>
      </c>
      <c r="B13" t="s">
        <v>163</v>
      </c>
      <c r="C13" t="s">
        <v>325</v>
      </c>
      <c r="D13" t="s">
        <v>254</v>
      </c>
      <c r="E13" s="4">
        <v>101.25</v>
      </c>
      <c r="F13" s="4">
        <v>316.77445652173913</v>
      </c>
      <c r="G13" s="4">
        <v>1.4619565217391304</v>
      </c>
      <c r="H13" s="10">
        <v>4.6151338646170208E-3</v>
      </c>
      <c r="I13" s="4">
        <v>293.76630434782612</v>
      </c>
      <c r="J13" s="4">
        <v>1.4619565217391304</v>
      </c>
      <c r="K13" s="10">
        <v>4.9765970436423503E-3</v>
      </c>
      <c r="L13" s="4">
        <v>52.864130434782609</v>
      </c>
      <c r="M13" s="4">
        <v>1.4619565217391304</v>
      </c>
      <c r="N13" s="10">
        <v>2.7654980980775162E-2</v>
      </c>
      <c r="O13" s="4">
        <v>35.293478260869563</v>
      </c>
      <c r="P13" s="4">
        <v>1.4619565217391304</v>
      </c>
      <c r="Q13" s="8">
        <v>4.1422851863258392E-2</v>
      </c>
      <c r="R13" s="4">
        <v>12.744565217391305</v>
      </c>
      <c r="S13" s="4">
        <v>0</v>
      </c>
      <c r="T13" s="10">
        <v>0</v>
      </c>
      <c r="U13" s="4">
        <v>4.8260869565217392</v>
      </c>
      <c r="V13" s="4">
        <v>0</v>
      </c>
      <c r="W13" s="10">
        <v>0</v>
      </c>
      <c r="X13" s="4">
        <v>74.755434782608702</v>
      </c>
      <c r="Y13" s="4">
        <v>0</v>
      </c>
      <c r="Z13" s="10">
        <v>0</v>
      </c>
      <c r="AA13" s="4">
        <v>5.4375</v>
      </c>
      <c r="AB13" s="4">
        <v>0</v>
      </c>
      <c r="AC13" s="10">
        <v>0</v>
      </c>
      <c r="AD13" s="4">
        <v>153.5516304347826</v>
      </c>
      <c r="AE13" s="4">
        <v>0</v>
      </c>
      <c r="AF13" s="10">
        <v>0</v>
      </c>
      <c r="AG13" s="4">
        <v>30.165760869565219</v>
      </c>
      <c r="AH13" s="4">
        <v>0</v>
      </c>
      <c r="AI13" s="10">
        <v>0</v>
      </c>
      <c r="AJ13" s="4">
        <v>0</v>
      </c>
      <c r="AK13" s="4">
        <v>0</v>
      </c>
      <c r="AL13" s="10" t="s">
        <v>405</v>
      </c>
      <c r="AM13" s="1">
        <v>75389</v>
      </c>
      <c r="AN13" s="1">
        <v>1</v>
      </c>
      <c r="AX13"/>
      <c r="AY13"/>
    </row>
    <row r="14" spans="1:51" x14ac:dyDescent="0.25">
      <c r="A14" t="s">
        <v>207</v>
      </c>
      <c r="B14" t="s">
        <v>21</v>
      </c>
      <c r="C14" t="s">
        <v>284</v>
      </c>
      <c r="D14" t="s">
        <v>255</v>
      </c>
      <c r="E14" s="4">
        <v>52.206521739130437</v>
      </c>
      <c r="F14" s="4">
        <v>139.32608695652175</v>
      </c>
      <c r="G14" s="4">
        <v>0</v>
      </c>
      <c r="H14" s="10">
        <v>0</v>
      </c>
      <c r="I14" s="4">
        <v>129.29347826086959</v>
      </c>
      <c r="J14" s="4">
        <v>0</v>
      </c>
      <c r="K14" s="10">
        <v>0</v>
      </c>
      <c r="L14" s="4">
        <v>38.269021739130437</v>
      </c>
      <c r="M14" s="4">
        <v>0</v>
      </c>
      <c r="N14" s="10">
        <v>0</v>
      </c>
      <c r="O14" s="4">
        <v>32.252717391304351</v>
      </c>
      <c r="P14" s="4">
        <v>0</v>
      </c>
      <c r="Q14" s="8">
        <v>0</v>
      </c>
      <c r="R14" s="4">
        <v>1.7608695652173914</v>
      </c>
      <c r="S14" s="4">
        <v>0</v>
      </c>
      <c r="T14" s="10">
        <v>0</v>
      </c>
      <c r="U14" s="4">
        <v>4.2554347826086953</v>
      </c>
      <c r="V14" s="4">
        <v>0</v>
      </c>
      <c r="W14" s="10">
        <v>0</v>
      </c>
      <c r="X14" s="4">
        <v>18.040760869565219</v>
      </c>
      <c r="Y14" s="4">
        <v>0</v>
      </c>
      <c r="Z14" s="10">
        <v>0</v>
      </c>
      <c r="AA14" s="4">
        <v>4.0163043478260869</v>
      </c>
      <c r="AB14" s="4">
        <v>0</v>
      </c>
      <c r="AC14" s="10">
        <v>0</v>
      </c>
      <c r="AD14" s="4">
        <v>76.445652173913047</v>
      </c>
      <c r="AE14" s="4">
        <v>0</v>
      </c>
      <c r="AF14" s="10">
        <v>0</v>
      </c>
      <c r="AG14" s="4">
        <v>2.5543478260869565</v>
      </c>
      <c r="AH14" s="4">
        <v>0</v>
      </c>
      <c r="AI14" s="10">
        <v>0</v>
      </c>
      <c r="AJ14" s="4">
        <v>0</v>
      </c>
      <c r="AK14" s="4">
        <v>0</v>
      </c>
      <c r="AL14" s="10" t="s">
        <v>405</v>
      </c>
      <c r="AM14" s="1">
        <v>75089</v>
      </c>
      <c r="AN14" s="1">
        <v>1</v>
      </c>
      <c r="AX14"/>
      <c r="AY14"/>
    </row>
    <row r="15" spans="1:51" x14ac:dyDescent="0.25">
      <c r="A15" t="s">
        <v>207</v>
      </c>
      <c r="B15" t="s">
        <v>116</v>
      </c>
      <c r="C15" t="s">
        <v>321</v>
      </c>
      <c r="D15" t="s">
        <v>257</v>
      </c>
      <c r="E15" s="4">
        <v>42.119565217391305</v>
      </c>
      <c r="F15" s="4">
        <v>110.46739130434783</v>
      </c>
      <c r="G15" s="4">
        <v>1.625</v>
      </c>
      <c r="H15" s="10">
        <v>1.4710223359244318E-2</v>
      </c>
      <c r="I15" s="4">
        <v>98.510869565217391</v>
      </c>
      <c r="J15" s="4">
        <v>0.59239130434782605</v>
      </c>
      <c r="K15" s="10">
        <v>6.0134613262716533E-3</v>
      </c>
      <c r="L15" s="4">
        <v>31.902173913043477</v>
      </c>
      <c r="M15" s="4">
        <v>1.625</v>
      </c>
      <c r="N15" s="10">
        <v>5.0936967632027257E-2</v>
      </c>
      <c r="O15" s="4">
        <v>25.581521739130434</v>
      </c>
      <c r="P15" s="4">
        <v>0.59239130434782605</v>
      </c>
      <c r="Q15" s="8">
        <v>2.3157000212449545E-2</v>
      </c>
      <c r="R15" s="4">
        <v>1.8315217391304348</v>
      </c>
      <c r="S15" s="4">
        <v>0</v>
      </c>
      <c r="T15" s="10">
        <v>0</v>
      </c>
      <c r="U15" s="4">
        <v>4.4891304347826084</v>
      </c>
      <c r="V15" s="4">
        <v>1.0326086956521738</v>
      </c>
      <c r="W15" s="10">
        <v>0.23002421307506052</v>
      </c>
      <c r="X15" s="4">
        <v>14.282608695652174</v>
      </c>
      <c r="Y15" s="4">
        <v>0</v>
      </c>
      <c r="Z15" s="10">
        <v>0</v>
      </c>
      <c r="AA15" s="4">
        <v>5.6358695652173916</v>
      </c>
      <c r="AB15" s="4">
        <v>0</v>
      </c>
      <c r="AC15" s="10">
        <v>0</v>
      </c>
      <c r="AD15" s="4">
        <v>52.991847826086953</v>
      </c>
      <c r="AE15" s="4">
        <v>0</v>
      </c>
      <c r="AF15" s="10">
        <v>0</v>
      </c>
      <c r="AG15" s="4">
        <v>5.6548913043478262</v>
      </c>
      <c r="AH15" s="4">
        <v>0</v>
      </c>
      <c r="AI15" s="10">
        <v>0</v>
      </c>
      <c r="AJ15" s="4">
        <v>0</v>
      </c>
      <c r="AK15" s="4">
        <v>0</v>
      </c>
      <c r="AL15" s="10" t="s">
        <v>405</v>
      </c>
      <c r="AM15" s="1">
        <v>75327</v>
      </c>
      <c r="AN15" s="1">
        <v>1</v>
      </c>
      <c r="AX15"/>
      <c r="AY15"/>
    </row>
    <row r="16" spans="1:51" x14ac:dyDescent="0.25">
      <c r="A16" t="s">
        <v>207</v>
      </c>
      <c r="B16" t="s">
        <v>48</v>
      </c>
      <c r="C16" t="s">
        <v>302</v>
      </c>
      <c r="D16" t="s">
        <v>253</v>
      </c>
      <c r="E16" s="4">
        <v>59.054347826086953</v>
      </c>
      <c r="F16" s="4">
        <v>205.94565217391306</v>
      </c>
      <c r="G16" s="4">
        <v>1.4048913043478262</v>
      </c>
      <c r="H16" s="10">
        <v>6.8216604211748556E-3</v>
      </c>
      <c r="I16" s="4">
        <v>197.75815217391306</v>
      </c>
      <c r="J16" s="4">
        <v>1.4048913043478262</v>
      </c>
      <c r="K16" s="10">
        <v>7.104087942287873E-3</v>
      </c>
      <c r="L16" s="4">
        <v>35.285326086956516</v>
      </c>
      <c r="M16" s="4">
        <v>1.4048913043478262</v>
      </c>
      <c r="N16" s="10">
        <v>3.98151713515595E-2</v>
      </c>
      <c r="O16" s="4">
        <v>27.097826086956523</v>
      </c>
      <c r="P16" s="4">
        <v>1.4048913043478262</v>
      </c>
      <c r="Q16" s="8">
        <v>5.1845166466105097E-2</v>
      </c>
      <c r="R16" s="4">
        <v>4.9972826086956523</v>
      </c>
      <c r="S16" s="4">
        <v>0</v>
      </c>
      <c r="T16" s="10">
        <v>0</v>
      </c>
      <c r="U16" s="4">
        <v>3.1902173913043477</v>
      </c>
      <c r="V16" s="4">
        <v>0</v>
      </c>
      <c r="W16" s="10">
        <v>0</v>
      </c>
      <c r="X16" s="4">
        <v>50.211956521739133</v>
      </c>
      <c r="Y16" s="4">
        <v>0</v>
      </c>
      <c r="Z16" s="10">
        <v>0</v>
      </c>
      <c r="AA16" s="4">
        <v>0</v>
      </c>
      <c r="AB16" s="4">
        <v>0</v>
      </c>
      <c r="AC16" s="10" t="s">
        <v>405</v>
      </c>
      <c r="AD16" s="4">
        <v>120.44836956521739</v>
      </c>
      <c r="AE16" s="4">
        <v>0</v>
      </c>
      <c r="AF16" s="10">
        <v>0</v>
      </c>
      <c r="AG16" s="4">
        <v>0</v>
      </c>
      <c r="AH16" s="4">
        <v>0</v>
      </c>
      <c r="AI16" s="10" t="s">
        <v>405</v>
      </c>
      <c r="AJ16" s="4">
        <v>0</v>
      </c>
      <c r="AK16" s="4">
        <v>0</v>
      </c>
      <c r="AL16" s="10" t="s">
        <v>405</v>
      </c>
      <c r="AM16" s="1">
        <v>75211</v>
      </c>
      <c r="AN16" s="1">
        <v>1</v>
      </c>
      <c r="AX16"/>
      <c r="AY16"/>
    </row>
    <row r="17" spans="1:51" x14ac:dyDescent="0.25">
      <c r="A17" t="s">
        <v>207</v>
      </c>
      <c r="B17" t="s">
        <v>14</v>
      </c>
      <c r="C17" t="s">
        <v>279</v>
      </c>
      <c r="D17" t="s">
        <v>255</v>
      </c>
      <c r="E17" s="4">
        <v>53.902173913043477</v>
      </c>
      <c r="F17" s="4">
        <v>152.82065217391303</v>
      </c>
      <c r="G17" s="4">
        <v>4.0706521739130439</v>
      </c>
      <c r="H17" s="10">
        <v>2.6636793627084893E-2</v>
      </c>
      <c r="I17" s="4">
        <v>147.57880434782609</v>
      </c>
      <c r="J17" s="4">
        <v>3.4891304347826089</v>
      </c>
      <c r="K17" s="10">
        <v>2.3642490194995303E-2</v>
      </c>
      <c r="L17" s="4">
        <v>29.241847826086957</v>
      </c>
      <c r="M17" s="4">
        <v>4.0706521739130439</v>
      </c>
      <c r="N17" s="10">
        <v>0.1392063934578571</v>
      </c>
      <c r="O17" s="4">
        <v>24</v>
      </c>
      <c r="P17" s="4">
        <v>3.4891304347826089</v>
      </c>
      <c r="Q17" s="8">
        <v>0.1453804347826087</v>
      </c>
      <c r="R17" s="4">
        <v>3.6005434782608696</v>
      </c>
      <c r="S17" s="4">
        <v>0</v>
      </c>
      <c r="T17" s="10">
        <v>0</v>
      </c>
      <c r="U17" s="4">
        <v>1.6413043478260869</v>
      </c>
      <c r="V17" s="4">
        <v>0.58152173913043481</v>
      </c>
      <c r="W17" s="10">
        <v>0.35430463576158944</v>
      </c>
      <c r="X17" s="4">
        <v>28.809782608695652</v>
      </c>
      <c r="Y17" s="4">
        <v>0</v>
      </c>
      <c r="Z17" s="10">
        <v>0</v>
      </c>
      <c r="AA17" s="4">
        <v>0</v>
      </c>
      <c r="AB17" s="4">
        <v>0</v>
      </c>
      <c r="AC17" s="10" t="s">
        <v>405</v>
      </c>
      <c r="AD17" s="4">
        <v>83.671195652173907</v>
      </c>
      <c r="AE17" s="4">
        <v>0</v>
      </c>
      <c r="AF17" s="10">
        <v>0</v>
      </c>
      <c r="AG17" s="4">
        <v>11.097826086956522</v>
      </c>
      <c r="AH17" s="4">
        <v>0</v>
      </c>
      <c r="AI17" s="10">
        <v>0</v>
      </c>
      <c r="AJ17" s="4">
        <v>0</v>
      </c>
      <c r="AK17" s="4">
        <v>0</v>
      </c>
      <c r="AL17" s="10" t="s">
        <v>405</v>
      </c>
      <c r="AM17" s="1">
        <v>75070</v>
      </c>
      <c r="AN17" s="1">
        <v>1</v>
      </c>
      <c r="AX17"/>
      <c r="AY17"/>
    </row>
    <row r="18" spans="1:51" x14ac:dyDescent="0.25">
      <c r="A18" t="s">
        <v>207</v>
      </c>
      <c r="B18" t="s">
        <v>97</v>
      </c>
      <c r="C18" t="s">
        <v>274</v>
      </c>
      <c r="D18" t="s">
        <v>252</v>
      </c>
      <c r="E18" s="4">
        <v>95.054347826086953</v>
      </c>
      <c r="F18" s="4">
        <v>319.11141304347825</v>
      </c>
      <c r="G18" s="4">
        <v>0</v>
      </c>
      <c r="H18" s="10">
        <v>0</v>
      </c>
      <c r="I18" s="4">
        <v>296.58695652173913</v>
      </c>
      <c r="J18" s="4">
        <v>0</v>
      </c>
      <c r="K18" s="10">
        <v>0</v>
      </c>
      <c r="L18" s="4">
        <v>46.828804347826093</v>
      </c>
      <c r="M18" s="4">
        <v>0</v>
      </c>
      <c r="N18" s="10">
        <v>0</v>
      </c>
      <c r="O18" s="4">
        <v>32.364130434782609</v>
      </c>
      <c r="P18" s="4">
        <v>0</v>
      </c>
      <c r="Q18" s="8">
        <v>0</v>
      </c>
      <c r="R18" s="4">
        <v>9.4864130434782616</v>
      </c>
      <c r="S18" s="4">
        <v>0</v>
      </c>
      <c r="T18" s="10">
        <v>0</v>
      </c>
      <c r="U18" s="4">
        <v>4.9782608695652177</v>
      </c>
      <c r="V18" s="4">
        <v>0</v>
      </c>
      <c r="W18" s="10">
        <v>0</v>
      </c>
      <c r="X18" s="4">
        <v>77.951086956521735</v>
      </c>
      <c r="Y18" s="4">
        <v>0</v>
      </c>
      <c r="Z18" s="10">
        <v>0</v>
      </c>
      <c r="AA18" s="4">
        <v>8.0597826086956523</v>
      </c>
      <c r="AB18" s="4">
        <v>0</v>
      </c>
      <c r="AC18" s="10">
        <v>0</v>
      </c>
      <c r="AD18" s="4">
        <v>183.20380434782609</v>
      </c>
      <c r="AE18" s="4">
        <v>0</v>
      </c>
      <c r="AF18" s="10">
        <v>0</v>
      </c>
      <c r="AG18" s="4">
        <v>3.0679347826086958</v>
      </c>
      <c r="AH18" s="4">
        <v>0</v>
      </c>
      <c r="AI18" s="10">
        <v>0</v>
      </c>
      <c r="AJ18" s="4">
        <v>0</v>
      </c>
      <c r="AK18" s="4">
        <v>0</v>
      </c>
      <c r="AL18" s="10" t="s">
        <v>405</v>
      </c>
      <c r="AM18" s="1">
        <v>75300</v>
      </c>
      <c r="AN18" s="1">
        <v>1</v>
      </c>
      <c r="AX18"/>
      <c r="AY18"/>
    </row>
    <row r="19" spans="1:51" x14ac:dyDescent="0.25">
      <c r="A19" t="s">
        <v>207</v>
      </c>
      <c r="B19" t="s">
        <v>37</v>
      </c>
      <c r="C19" t="s">
        <v>292</v>
      </c>
      <c r="D19" t="s">
        <v>258</v>
      </c>
      <c r="E19" s="4">
        <v>90.304347826086953</v>
      </c>
      <c r="F19" s="4">
        <v>294.62771739130437</v>
      </c>
      <c r="G19" s="4">
        <v>0</v>
      </c>
      <c r="H19" s="10">
        <v>0</v>
      </c>
      <c r="I19" s="4">
        <v>273.33152173913044</v>
      </c>
      <c r="J19" s="4">
        <v>0</v>
      </c>
      <c r="K19" s="10">
        <v>0</v>
      </c>
      <c r="L19" s="4">
        <v>44.524456521739125</v>
      </c>
      <c r="M19" s="4">
        <v>0</v>
      </c>
      <c r="N19" s="10">
        <v>0</v>
      </c>
      <c r="O19" s="4">
        <v>27.796195652173914</v>
      </c>
      <c r="P19" s="4">
        <v>0</v>
      </c>
      <c r="Q19" s="8">
        <v>0</v>
      </c>
      <c r="R19" s="4">
        <v>11.668478260869565</v>
      </c>
      <c r="S19" s="4">
        <v>0</v>
      </c>
      <c r="T19" s="10">
        <v>0</v>
      </c>
      <c r="U19" s="4">
        <v>5.0597826086956523</v>
      </c>
      <c r="V19" s="4">
        <v>0</v>
      </c>
      <c r="W19" s="10">
        <v>0</v>
      </c>
      <c r="X19" s="4">
        <v>84.763586956521735</v>
      </c>
      <c r="Y19" s="4">
        <v>0</v>
      </c>
      <c r="Z19" s="10">
        <v>0</v>
      </c>
      <c r="AA19" s="4">
        <v>4.5679347826086953</v>
      </c>
      <c r="AB19" s="4">
        <v>0</v>
      </c>
      <c r="AC19" s="10">
        <v>0</v>
      </c>
      <c r="AD19" s="4">
        <v>155.60054347826087</v>
      </c>
      <c r="AE19" s="4">
        <v>0</v>
      </c>
      <c r="AF19" s="10">
        <v>0</v>
      </c>
      <c r="AG19" s="4">
        <v>5.1711956521739131</v>
      </c>
      <c r="AH19" s="4">
        <v>0</v>
      </c>
      <c r="AI19" s="10">
        <v>0</v>
      </c>
      <c r="AJ19" s="4">
        <v>0</v>
      </c>
      <c r="AK19" s="4">
        <v>0</v>
      </c>
      <c r="AL19" s="10" t="s">
        <v>405</v>
      </c>
      <c r="AM19" s="1">
        <v>75181</v>
      </c>
      <c r="AN19" s="1">
        <v>1</v>
      </c>
      <c r="AX19"/>
      <c r="AY19"/>
    </row>
    <row r="20" spans="1:51" x14ac:dyDescent="0.25">
      <c r="A20" t="s">
        <v>207</v>
      </c>
      <c r="B20" t="s">
        <v>172</v>
      </c>
      <c r="C20" t="s">
        <v>299</v>
      </c>
      <c r="D20" t="s">
        <v>254</v>
      </c>
      <c r="E20" s="4">
        <v>71.086956521739125</v>
      </c>
      <c r="F20" s="4">
        <v>227.79891304347825</v>
      </c>
      <c r="G20" s="4">
        <v>0</v>
      </c>
      <c r="H20" s="10">
        <v>0</v>
      </c>
      <c r="I20" s="4">
        <v>208.67663043478262</v>
      </c>
      <c r="J20" s="4">
        <v>0</v>
      </c>
      <c r="K20" s="10">
        <v>0</v>
      </c>
      <c r="L20" s="4">
        <v>39.649456521739133</v>
      </c>
      <c r="M20" s="4">
        <v>0</v>
      </c>
      <c r="N20" s="10">
        <v>0</v>
      </c>
      <c r="O20" s="4">
        <v>20.527173913043477</v>
      </c>
      <c r="P20" s="4">
        <v>0</v>
      </c>
      <c r="Q20" s="8">
        <v>0</v>
      </c>
      <c r="R20" s="4">
        <v>13.741847826086957</v>
      </c>
      <c r="S20" s="4">
        <v>0</v>
      </c>
      <c r="T20" s="10">
        <v>0</v>
      </c>
      <c r="U20" s="4">
        <v>5.3804347826086953</v>
      </c>
      <c r="V20" s="4">
        <v>0</v>
      </c>
      <c r="W20" s="10">
        <v>0</v>
      </c>
      <c r="X20" s="4">
        <v>57.600543478260867</v>
      </c>
      <c r="Y20" s="4">
        <v>0</v>
      </c>
      <c r="Z20" s="10">
        <v>0</v>
      </c>
      <c r="AA20" s="4">
        <v>0</v>
      </c>
      <c r="AB20" s="4">
        <v>0</v>
      </c>
      <c r="AC20" s="10" t="s">
        <v>405</v>
      </c>
      <c r="AD20" s="4">
        <v>123.61684782608695</v>
      </c>
      <c r="AE20" s="4">
        <v>0</v>
      </c>
      <c r="AF20" s="10">
        <v>0</v>
      </c>
      <c r="AG20" s="4">
        <v>6.9320652173913047</v>
      </c>
      <c r="AH20" s="4">
        <v>0</v>
      </c>
      <c r="AI20" s="10">
        <v>0</v>
      </c>
      <c r="AJ20" s="4">
        <v>0</v>
      </c>
      <c r="AK20" s="4">
        <v>0</v>
      </c>
      <c r="AL20" s="10" t="s">
        <v>405</v>
      </c>
      <c r="AM20" s="1">
        <v>75403</v>
      </c>
      <c r="AN20" s="1">
        <v>1</v>
      </c>
      <c r="AX20"/>
      <c r="AY20"/>
    </row>
    <row r="21" spans="1:51" x14ac:dyDescent="0.25">
      <c r="A21" t="s">
        <v>207</v>
      </c>
      <c r="B21" t="s">
        <v>55</v>
      </c>
      <c r="C21" t="s">
        <v>307</v>
      </c>
      <c r="D21" t="s">
        <v>254</v>
      </c>
      <c r="E21" s="4">
        <v>197.38043478260869</v>
      </c>
      <c r="F21" s="4">
        <v>612.30173913043473</v>
      </c>
      <c r="G21" s="4">
        <v>1.1402173913043478</v>
      </c>
      <c r="H21" s="10">
        <v>1.8621821863900579E-3</v>
      </c>
      <c r="I21" s="4">
        <v>581.24760869565216</v>
      </c>
      <c r="J21" s="4">
        <v>1.1402173913043478</v>
      </c>
      <c r="K21" s="10">
        <v>1.9616723995872446E-3</v>
      </c>
      <c r="L21" s="4">
        <v>67.146521739130435</v>
      </c>
      <c r="M21" s="4">
        <v>0.40250000000000002</v>
      </c>
      <c r="N21" s="10">
        <v>5.9943536846740102E-3</v>
      </c>
      <c r="O21" s="4">
        <v>41.013695652173908</v>
      </c>
      <c r="P21" s="4">
        <v>0.40250000000000002</v>
      </c>
      <c r="Q21" s="8">
        <v>9.8137949677467255E-3</v>
      </c>
      <c r="R21" s="4">
        <v>21.17630434782609</v>
      </c>
      <c r="S21" s="4">
        <v>0</v>
      </c>
      <c r="T21" s="10">
        <v>0</v>
      </c>
      <c r="U21" s="4">
        <v>4.9565217391304346</v>
      </c>
      <c r="V21" s="4">
        <v>0</v>
      </c>
      <c r="W21" s="10">
        <v>0</v>
      </c>
      <c r="X21" s="4">
        <v>151.25695652173911</v>
      </c>
      <c r="Y21" s="4">
        <v>0</v>
      </c>
      <c r="Z21" s="10">
        <v>0</v>
      </c>
      <c r="AA21" s="4">
        <v>4.9213043478260872</v>
      </c>
      <c r="AB21" s="4">
        <v>0</v>
      </c>
      <c r="AC21" s="10">
        <v>0</v>
      </c>
      <c r="AD21" s="4">
        <v>388.97695652173911</v>
      </c>
      <c r="AE21" s="4">
        <v>0.73771739130434788</v>
      </c>
      <c r="AF21" s="10">
        <v>1.8965580838028856E-3</v>
      </c>
      <c r="AG21" s="4">
        <v>0</v>
      </c>
      <c r="AH21" s="4">
        <v>0</v>
      </c>
      <c r="AI21" s="10" t="s">
        <v>405</v>
      </c>
      <c r="AJ21" s="4">
        <v>0</v>
      </c>
      <c r="AK21" s="4">
        <v>0</v>
      </c>
      <c r="AL21" s="10" t="s">
        <v>405</v>
      </c>
      <c r="AM21" s="1">
        <v>75228</v>
      </c>
      <c r="AN21" s="1">
        <v>1</v>
      </c>
      <c r="AX21"/>
      <c r="AY21"/>
    </row>
    <row r="22" spans="1:51" x14ac:dyDescent="0.25">
      <c r="A22" t="s">
        <v>207</v>
      </c>
      <c r="B22" t="s">
        <v>126</v>
      </c>
      <c r="C22" t="s">
        <v>304</v>
      </c>
      <c r="D22" t="s">
        <v>253</v>
      </c>
      <c r="E22" s="4">
        <v>59.119565217391305</v>
      </c>
      <c r="F22" s="4">
        <v>224.96347826086952</v>
      </c>
      <c r="G22" s="4">
        <v>5.3755434782608686</v>
      </c>
      <c r="H22" s="10">
        <v>2.389518298622385E-2</v>
      </c>
      <c r="I22" s="4">
        <v>185.5194565217391</v>
      </c>
      <c r="J22" s="4">
        <v>5.3755434782608686</v>
      </c>
      <c r="K22" s="10">
        <v>2.8975631877354947E-2</v>
      </c>
      <c r="L22" s="4">
        <v>58.432173913043464</v>
      </c>
      <c r="M22" s="4">
        <v>0</v>
      </c>
      <c r="N22" s="10">
        <v>0</v>
      </c>
      <c r="O22" s="4">
        <v>18.98815217391304</v>
      </c>
      <c r="P22" s="4">
        <v>0</v>
      </c>
      <c r="Q22" s="8">
        <v>0</v>
      </c>
      <c r="R22" s="4">
        <v>34.574456521739123</v>
      </c>
      <c r="S22" s="4">
        <v>0</v>
      </c>
      <c r="T22" s="10">
        <v>0</v>
      </c>
      <c r="U22" s="4">
        <v>4.8695652173913047</v>
      </c>
      <c r="V22" s="4">
        <v>0</v>
      </c>
      <c r="W22" s="10">
        <v>0</v>
      </c>
      <c r="X22" s="4">
        <v>38.672065217391292</v>
      </c>
      <c r="Y22" s="4">
        <v>0</v>
      </c>
      <c r="Z22" s="10">
        <v>0</v>
      </c>
      <c r="AA22" s="4">
        <v>0</v>
      </c>
      <c r="AB22" s="4">
        <v>0</v>
      </c>
      <c r="AC22" s="10" t="s">
        <v>405</v>
      </c>
      <c r="AD22" s="4">
        <v>127.85923913043477</v>
      </c>
      <c r="AE22" s="4">
        <v>5.3755434782608686</v>
      </c>
      <c r="AF22" s="10">
        <v>4.2042667505451388E-2</v>
      </c>
      <c r="AG22" s="4">
        <v>0</v>
      </c>
      <c r="AH22" s="4">
        <v>0</v>
      </c>
      <c r="AI22" s="10" t="s">
        <v>405</v>
      </c>
      <c r="AJ22" s="4">
        <v>0</v>
      </c>
      <c r="AK22" s="4">
        <v>0</v>
      </c>
      <c r="AL22" s="10" t="s">
        <v>405</v>
      </c>
      <c r="AM22" s="1">
        <v>75338</v>
      </c>
      <c r="AN22" s="1">
        <v>1</v>
      </c>
      <c r="AX22"/>
      <c r="AY22"/>
    </row>
    <row r="23" spans="1:51" x14ac:dyDescent="0.25">
      <c r="A23" t="s">
        <v>207</v>
      </c>
      <c r="B23" t="s">
        <v>109</v>
      </c>
      <c r="C23" t="s">
        <v>277</v>
      </c>
      <c r="D23" t="s">
        <v>252</v>
      </c>
      <c r="E23" s="4">
        <v>102.57608695652173</v>
      </c>
      <c r="F23" s="4">
        <v>334.10836956521734</v>
      </c>
      <c r="G23" s="4">
        <v>2.3489130434782606</v>
      </c>
      <c r="H23" s="10">
        <v>7.0303927032266608E-3</v>
      </c>
      <c r="I23" s="4">
        <v>296.54315217391297</v>
      </c>
      <c r="J23" s="4">
        <v>2.3489130434782606</v>
      </c>
      <c r="K23" s="10">
        <v>7.9209822457835723E-3</v>
      </c>
      <c r="L23" s="4">
        <v>53.63369565217392</v>
      </c>
      <c r="M23" s="4">
        <v>0.98913043478260865</v>
      </c>
      <c r="N23" s="10">
        <v>1.8442332245708608E-2</v>
      </c>
      <c r="O23" s="4">
        <v>16.068478260869565</v>
      </c>
      <c r="P23" s="4">
        <v>0.98913043478260865</v>
      </c>
      <c r="Q23" s="8">
        <v>6.1557194074274506E-2</v>
      </c>
      <c r="R23" s="4">
        <v>32.673913043478265</v>
      </c>
      <c r="S23" s="4">
        <v>0</v>
      </c>
      <c r="T23" s="10">
        <v>0</v>
      </c>
      <c r="U23" s="4">
        <v>4.8913043478260869</v>
      </c>
      <c r="V23" s="4">
        <v>0</v>
      </c>
      <c r="W23" s="10">
        <v>0</v>
      </c>
      <c r="X23" s="4">
        <v>97.966956521739107</v>
      </c>
      <c r="Y23" s="4">
        <v>1.3597826086956522</v>
      </c>
      <c r="Z23" s="10">
        <v>1.3880012781594507E-2</v>
      </c>
      <c r="AA23" s="4">
        <v>0</v>
      </c>
      <c r="AB23" s="4">
        <v>0</v>
      </c>
      <c r="AC23" s="10" t="s">
        <v>405</v>
      </c>
      <c r="AD23" s="4">
        <v>182.50771739130431</v>
      </c>
      <c r="AE23" s="4">
        <v>0</v>
      </c>
      <c r="AF23" s="10">
        <v>0</v>
      </c>
      <c r="AG23" s="4">
        <v>0</v>
      </c>
      <c r="AH23" s="4">
        <v>0</v>
      </c>
      <c r="AI23" s="10" t="s">
        <v>405</v>
      </c>
      <c r="AJ23" s="4">
        <v>0</v>
      </c>
      <c r="AK23" s="4">
        <v>0</v>
      </c>
      <c r="AL23" s="10" t="s">
        <v>405</v>
      </c>
      <c r="AM23" s="1">
        <v>75320</v>
      </c>
      <c r="AN23" s="1">
        <v>1</v>
      </c>
      <c r="AX23"/>
      <c r="AY23"/>
    </row>
    <row r="24" spans="1:51" x14ac:dyDescent="0.25">
      <c r="A24" t="s">
        <v>207</v>
      </c>
      <c r="B24" t="s">
        <v>184</v>
      </c>
      <c r="C24" t="s">
        <v>285</v>
      </c>
      <c r="D24" t="s">
        <v>254</v>
      </c>
      <c r="E24" s="4">
        <v>85.293478260869563</v>
      </c>
      <c r="F24" s="4">
        <v>270.85847826086956</v>
      </c>
      <c r="G24" s="4">
        <v>3.0108695652173911</v>
      </c>
      <c r="H24" s="10">
        <v>1.1116024813214666E-2</v>
      </c>
      <c r="I24" s="4">
        <v>252.55684782608697</v>
      </c>
      <c r="J24" s="4">
        <v>0.33152173913043476</v>
      </c>
      <c r="K24" s="10">
        <v>1.3126618501301686E-3</v>
      </c>
      <c r="L24" s="4">
        <v>31.168478260869563</v>
      </c>
      <c r="M24" s="4">
        <v>2.6793478260869565</v>
      </c>
      <c r="N24" s="10">
        <v>8.5963382737576297E-2</v>
      </c>
      <c r="O24" s="4">
        <v>17.798913043478262</v>
      </c>
      <c r="P24" s="4">
        <v>0</v>
      </c>
      <c r="Q24" s="8">
        <v>0</v>
      </c>
      <c r="R24" s="4">
        <v>7.8967391304347823</v>
      </c>
      <c r="S24" s="4">
        <v>2.6793478260869565</v>
      </c>
      <c r="T24" s="10">
        <v>0.33929800412938749</v>
      </c>
      <c r="U24" s="4">
        <v>5.4728260869565215</v>
      </c>
      <c r="V24" s="4">
        <v>0</v>
      </c>
      <c r="W24" s="10">
        <v>0</v>
      </c>
      <c r="X24" s="4">
        <v>65.758152173913047</v>
      </c>
      <c r="Y24" s="4">
        <v>0.33152173913043476</v>
      </c>
      <c r="Z24" s="10">
        <v>5.0415306417620556E-3</v>
      </c>
      <c r="AA24" s="4">
        <v>4.9320652173913047</v>
      </c>
      <c r="AB24" s="4">
        <v>0</v>
      </c>
      <c r="AC24" s="10">
        <v>0</v>
      </c>
      <c r="AD24" s="4">
        <v>168.99978260869565</v>
      </c>
      <c r="AE24" s="4">
        <v>0</v>
      </c>
      <c r="AF24" s="10">
        <v>0</v>
      </c>
      <c r="AG24" s="4">
        <v>0</v>
      </c>
      <c r="AH24" s="4">
        <v>0</v>
      </c>
      <c r="AI24" s="10" t="s">
        <v>405</v>
      </c>
      <c r="AJ24" s="4">
        <v>0</v>
      </c>
      <c r="AK24" s="4">
        <v>0</v>
      </c>
      <c r="AL24" s="10" t="s">
        <v>405</v>
      </c>
      <c r="AM24" s="1">
        <v>75418</v>
      </c>
      <c r="AN24" s="1">
        <v>1</v>
      </c>
      <c r="AX24"/>
      <c r="AY24"/>
    </row>
    <row r="25" spans="1:51" x14ac:dyDescent="0.25">
      <c r="A25" t="s">
        <v>207</v>
      </c>
      <c r="B25" t="s">
        <v>76</v>
      </c>
      <c r="C25" t="s">
        <v>319</v>
      </c>
      <c r="D25" t="s">
        <v>255</v>
      </c>
      <c r="E25" s="4">
        <v>134.38043478260869</v>
      </c>
      <c r="F25" s="4">
        <v>395.1472826086956</v>
      </c>
      <c r="G25" s="4">
        <v>20.395434782608699</v>
      </c>
      <c r="H25" s="10">
        <v>5.1614766645898424E-2</v>
      </c>
      <c r="I25" s="4">
        <v>345.02771739130435</v>
      </c>
      <c r="J25" s="4">
        <v>13.974239130434789</v>
      </c>
      <c r="K25" s="10">
        <v>4.0501787033492914E-2</v>
      </c>
      <c r="L25" s="4">
        <v>46.114130434782602</v>
      </c>
      <c r="M25" s="4">
        <v>6.4211956521739131</v>
      </c>
      <c r="N25" s="10">
        <v>0.13924572775486155</v>
      </c>
      <c r="O25" s="4">
        <v>0.61141304347826086</v>
      </c>
      <c r="P25" s="4">
        <v>0</v>
      </c>
      <c r="Q25" s="8">
        <v>0</v>
      </c>
      <c r="R25" s="4">
        <v>40.078804347826086</v>
      </c>
      <c r="S25" s="4">
        <v>6.4211956521739131</v>
      </c>
      <c r="T25" s="10">
        <v>0.16021425181368229</v>
      </c>
      <c r="U25" s="4">
        <v>5.4239130434782608</v>
      </c>
      <c r="V25" s="4">
        <v>0</v>
      </c>
      <c r="W25" s="10">
        <v>0</v>
      </c>
      <c r="X25" s="4">
        <v>115.13695652173909</v>
      </c>
      <c r="Y25" s="4">
        <v>13.13510869565218</v>
      </c>
      <c r="Z25" s="10">
        <v>0.11408247266959962</v>
      </c>
      <c r="AA25" s="4">
        <v>4.6168478260869561</v>
      </c>
      <c r="AB25" s="4">
        <v>0</v>
      </c>
      <c r="AC25" s="10">
        <v>0</v>
      </c>
      <c r="AD25" s="4">
        <v>229.27934782608696</v>
      </c>
      <c r="AE25" s="4">
        <v>0.83913043478260874</v>
      </c>
      <c r="AF25" s="10">
        <v>3.659860527076805E-3</v>
      </c>
      <c r="AG25" s="4">
        <v>0</v>
      </c>
      <c r="AH25" s="4">
        <v>0</v>
      </c>
      <c r="AI25" s="10" t="s">
        <v>405</v>
      </c>
      <c r="AJ25" s="4">
        <v>0</v>
      </c>
      <c r="AK25" s="4">
        <v>0</v>
      </c>
      <c r="AL25" s="10" t="s">
        <v>405</v>
      </c>
      <c r="AM25" s="1">
        <v>75263</v>
      </c>
      <c r="AN25" s="1">
        <v>1</v>
      </c>
      <c r="AX25"/>
      <c r="AY25"/>
    </row>
    <row r="26" spans="1:51" x14ac:dyDescent="0.25">
      <c r="A26" t="s">
        <v>207</v>
      </c>
      <c r="B26" t="s">
        <v>91</v>
      </c>
      <c r="C26" t="s">
        <v>293</v>
      </c>
      <c r="D26" t="s">
        <v>253</v>
      </c>
      <c r="E26" s="4">
        <v>241.89130434782609</v>
      </c>
      <c r="F26" s="4">
        <v>788.73858695652166</v>
      </c>
      <c r="G26" s="4">
        <v>55.39076086956522</v>
      </c>
      <c r="H26" s="10">
        <v>7.0227020441968782E-2</v>
      </c>
      <c r="I26" s="4">
        <v>689.22130434782605</v>
      </c>
      <c r="J26" s="4">
        <v>51.97673913043478</v>
      </c>
      <c r="K26" s="10">
        <v>7.5413715163110989E-2</v>
      </c>
      <c r="L26" s="4">
        <v>103.06076086956521</v>
      </c>
      <c r="M26" s="4">
        <v>3.4140217391304351</v>
      </c>
      <c r="N26" s="10">
        <v>3.3126300546638281E-2</v>
      </c>
      <c r="O26" s="4">
        <v>14.065217391304348</v>
      </c>
      <c r="P26" s="4">
        <v>0</v>
      </c>
      <c r="Q26" s="8">
        <v>0</v>
      </c>
      <c r="R26" s="4">
        <v>85.408586956521745</v>
      </c>
      <c r="S26" s="4">
        <v>3.4140217391304351</v>
      </c>
      <c r="T26" s="10">
        <v>3.9972816092466008E-2</v>
      </c>
      <c r="U26" s="4">
        <v>3.5869565217391304</v>
      </c>
      <c r="V26" s="4">
        <v>0</v>
      </c>
      <c r="W26" s="10">
        <v>0</v>
      </c>
      <c r="X26" s="4">
        <v>197.48793478260868</v>
      </c>
      <c r="Y26" s="4">
        <v>28.123804347826091</v>
      </c>
      <c r="Z26" s="10">
        <v>0.14240770900148556</v>
      </c>
      <c r="AA26" s="4">
        <v>10.521739130434783</v>
      </c>
      <c r="AB26" s="4">
        <v>0</v>
      </c>
      <c r="AC26" s="10">
        <v>0</v>
      </c>
      <c r="AD26" s="4">
        <v>477.66815217391303</v>
      </c>
      <c r="AE26" s="4">
        <v>23.852934782608692</v>
      </c>
      <c r="AF26" s="10">
        <v>4.993620502864117E-2</v>
      </c>
      <c r="AG26" s="4">
        <v>0</v>
      </c>
      <c r="AH26" s="4">
        <v>0</v>
      </c>
      <c r="AI26" s="10" t="s">
        <v>405</v>
      </c>
      <c r="AJ26" s="4">
        <v>0</v>
      </c>
      <c r="AK26" s="4">
        <v>0</v>
      </c>
      <c r="AL26" s="10" t="s">
        <v>405</v>
      </c>
      <c r="AM26" s="1">
        <v>75292</v>
      </c>
      <c r="AN26" s="1">
        <v>1</v>
      </c>
      <c r="AX26"/>
      <c r="AY26"/>
    </row>
    <row r="27" spans="1:51" x14ac:dyDescent="0.25">
      <c r="A27" t="s">
        <v>207</v>
      </c>
      <c r="B27" t="s">
        <v>161</v>
      </c>
      <c r="C27" t="s">
        <v>266</v>
      </c>
      <c r="D27" t="s">
        <v>252</v>
      </c>
      <c r="E27" s="4">
        <v>115.18478260869566</v>
      </c>
      <c r="F27" s="4">
        <v>417.9527173913043</v>
      </c>
      <c r="G27" s="4">
        <v>13.360326086956523</v>
      </c>
      <c r="H27" s="10">
        <v>3.1966118489063541E-2</v>
      </c>
      <c r="I27" s="4">
        <v>387.71358695652174</v>
      </c>
      <c r="J27" s="4">
        <v>13.360326086956523</v>
      </c>
      <c r="K27" s="10">
        <v>3.4459267192136732E-2</v>
      </c>
      <c r="L27" s="4">
        <v>79.543478260869563</v>
      </c>
      <c r="M27" s="4">
        <v>2.0380434782608696</v>
      </c>
      <c r="N27" s="10">
        <v>2.5621754577753487E-2</v>
      </c>
      <c r="O27" s="4">
        <v>61.244565217391305</v>
      </c>
      <c r="P27" s="4">
        <v>2.0380434782608696</v>
      </c>
      <c r="Q27" s="8">
        <v>3.3277131954920582E-2</v>
      </c>
      <c r="R27" s="4">
        <v>12.728260869565217</v>
      </c>
      <c r="S27" s="4">
        <v>0</v>
      </c>
      <c r="T27" s="10">
        <v>0</v>
      </c>
      <c r="U27" s="4">
        <v>5.5706521739130439</v>
      </c>
      <c r="V27" s="4">
        <v>0</v>
      </c>
      <c r="W27" s="10">
        <v>0</v>
      </c>
      <c r="X27" s="4">
        <v>84.084239130434767</v>
      </c>
      <c r="Y27" s="4">
        <v>5.7771739130434785</v>
      </c>
      <c r="Z27" s="10">
        <v>6.8706977345441636E-2</v>
      </c>
      <c r="AA27" s="4">
        <v>11.940217391304348</v>
      </c>
      <c r="AB27" s="4">
        <v>0</v>
      </c>
      <c r="AC27" s="10">
        <v>0</v>
      </c>
      <c r="AD27" s="4">
        <v>242.38478260869567</v>
      </c>
      <c r="AE27" s="4">
        <v>5.545108695652174</v>
      </c>
      <c r="AF27" s="10">
        <v>2.2877297147008438E-2</v>
      </c>
      <c r="AG27" s="4">
        <v>0</v>
      </c>
      <c r="AH27" s="4">
        <v>0</v>
      </c>
      <c r="AI27" s="10" t="s">
        <v>405</v>
      </c>
      <c r="AJ27" s="4">
        <v>0</v>
      </c>
      <c r="AK27" s="4">
        <v>0</v>
      </c>
      <c r="AL27" s="10" t="s">
        <v>405</v>
      </c>
      <c r="AM27" s="1">
        <v>75387</v>
      </c>
      <c r="AN27" s="1">
        <v>1</v>
      </c>
      <c r="AX27"/>
      <c r="AY27"/>
    </row>
    <row r="28" spans="1:51" x14ac:dyDescent="0.25">
      <c r="A28" t="s">
        <v>207</v>
      </c>
      <c r="B28" t="s">
        <v>194</v>
      </c>
      <c r="C28" t="s">
        <v>321</v>
      </c>
      <c r="D28" t="s">
        <v>257</v>
      </c>
      <c r="E28" s="4">
        <v>39.728260869565219</v>
      </c>
      <c r="F28" s="4">
        <v>173.7620652173913</v>
      </c>
      <c r="G28" s="4">
        <v>6.2826086956521738</v>
      </c>
      <c r="H28" s="10">
        <v>3.6156388264562175E-2</v>
      </c>
      <c r="I28" s="4">
        <v>157.73217391304348</v>
      </c>
      <c r="J28" s="4">
        <v>6.2826086956521738</v>
      </c>
      <c r="K28" s="10">
        <v>3.9830863544147478E-2</v>
      </c>
      <c r="L28" s="4">
        <v>56.9375</v>
      </c>
      <c r="M28" s="4">
        <v>1.6195652173913044</v>
      </c>
      <c r="N28" s="10">
        <v>2.8444614136400516E-2</v>
      </c>
      <c r="O28" s="4">
        <v>40.907608695652172</v>
      </c>
      <c r="P28" s="4">
        <v>1.6195652173913044</v>
      </c>
      <c r="Q28" s="8">
        <v>3.9590806430184672E-2</v>
      </c>
      <c r="R28" s="4">
        <v>9.3858695652173907</v>
      </c>
      <c r="S28" s="4">
        <v>0</v>
      </c>
      <c r="T28" s="10">
        <v>0</v>
      </c>
      <c r="U28" s="4">
        <v>6.6440217391304346</v>
      </c>
      <c r="V28" s="4">
        <v>0</v>
      </c>
      <c r="W28" s="10">
        <v>0</v>
      </c>
      <c r="X28" s="4">
        <v>22.091521739130435</v>
      </c>
      <c r="Y28" s="4">
        <v>4.6630434782608692</v>
      </c>
      <c r="Z28" s="10">
        <v>0.21107841883075346</v>
      </c>
      <c r="AA28" s="4">
        <v>0</v>
      </c>
      <c r="AB28" s="4">
        <v>0</v>
      </c>
      <c r="AC28" s="10" t="s">
        <v>405</v>
      </c>
      <c r="AD28" s="4">
        <v>94.733043478260882</v>
      </c>
      <c r="AE28" s="4">
        <v>0</v>
      </c>
      <c r="AF28" s="10">
        <v>0</v>
      </c>
      <c r="AG28" s="4">
        <v>0</v>
      </c>
      <c r="AH28" s="4">
        <v>0</v>
      </c>
      <c r="AI28" s="10" t="s">
        <v>405</v>
      </c>
      <c r="AJ28" s="4">
        <v>0</v>
      </c>
      <c r="AK28" s="4">
        <v>0</v>
      </c>
      <c r="AL28" s="10" t="s">
        <v>405</v>
      </c>
      <c r="AM28" s="1">
        <v>75437</v>
      </c>
      <c r="AN28" s="1">
        <v>1</v>
      </c>
      <c r="AX28"/>
      <c r="AY28"/>
    </row>
    <row r="29" spans="1:51" x14ac:dyDescent="0.25">
      <c r="A29" t="s">
        <v>207</v>
      </c>
      <c r="B29" t="s">
        <v>12</v>
      </c>
      <c r="C29" t="s">
        <v>263</v>
      </c>
      <c r="D29" t="s">
        <v>253</v>
      </c>
      <c r="E29" s="4">
        <v>155.21739130434781</v>
      </c>
      <c r="F29" s="4">
        <v>515.30967391304353</v>
      </c>
      <c r="G29" s="4">
        <v>16.132065217391307</v>
      </c>
      <c r="H29" s="10">
        <v>3.130557417036485E-2</v>
      </c>
      <c r="I29" s="4">
        <v>469.46934782608696</v>
      </c>
      <c r="J29" s="4">
        <v>16.132065217391307</v>
      </c>
      <c r="K29" s="10">
        <v>3.4362339718433263E-2</v>
      </c>
      <c r="L29" s="4">
        <v>69.343695652173906</v>
      </c>
      <c r="M29" s="4">
        <v>0</v>
      </c>
      <c r="N29" s="10">
        <v>0</v>
      </c>
      <c r="O29" s="4">
        <v>23.50336956521739</v>
      </c>
      <c r="P29" s="4">
        <v>0</v>
      </c>
      <c r="Q29" s="8">
        <v>0</v>
      </c>
      <c r="R29" s="4">
        <v>40.622934782608688</v>
      </c>
      <c r="S29" s="4">
        <v>0</v>
      </c>
      <c r="T29" s="10">
        <v>0</v>
      </c>
      <c r="U29" s="4">
        <v>5.2173913043478262</v>
      </c>
      <c r="V29" s="4">
        <v>0</v>
      </c>
      <c r="W29" s="10">
        <v>0</v>
      </c>
      <c r="X29" s="4">
        <v>125.02576086956519</v>
      </c>
      <c r="Y29" s="4">
        <v>16.132065217391307</v>
      </c>
      <c r="Z29" s="10">
        <v>0.12902993035348373</v>
      </c>
      <c r="AA29" s="4">
        <v>0</v>
      </c>
      <c r="AB29" s="4">
        <v>0</v>
      </c>
      <c r="AC29" s="10" t="s">
        <v>405</v>
      </c>
      <c r="AD29" s="4">
        <v>320.94021739130437</v>
      </c>
      <c r="AE29" s="4">
        <v>0</v>
      </c>
      <c r="AF29" s="10">
        <v>0</v>
      </c>
      <c r="AG29" s="4">
        <v>0</v>
      </c>
      <c r="AH29" s="4">
        <v>0</v>
      </c>
      <c r="AI29" s="10" t="s">
        <v>405</v>
      </c>
      <c r="AJ29" s="4">
        <v>0</v>
      </c>
      <c r="AK29" s="4">
        <v>0</v>
      </c>
      <c r="AL29" s="10" t="s">
        <v>405</v>
      </c>
      <c r="AM29" s="1">
        <v>75063</v>
      </c>
      <c r="AN29" s="1">
        <v>1</v>
      </c>
      <c r="AX29"/>
      <c r="AY29"/>
    </row>
    <row r="30" spans="1:51" x14ac:dyDescent="0.25">
      <c r="A30" t="s">
        <v>207</v>
      </c>
      <c r="B30" t="s">
        <v>67</v>
      </c>
      <c r="C30" t="s">
        <v>315</v>
      </c>
      <c r="D30" t="s">
        <v>253</v>
      </c>
      <c r="E30" s="4">
        <v>100.04347826086956</v>
      </c>
      <c r="F30" s="4">
        <v>379.73152173913041</v>
      </c>
      <c r="G30" s="4">
        <v>19.361956521739131</v>
      </c>
      <c r="H30" s="10">
        <v>5.098854167561178E-2</v>
      </c>
      <c r="I30" s="4">
        <v>359.52499999999998</v>
      </c>
      <c r="J30" s="4">
        <v>19.361956521739131</v>
      </c>
      <c r="K30" s="10">
        <v>5.3854270278114548E-2</v>
      </c>
      <c r="L30" s="4">
        <v>80.067934782608702</v>
      </c>
      <c r="M30" s="4">
        <v>0</v>
      </c>
      <c r="N30" s="10">
        <v>0</v>
      </c>
      <c r="O30" s="4">
        <v>59.861413043478258</v>
      </c>
      <c r="P30" s="4">
        <v>0</v>
      </c>
      <c r="Q30" s="8">
        <v>0</v>
      </c>
      <c r="R30" s="4">
        <v>14.907608695652174</v>
      </c>
      <c r="S30" s="4">
        <v>0</v>
      </c>
      <c r="T30" s="10">
        <v>0</v>
      </c>
      <c r="U30" s="4">
        <v>5.2989130434782608</v>
      </c>
      <c r="V30" s="4">
        <v>0</v>
      </c>
      <c r="W30" s="10">
        <v>0</v>
      </c>
      <c r="X30" s="4">
        <v>58.980978260869563</v>
      </c>
      <c r="Y30" s="4">
        <v>1.5054347826086956</v>
      </c>
      <c r="Z30" s="10">
        <v>2.552407279428703E-2</v>
      </c>
      <c r="AA30" s="4">
        <v>0</v>
      </c>
      <c r="AB30" s="4">
        <v>0</v>
      </c>
      <c r="AC30" s="10" t="s">
        <v>405</v>
      </c>
      <c r="AD30" s="4">
        <v>240.68260869565216</v>
      </c>
      <c r="AE30" s="4">
        <v>17.856521739130436</v>
      </c>
      <c r="AF30" s="10">
        <v>7.4191159202991505E-2</v>
      </c>
      <c r="AG30" s="4">
        <v>0</v>
      </c>
      <c r="AH30" s="4">
        <v>0</v>
      </c>
      <c r="AI30" s="10" t="s">
        <v>405</v>
      </c>
      <c r="AJ30" s="4">
        <v>0</v>
      </c>
      <c r="AK30" s="4">
        <v>0</v>
      </c>
      <c r="AL30" s="10" t="s">
        <v>405</v>
      </c>
      <c r="AM30" s="1">
        <v>75244</v>
      </c>
      <c r="AN30" s="1">
        <v>1</v>
      </c>
      <c r="AX30"/>
      <c r="AY30"/>
    </row>
    <row r="31" spans="1:51" x14ac:dyDescent="0.25">
      <c r="A31" t="s">
        <v>207</v>
      </c>
      <c r="B31" t="s">
        <v>113</v>
      </c>
      <c r="C31" t="s">
        <v>287</v>
      </c>
      <c r="D31" t="s">
        <v>257</v>
      </c>
      <c r="E31" s="4">
        <v>114.72826086956522</v>
      </c>
      <c r="F31" s="4">
        <v>361.45956521739129</v>
      </c>
      <c r="G31" s="4">
        <v>57.304673913043487</v>
      </c>
      <c r="H31" s="10">
        <v>0.15853688607902505</v>
      </c>
      <c r="I31" s="4">
        <v>322.52749999999997</v>
      </c>
      <c r="J31" s="4">
        <v>57.304673913043487</v>
      </c>
      <c r="K31" s="10">
        <v>0.17767376088254022</v>
      </c>
      <c r="L31" s="4">
        <v>51.237173913043478</v>
      </c>
      <c r="M31" s="4">
        <v>1.5578260869565217</v>
      </c>
      <c r="N31" s="10">
        <v>3.0404215689186265E-2</v>
      </c>
      <c r="O31" s="4">
        <v>12.305108695652176</v>
      </c>
      <c r="P31" s="4">
        <v>1.5578260869565217</v>
      </c>
      <c r="Q31" s="8">
        <v>0.12659994523306858</v>
      </c>
      <c r="R31" s="4">
        <v>33.402173913043477</v>
      </c>
      <c r="S31" s="4">
        <v>0</v>
      </c>
      <c r="T31" s="10">
        <v>0</v>
      </c>
      <c r="U31" s="4">
        <v>5.5298913043478262</v>
      </c>
      <c r="V31" s="4">
        <v>0</v>
      </c>
      <c r="W31" s="10">
        <v>0</v>
      </c>
      <c r="X31" s="4">
        <v>90.127173913043492</v>
      </c>
      <c r="Y31" s="4">
        <v>24.931521739130439</v>
      </c>
      <c r="Z31" s="10">
        <v>0.27662602361397542</v>
      </c>
      <c r="AA31" s="4">
        <v>0</v>
      </c>
      <c r="AB31" s="4">
        <v>0</v>
      </c>
      <c r="AC31" s="10" t="s">
        <v>405</v>
      </c>
      <c r="AD31" s="4">
        <v>220.09521739130432</v>
      </c>
      <c r="AE31" s="4">
        <v>30.815326086956524</v>
      </c>
      <c r="AF31" s="10">
        <v>0.1400090672218941</v>
      </c>
      <c r="AG31" s="4">
        <v>0</v>
      </c>
      <c r="AH31" s="4">
        <v>0</v>
      </c>
      <c r="AI31" s="10" t="s">
        <v>405</v>
      </c>
      <c r="AJ31" s="4">
        <v>0</v>
      </c>
      <c r="AK31" s="4">
        <v>0</v>
      </c>
      <c r="AL31" s="10" t="s">
        <v>405</v>
      </c>
      <c r="AM31" s="1">
        <v>75324</v>
      </c>
      <c r="AN31" s="1">
        <v>1</v>
      </c>
      <c r="AX31"/>
      <c r="AY31"/>
    </row>
    <row r="32" spans="1:51" x14ac:dyDescent="0.25">
      <c r="A32" t="s">
        <v>207</v>
      </c>
      <c r="B32" t="s">
        <v>164</v>
      </c>
      <c r="C32" t="s">
        <v>312</v>
      </c>
      <c r="D32" t="s">
        <v>254</v>
      </c>
      <c r="E32" s="4">
        <v>113.98913043478261</v>
      </c>
      <c r="F32" s="4">
        <v>318.1663043478261</v>
      </c>
      <c r="G32" s="4">
        <v>0</v>
      </c>
      <c r="H32" s="10">
        <v>0</v>
      </c>
      <c r="I32" s="4">
        <v>272.62826086956522</v>
      </c>
      <c r="J32" s="4">
        <v>0</v>
      </c>
      <c r="K32" s="10">
        <v>0</v>
      </c>
      <c r="L32" s="4">
        <v>45.111413043478265</v>
      </c>
      <c r="M32" s="4">
        <v>0</v>
      </c>
      <c r="N32" s="10">
        <v>0</v>
      </c>
      <c r="O32" s="4">
        <v>3.1277173913043477</v>
      </c>
      <c r="P32" s="4">
        <v>0</v>
      </c>
      <c r="Q32" s="8">
        <v>0</v>
      </c>
      <c r="R32" s="4">
        <v>36.597826086956523</v>
      </c>
      <c r="S32" s="4">
        <v>0</v>
      </c>
      <c r="T32" s="10">
        <v>0</v>
      </c>
      <c r="U32" s="4">
        <v>5.3858695652173916</v>
      </c>
      <c r="V32" s="4">
        <v>0</v>
      </c>
      <c r="W32" s="10">
        <v>0</v>
      </c>
      <c r="X32" s="4">
        <v>84.658152173913052</v>
      </c>
      <c r="Y32" s="4">
        <v>0</v>
      </c>
      <c r="Z32" s="10">
        <v>0</v>
      </c>
      <c r="AA32" s="4">
        <v>3.5543478260869565</v>
      </c>
      <c r="AB32" s="4">
        <v>0</v>
      </c>
      <c r="AC32" s="10">
        <v>0</v>
      </c>
      <c r="AD32" s="4">
        <v>184.84239130434781</v>
      </c>
      <c r="AE32" s="4">
        <v>0</v>
      </c>
      <c r="AF32" s="10">
        <v>0</v>
      </c>
      <c r="AG32" s="4">
        <v>0</v>
      </c>
      <c r="AH32" s="4">
        <v>0</v>
      </c>
      <c r="AI32" s="10" t="s">
        <v>405</v>
      </c>
      <c r="AJ32" s="4">
        <v>0</v>
      </c>
      <c r="AK32" s="4">
        <v>0</v>
      </c>
      <c r="AL32" s="10" t="s">
        <v>405</v>
      </c>
      <c r="AM32" s="1">
        <v>75390</v>
      </c>
      <c r="AN32" s="1">
        <v>1</v>
      </c>
      <c r="AX32"/>
      <c r="AY32"/>
    </row>
    <row r="33" spans="1:51" x14ac:dyDescent="0.25">
      <c r="A33" t="s">
        <v>207</v>
      </c>
      <c r="B33" t="s">
        <v>123</v>
      </c>
      <c r="C33" t="s">
        <v>297</v>
      </c>
      <c r="D33" t="s">
        <v>257</v>
      </c>
      <c r="E33" s="4">
        <v>48.380434782608695</v>
      </c>
      <c r="F33" s="4">
        <v>216.61684782608694</v>
      </c>
      <c r="G33" s="4">
        <v>13.138586956521738</v>
      </c>
      <c r="H33" s="10">
        <v>6.0653578372953647E-2</v>
      </c>
      <c r="I33" s="4">
        <v>200.07608695652175</v>
      </c>
      <c r="J33" s="4">
        <v>13.138586956521738</v>
      </c>
      <c r="K33" s="10">
        <v>6.5667952409409452E-2</v>
      </c>
      <c r="L33" s="4">
        <v>49.826086956521742</v>
      </c>
      <c r="M33" s="4">
        <v>2.722826086956522</v>
      </c>
      <c r="N33" s="10">
        <v>5.4646596858638742E-2</v>
      </c>
      <c r="O33" s="4">
        <v>33.285326086956523</v>
      </c>
      <c r="P33" s="4">
        <v>2.722826086956522</v>
      </c>
      <c r="Q33" s="8">
        <v>8.1802596130296348E-2</v>
      </c>
      <c r="R33" s="4">
        <v>11.682065217391305</v>
      </c>
      <c r="S33" s="4">
        <v>0</v>
      </c>
      <c r="T33" s="10">
        <v>0</v>
      </c>
      <c r="U33" s="4">
        <v>4.8586956521739131</v>
      </c>
      <c r="V33" s="4">
        <v>0</v>
      </c>
      <c r="W33" s="10">
        <v>0</v>
      </c>
      <c r="X33" s="4">
        <v>48.641304347826086</v>
      </c>
      <c r="Y33" s="4">
        <v>5.9918478260869561</v>
      </c>
      <c r="Z33" s="10">
        <v>0.12318435754189944</v>
      </c>
      <c r="AA33" s="4">
        <v>0</v>
      </c>
      <c r="AB33" s="4">
        <v>0</v>
      </c>
      <c r="AC33" s="10" t="s">
        <v>405</v>
      </c>
      <c r="AD33" s="4">
        <v>118.14945652173913</v>
      </c>
      <c r="AE33" s="4">
        <v>4.4239130434782608</v>
      </c>
      <c r="AF33" s="10">
        <v>3.7443363462821136E-2</v>
      </c>
      <c r="AG33" s="4">
        <v>0</v>
      </c>
      <c r="AH33" s="4">
        <v>0</v>
      </c>
      <c r="AI33" s="10" t="s">
        <v>405</v>
      </c>
      <c r="AJ33" s="4">
        <v>0</v>
      </c>
      <c r="AK33" s="4">
        <v>0</v>
      </c>
      <c r="AL33" s="10" t="s">
        <v>405</v>
      </c>
      <c r="AM33" s="1">
        <v>75335</v>
      </c>
      <c r="AN33" s="1">
        <v>1</v>
      </c>
      <c r="AX33"/>
      <c r="AY33"/>
    </row>
    <row r="34" spans="1:51" x14ac:dyDescent="0.25">
      <c r="A34" t="s">
        <v>207</v>
      </c>
      <c r="B34" t="s">
        <v>165</v>
      </c>
      <c r="C34" t="s">
        <v>324</v>
      </c>
      <c r="D34" t="s">
        <v>253</v>
      </c>
      <c r="E34" s="4">
        <v>62.608695652173914</v>
      </c>
      <c r="F34" s="4">
        <v>251.21739130434784</v>
      </c>
      <c r="G34" s="4">
        <v>8.2146739130434785</v>
      </c>
      <c r="H34" s="10">
        <v>3.2699463482173764E-2</v>
      </c>
      <c r="I34" s="4">
        <v>231.40760869565219</v>
      </c>
      <c r="J34" s="4">
        <v>8.2146739130434785</v>
      </c>
      <c r="K34" s="10">
        <v>3.5498720026304047E-2</v>
      </c>
      <c r="L34" s="4">
        <v>62.399456521739133</v>
      </c>
      <c r="M34" s="4">
        <v>0.17934782608695651</v>
      </c>
      <c r="N34" s="10">
        <v>2.8741889125985277E-3</v>
      </c>
      <c r="O34" s="4">
        <v>44.190217391304351</v>
      </c>
      <c r="P34" s="4">
        <v>0.17934782608695651</v>
      </c>
      <c r="Q34" s="8">
        <v>4.0585413848235148E-3</v>
      </c>
      <c r="R34" s="4">
        <v>14.820652173913043</v>
      </c>
      <c r="S34" s="4">
        <v>0</v>
      </c>
      <c r="T34" s="10">
        <v>0</v>
      </c>
      <c r="U34" s="4">
        <v>3.3885869565217392</v>
      </c>
      <c r="V34" s="4">
        <v>0</v>
      </c>
      <c r="W34" s="10">
        <v>0</v>
      </c>
      <c r="X34" s="4">
        <v>46.894021739130437</v>
      </c>
      <c r="Y34" s="4">
        <v>1.4619565217391304</v>
      </c>
      <c r="Z34" s="10">
        <v>3.1175754766181837E-2</v>
      </c>
      <c r="AA34" s="4">
        <v>1.6005434782608696</v>
      </c>
      <c r="AB34" s="4">
        <v>0</v>
      </c>
      <c r="AC34" s="10">
        <v>0</v>
      </c>
      <c r="AD34" s="4">
        <v>140.3233695652174</v>
      </c>
      <c r="AE34" s="4">
        <v>6.5733695652173916</v>
      </c>
      <c r="AF34" s="10">
        <v>4.6844439280388853E-2</v>
      </c>
      <c r="AG34" s="4">
        <v>0</v>
      </c>
      <c r="AH34" s="4">
        <v>0</v>
      </c>
      <c r="AI34" s="10" t="s">
        <v>405</v>
      </c>
      <c r="AJ34" s="4">
        <v>0</v>
      </c>
      <c r="AK34" s="4">
        <v>0</v>
      </c>
      <c r="AL34" s="10" t="s">
        <v>405</v>
      </c>
      <c r="AM34" s="1">
        <v>75393</v>
      </c>
      <c r="AN34" s="1">
        <v>1</v>
      </c>
      <c r="AX34"/>
      <c r="AY34"/>
    </row>
    <row r="35" spans="1:51" x14ac:dyDescent="0.25">
      <c r="A35" t="s">
        <v>207</v>
      </c>
      <c r="B35" t="s">
        <v>170</v>
      </c>
      <c r="C35" t="s">
        <v>350</v>
      </c>
      <c r="D35" t="s">
        <v>252</v>
      </c>
      <c r="E35" s="4">
        <v>114.41304347826087</v>
      </c>
      <c r="F35" s="4">
        <v>443.19315217391306</v>
      </c>
      <c r="G35" s="4">
        <v>54.679347826086953</v>
      </c>
      <c r="H35" s="10">
        <v>0.12337588601691724</v>
      </c>
      <c r="I35" s="4">
        <v>407.0896739130435</v>
      </c>
      <c r="J35" s="4">
        <v>54.434782608695649</v>
      </c>
      <c r="K35" s="10">
        <v>0.13371693289455239</v>
      </c>
      <c r="L35" s="4">
        <v>91.348043478260863</v>
      </c>
      <c r="M35" s="4">
        <v>3.9157608695652173</v>
      </c>
      <c r="N35" s="10">
        <v>4.2866390132341427E-2</v>
      </c>
      <c r="O35" s="4">
        <v>64.983695652173907</v>
      </c>
      <c r="P35" s="4">
        <v>3.6711956521739131</v>
      </c>
      <c r="Q35" s="8">
        <v>5.6494103872208754E-2</v>
      </c>
      <c r="R35" s="4">
        <v>20.712173913043479</v>
      </c>
      <c r="S35" s="4">
        <v>0.24456521739130435</v>
      </c>
      <c r="T35" s="10">
        <v>1.180780049540283E-2</v>
      </c>
      <c r="U35" s="4">
        <v>5.6521739130434785</v>
      </c>
      <c r="V35" s="4">
        <v>0</v>
      </c>
      <c r="W35" s="10">
        <v>0</v>
      </c>
      <c r="X35" s="4">
        <v>110.52989130434783</v>
      </c>
      <c r="Y35" s="4">
        <v>36.429347826086953</v>
      </c>
      <c r="Z35" s="10">
        <v>0.32958819913952053</v>
      </c>
      <c r="AA35" s="4">
        <v>9.7391304347826093</v>
      </c>
      <c r="AB35" s="4">
        <v>0</v>
      </c>
      <c r="AC35" s="10">
        <v>0</v>
      </c>
      <c r="AD35" s="4">
        <v>231.57608695652175</v>
      </c>
      <c r="AE35" s="4">
        <v>14.334239130434783</v>
      </c>
      <c r="AF35" s="10">
        <v>6.1898615348509739E-2</v>
      </c>
      <c r="AG35" s="4">
        <v>0</v>
      </c>
      <c r="AH35" s="4">
        <v>0</v>
      </c>
      <c r="AI35" s="10" t="s">
        <v>405</v>
      </c>
      <c r="AJ35" s="4">
        <v>0</v>
      </c>
      <c r="AK35" s="4">
        <v>0</v>
      </c>
      <c r="AL35" s="10" t="s">
        <v>405</v>
      </c>
      <c r="AM35" s="1">
        <v>75400</v>
      </c>
      <c r="AN35" s="1">
        <v>1</v>
      </c>
      <c r="AX35"/>
      <c r="AY35"/>
    </row>
    <row r="36" spans="1:51" x14ac:dyDescent="0.25">
      <c r="A36" t="s">
        <v>207</v>
      </c>
      <c r="B36" t="s">
        <v>141</v>
      </c>
      <c r="C36" t="s">
        <v>338</v>
      </c>
      <c r="D36" t="s">
        <v>253</v>
      </c>
      <c r="E36" s="4">
        <v>30.891304347826086</v>
      </c>
      <c r="F36" s="4">
        <v>53.505434782608695</v>
      </c>
      <c r="G36" s="4">
        <v>0</v>
      </c>
      <c r="H36" s="10">
        <v>0</v>
      </c>
      <c r="I36" s="4">
        <v>53.182065217391305</v>
      </c>
      <c r="J36" s="4">
        <v>0</v>
      </c>
      <c r="K36" s="10">
        <v>0</v>
      </c>
      <c r="L36" s="4">
        <v>11.157608695652174</v>
      </c>
      <c r="M36" s="4">
        <v>0</v>
      </c>
      <c r="N36" s="10">
        <v>0</v>
      </c>
      <c r="O36" s="4">
        <v>10.834239130434783</v>
      </c>
      <c r="P36" s="4">
        <v>0</v>
      </c>
      <c r="Q36" s="8">
        <v>0</v>
      </c>
      <c r="R36" s="4">
        <v>0.3233695652173913</v>
      </c>
      <c r="S36" s="4">
        <v>0</v>
      </c>
      <c r="T36" s="10">
        <v>0</v>
      </c>
      <c r="U36" s="4">
        <v>0</v>
      </c>
      <c r="V36" s="4">
        <v>0</v>
      </c>
      <c r="W36" s="10" t="s">
        <v>405</v>
      </c>
      <c r="X36" s="4">
        <v>8.5978260869565215</v>
      </c>
      <c r="Y36" s="4">
        <v>0</v>
      </c>
      <c r="Z36" s="10">
        <v>0</v>
      </c>
      <c r="AA36" s="4">
        <v>0</v>
      </c>
      <c r="AB36" s="4">
        <v>0</v>
      </c>
      <c r="AC36" s="10" t="s">
        <v>405</v>
      </c>
      <c r="AD36" s="4">
        <v>33.75</v>
      </c>
      <c r="AE36" s="4">
        <v>0</v>
      </c>
      <c r="AF36" s="10">
        <v>0</v>
      </c>
      <c r="AG36" s="4">
        <v>0</v>
      </c>
      <c r="AH36" s="4">
        <v>0</v>
      </c>
      <c r="AI36" s="10" t="s">
        <v>405</v>
      </c>
      <c r="AJ36" s="4">
        <v>0</v>
      </c>
      <c r="AK36" s="4">
        <v>0</v>
      </c>
      <c r="AL36" s="10" t="s">
        <v>405</v>
      </c>
      <c r="AM36" s="1">
        <v>75358</v>
      </c>
      <c r="AN36" s="1">
        <v>1</v>
      </c>
      <c r="AX36"/>
      <c r="AY36"/>
    </row>
    <row r="37" spans="1:51" x14ac:dyDescent="0.25">
      <c r="A37" t="s">
        <v>207</v>
      </c>
      <c r="B37" t="s">
        <v>36</v>
      </c>
      <c r="C37" t="s">
        <v>274</v>
      </c>
      <c r="D37" t="s">
        <v>252</v>
      </c>
      <c r="E37" s="4">
        <v>86.336956521739125</v>
      </c>
      <c r="F37" s="4">
        <v>375.45108695652175</v>
      </c>
      <c r="G37" s="4">
        <v>0</v>
      </c>
      <c r="H37" s="10">
        <v>0</v>
      </c>
      <c r="I37" s="4">
        <v>344.92391304347825</v>
      </c>
      <c r="J37" s="4">
        <v>0</v>
      </c>
      <c r="K37" s="10">
        <v>0</v>
      </c>
      <c r="L37" s="4">
        <v>74.956521739130437</v>
      </c>
      <c r="M37" s="4">
        <v>0</v>
      </c>
      <c r="N37" s="10">
        <v>0</v>
      </c>
      <c r="O37" s="4">
        <v>44.429347826086953</v>
      </c>
      <c r="P37" s="4">
        <v>0</v>
      </c>
      <c r="Q37" s="8">
        <v>0</v>
      </c>
      <c r="R37" s="4">
        <v>25.657608695652176</v>
      </c>
      <c r="S37" s="4">
        <v>0</v>
      </c>
      <c r="T37" s="10">
        <v>0</v>
      </c>
      <c r="U37" s="4">
        <v>4.8695652173913047</v>
      </c>
      <c r="V37" s="4">
        <v>0</v>
      </c>
      <c r="W37" s="10">
        <v>0</v>
      </c>
      <c r="X37" s="4">
        <v>69.144021739130437</v>
      </c>
      <c r="Y37" s="4">
        <v>0</v>
      </c>
      <c r="Z37" s="10">
        <v>0</v>
      </c>
      <c r="AA37" s="4">
        <v>0</v>
      </c>
      <c r="AB37" s="4">
        <v>0</v>
      </c>
      <c r="AC37" s="10" t="s">
        <v>405</v>
      </c>
      <c r="AD37" s="4">
        <v>231.35054347826087</v>
      </c>
      <c r="AE37" s="4">
        <v>0</v>
      </c>
      <c r="AF37" s="10">
        <v>0</v>
      </c>
      <c r="AG37" s="4">
        <v>0</v>
      </c>
      <c r="AH37" s="4">
        <v>0</v>
      </c>
      <c r="AI37" s="10" t="s">
        <v>405</v>
      </c>
      <c r="AJ37" s="4">
        <v>0</v>
      </c>
      <c r="AK37" s="4">
        <v>0</v>
      </c>
      <c r="AL37" s="10" t="s">
        <v>405</v>
      </c>
      <c r="AM37" s="1">
        <v>75163</v>
      </c>
      <c r="AN37" s="1">
        <v>1</v>
      </c>
      <c r="AX37"/>
      <c r="AY37"/>
    </row>
    <row r="38" spans="1:51" x14ac:dyDescent="0.25">
      <c r="A38" t="s">
        <v>207</v>
      </c>
      <c r="B38" t="s">
        <v>30</v>
      </c>
      <c r="C38" t="s">
        <v>289</v>
      </c>
      <c r="D38" t="s">
        <v>253</v>
      </c>
      <c r="E38" s="4">
        <v>88.065217391304344</v>
      </c>
      <c r="F38" s="4">
        <v>283.22228260869565</v>
      </c>
      <c r="G38" s="4">
        <v>15.369021739130433</v>
      </c>
      <c r="H38" s="10">
        <v>5.4264874915807788E-2</v>
      </c>
      <c r="I38" s="4">
        <v>272.1461956521739</v>
      </c>
      <c r="J38" s="4">
        <v>15.369021739130433</v>
      </c>
      <c r="K38" s="10">
        <v>5.6473402842541869E-2</v>
      </c>
      <c r="L38" s="4">
        <v>39.510869565217391</v>
      </c>
      <c r="M38" s="4">
        <v>3.0217391304347827</v>
      </c>
      <c r="N38" s="10">
        <v>7.6478679504814309E-2</v>
      </c>
      <c r="O38" s="4">
        <v>28.434782608695652</v>
      </c>
      <c r="P38" s="4">
        <v>3.0217391304347827</v>
      </c>
      <c r="Q38" s="8">
        <v>0.10626911314984709</v>
      </c>
      <c r="R38" s="4">
        <v>5.5108695652173916</v>
      </c>
      <c r="S38" s="4">
        <v>0</v>
      </c>
      <c r="T38" s="10">
        <v>0</v>
      </c>
      <c r="U38" s="4">
        <v>5.5652173913043477</v>
      </c>
      <c r="V38" s="4">
        <v>0</v>
      </c>
      <c r="W38" s="10">
        <v>0</v>
      </c>
      <c r="X38" s="4">
        <v>76.986413043478265</v>
      </c>
      <c r="Y38" s="4">
        <v>4.1141304347826084</v>
      </c>
      <c r="Z38" s="10">
        <v>5.3439695033708649E-2</v>
      </c>
      <c r="AA38" s="4">
        <v>0</v>
      </c>
      <c r="AB38" s="4">
        <v>0</v>
      </c>
      <c r="AC38" s="10" t="s">
        <v>405</v>
      </c>
      <c r="AD38" s="4">
        <v>166.72499999999999</v>
      </c>
      <c r="AE38" s="4">
        <v>8.2331521739130427</v>
      </c>
      <c r="AF38" s="10">
        <v>4.9381629473162651E-2</v>
      </c>
      <c r="AG38" s="4">
        <v>0</v>
      </c>
      <c r="AH38" s="4">
        <v>0</v>
      </c>
      <c r="AI38" s="10" t="s">
        <v>405</v>
      </c>
      <c r="AJ38" s="4">
        <v>0</v>
      </c>
      <c r="AK38" s="4">
        <v>0</v>
      </c>
      <c r="AL38" s="10" t="s">
        <v>405</v>
      </c>
      <c r="AM38" s="1">
        <v>75138</v>
      </c>
      <c r="AN38" s="1">
        <v>1</v>
      </c>
      <c r="AX38"/>
      <c r="AY38"/>
    </row>
    <row r="39" spans="1:51" x14ac:dyDescent="0.25">
      <c r="A39" t="s">
        <v>207</v>
      </c>
      <c r="B39" t="s">
        <v>196</v>
      </c>
      <c r="C39" t="s">
        <v>295</v>
      </c>
      <c r="D39" t="s">
        <v>254</v>
      </c>
      <c r="E39" s="4">
        <v>25.304347826086957</v>
      </c>
      <c r="F39" s="4">
        <v>120.38586956521739</v>
      </c>
      <c r="G39" s="4">
        <v>9.4646739130434767</v>
      </c>
      <c r="H39" s="10">
        <v>7.8619475418716972E-2</v>
      </c>
      <c r="I39" s="4">
        <v>104.73641304347827</v>
      </c>
      <c r="J39" s="4">
        <v>9.4646739130434767</v>
      </c>
      <c r="K39" s="10">
        <v>9.0366603533715575E-2</v>
      </c>
      <c r="L39" s="4">
        <v>34.836956521739125</v>
      </c>
      <c r="M39" s="4">
        <v>2.027173913043478</v>
      </c>
      <c r="N39" s="10">
        <v>5.8190327613104526E-2</v>
      </c>
      <c r="O39" s="4">
        <v>19.1875</v>
      </c>
      <c r="P39" s="4">
        <v>2.027173913043478</v>
      </c>
      <c r="Q39" s="8">
        <v>0.10565075768304771</v>
      </c>
      <c r="R39" s="4">
        <v>10.834239130434783</v>
      </c>
      <c r="S39" s="4">
        <v>0</v>
      </c>
      <c r="T39" s="10">
        <v>0</v>
      </c>
      <c r="U39" s="4">
        <v>4.8152173913043477</v>
      </c>
      <c r="V39" s="4">
        <v>0</v>
      </c>
      <c r="W39" s="10">
        <v>0</v>
      </c>
      <c r="X39" s="4">
        <v>19.850543478260871</v>
      </c>
      <c r="Y39" s="4">
        <v>1.201086956521739</v>
      </c>
      <c r="Z39" s="10">
        <v>6.050650239561943E-2</v>
      </c>
      <c r="AA39" s="4">
        <v>0</v>
      </c>
      <c r="AB39" s="4">
        <v>0</v>
      </c>
      <c r="AC39" s="10" t="s">
        <v>405</v>
      </c>
      <c r="AD39" s="4">
        <v>65.698369565217391</v>
      </c>
      <c r="AE39" s="4">
        <v>6.2364130434782608</v>
      </c>
      <c r="AF39" s="10">
        <v>9.4924928651197421E-2</v>
      </c>
      <c r="AG39" s="4">
        <v>0</v>
      </c>
      <c r="AH39" s="4">
        <v>0</v>
      </c>
      <c r="AI39" s="10" t="s">
        <v>405</v>
      </c>
      <c r="AJ39" s="4">
        <v>0</v>
      </c>
      <c r="AK39" s="4">
        <v>0</v>
      </c>
      <c r="AL39" s="10" t="s">
        <v>405</v>
      </c>
      <c r="AM39" s="1">
        <v>75439</v>
      </c>
      <c r="AN39" s="1">
        <v>1</v>
      </c>
      <c r="AX39"/>
      <c r="AY39"/>
    </row>
    <row r="40" spans="1:51" x14ac:dyDescent="0.25">
      <c r="A40" t="s">
        <v>207</v>
      </c>
      <c r="B40" t="s">
        <v>95</v>
      </c>
      <c r="C40" t="s">
        <v>326</v>
      </c>
      <c r="D40" t="s">
        <v>254</v>
      </c>
      <c r="E40" s="4">
        <v>134.57608695652175</v>
      </c>
      <c r="F40" s="4">
        <v>479.91793478260865</v>
      </c>
      <c r="G40" s="4">
        <v>64.23902173913045</v>
      </c>
      <c r="H40" s="10">
        <v>0.13385418023235407</v>
      </c>
      <c r="I40" s="4">
        <v>455.26608695652169</v>
      </c>
      <c r="J40" s="4">
        <v>64.23902173913045</v>
      </c>
      <c r="K40" s="10">
        <v>0.14110214571125157</v>
      </c>
      <c r="L40" s="4">
        <v>70.628043478260864</v>
      </c>
      <c r="M40" s="4">
        <v>7.7172826086956521</v>
      </c>
      <c r="N40" s="10">
        <v>0.1092665494984441</v>
      </c>
      <c r="O40" s="4">
        <v>54.346739130434777</v>
      </c>
      <c r="P40" s="4">
        <v>7.7172826086956521</v>
      </c>
      <c r="Q40" s="8">
        <v>0.14200084001680036</v>
      </c>
      <c r="R40" s="4">
        <v>11.145434782608692</v>
      </c>
      <c r="S40" s="4">
        <v>0</v>
      </c>
      <c r="T40" s="10">
        <v>0</v>
      </c>
      <c r="U40" s="4">
        <v>5.1358695652173916</v>
      </c>
      <c r="V40" s="4">
        <v>0</v>
      </c>
      <c r="W40" s="10">
        <v>0</v>
      </c>
      <c r="X40" s="4">
        <v>111.46521739130432</v>
      </c>
      <c r="Y40" s="4">
        <v>23.716847826086955</v>
      </c>
      <c r="Z40" s="10">
        <v>0.2127735304442798</v>
      </c>
      <c r="AA40" s="4">
        <v>8.3705434782608652</v>
      </c>
      <c r="AB40" s="4">
        <v>0</v>
      </c>
      <c r="AC40" s="10">
        <v>0</v>
      </c>
      <c r="AD40" s="4">
        <v>289.4541304347826</v>
      </c>
      <c r="AE40" s="4">
        <v>32.804891304347841</v>
      </c>
      <c r="AF40" s="10">
        <v>0.11333364376273486</v>
      </c>
      <c r="AG40" s="4">
        <v>0</v>
      </c>
      <c r="AH40" s="4">
        <v>0</v>
      </c>
      <c r="AI40" s="10" t="s">
        <v>405</v>
      </c>
      <c r="AJ40" s="4">
        <v>0</v>
      </c>
      <c r="AK40" s="4">
        <v>0</v>
      </c>
      <c r="AL40" s="10" t="s">
        <v>405</v>
      </c>
      <c r="AM40" s="1">
        <v>75296</v>
      </c>
      <c r="AN40" s="1">
        <v>1</v>
      </c>
      <c r="AX40"/>
      <c r="AY40"/>
    </row>
    <row r="41" spans="1:51" x14ac:dyDescent="0.25">
      <c r="A41" t="s">
        <v>207</v>
      </c>
      <c r="B41" t="s">
        <v>151</v>
      </c>
      <c r="C41" t="s">
        <v>343</v>
      </c>
      <c r="D41" t="s">
        <v>257</v>
      </c>
      <c r="E41" s="4">
        <v>101.3695652173913</v>
      </c>
      <c r="F41" s="4">
        <v>374.92250000000001</v>
      </c>
      <c r="G41" s="4">
        <v>18.365978260869568</v>
      </c>
      <c r="H41" s="10">
        <v>4.8986065815920805E-2</v>
      </c>
      <c r="I41" s="4">
        <v>318.24315217391302</v>
      </c>
      <c r="J41" s="4">
        <v>18.365978260869568</v>
      </c>
      <c r="K41" s="10">
        <v>5.7710521453209325E-2</v>
      </c>
      <c r="L41" s="4">
        <v>123.93728260869565</v>
      </c>
      <c r="M41" s="4">
        <v>1.3272826086956524</v>
      </c>
      <c r="N41" s="10">
        <v>1.0709308617700223E-2</v>
      </c>
      <c r="O41" s="4">
        <v>89.157391304347826</v>
      </c>
      <c r="P41" s="4">
        <v>1.3272826086956524</v>
      </c>
      <c r="Q41" s="8">
        <v>1.4886961016668133E-2</v>
      </c>
      <c r="R41" s="4">
        <v>29.5625</v>
      </c>
      <c r="S41" s="4">
        <v>0</v>
      </c>
      <c r="T41" s="10">
        <v>0</v>
      </c>
      <c r="U41" s="4">
        <v>5.2173913043478262</v>
      </c>
      <c r="V41" s="4">
        <v>0</v>
      </c>
      <c r="W41" s="10">
        <v>0</v>
      </c>
      <c r="X41" s="4">
        <v>38.376630434782605</v>
      </c>
      <c r="Y41" s="4">
        <v>11.803260869565218</v>
      </c>
      <c r="Z41" s="10">
        <v>0.3075637630464646</v>
      </c>
      <c r="AA41" s="4">
        <v>21.899456521739129</v>
      </c>
      <c r="AB41" s="4">
        <v>0</v>
      </c>
      <c r="AC41" s="10">
        <v>0</v>
      </c>
      <c r="AD41" s="4">
        <v>190.70913043478259</v>
      </c>
      <c r="AE41" s="4">
        <v>5.2354347826086958</v>
      </c>
      <c r="AF41" s="10">
        <v>2.7452460040444021E-2</v>
      </c>
      <c r="AG41" s="4">
        <v>0</v>
      </c>
      <c r="AH41" s="4">
        <v>0</v>
      </c>
      <c r="AI41" s="10" t="s">
        <v>405</v>
      </c>
      <c r="AJ41" s="4">
        <v>0</v>
      </c>
      <c r="AK41" s="4">
        <v>0</v>
      </c>
      <c r="AL41" s="10" t="s">
        <v>405</v>
      </c>
      <c r="AM41" s="1">
        <v>75375</v>
      </c>
      <c r="AN41" s="1">
        <v>1</v>
      </c>
      <c r="AX41"/>
      <c r="AY41"/>
    </row>
    <row r="42" spans="1:51" x14ac:dyDescent="0.25">
      <c r="A42" t="s">
        <v>207</v>
      </c>
      <c r="B42" t="s">
        <v>117</v>
      </c>
      <c r="C42" t="s">
        <v>305</v>
      </c>
      <c r="D42" t="s">
        <v>253</v>
      </c>
      <c r="E42" s="4">
        <v>118.23913043478261</v>
      </c>
      <c r="F42" s="4">
        <v>452.19869565217391</v>
      </c>
      <c r="G42" s="4">
        <v>0</v>
      </c>
      <c r="H42" s="10">
        <v>0</v>
      </c>
      <c r="I42" s="4">
        <v>433.72304347826088</v>
      </c>
      <c r="J42" s="4">
        <v>0</v>
      </c>
      <c r="K42" s="10">
        <v>0</v>
      </c>
      <c r="L42" s="4">
        <v>63.079782608695652</v>
      </c>
      <c r="M42" s="4">
        <v>0</v>
      </c>
      <c r="N42" s="10">
        <v>0</v>
      </c>
      <c r="O42" s="4">
        <v>50.794456521739129</v>
      </c>
      <c r="P42" s="4">
        <v>0</v>
      </c>
      <c r="Q42" s="8">
        <v>0</v>
      </c>
      <c r="R42" s="4">
        <v>6.2690217391304346</v>
      </c>
      <c r="S42" s="4">
        <v>0</v>
      </c>
      <c r="T42" s="10">
        <v>0</v>
      </c>
      <c r="U42" s="4">
        <v>6.0163043478260869</v>
      </c>
      <c r="V42" s="4">
        <v>0</v>
      </c>
      <c r="W42" s="10">
        <v>0</v>
      </c>
      <c r="X42" s="4">
        <v>102.6986956521739</v>
      </c>
      <c r="Y42" s="4">
        <v>0</v>
      </c>
      <c r="Z42" s="10">
        <v>0</v>
      </c>
      <c r="AA42" s="4">
        <v>6.1903260869565244</v>
      </c>
      <c r="AB42" s="4">
        <v>0</v>
      </c>
      <c r="AC42" s="10">
        <v>0</v>
      </c>
      <c r="AD42" s="4">
        <v>280.22989130434786</v>
      </c>
      <c r="AE42" s="4">
        <v>0</v>
      </c>
      <c r="AF42" s="10">
        <v>0</v>
      </c>
      <c r="AG42" s="4">
        <v>0</v>
      </c>
      <c r="AH42" s="4">
        <v>0</v>
      </c>
      <c r="AI42" s="10" t="s">
        <v>405</v>
      </c>
      <c r="AJ42" s="4">
        <v>0</v>
      </c>
      <c r="AK42" s="4">
        <v>0</v>
      </c>
      <c r="AL42" s="10" t="s">
        <v>405</v>
      </c>
      <c r="AM42" s="1">
        <v>75329</v>
      </c>
      <c r="AN42" s="1">
        <v>1</v>
      </c>
      <c r="AX42"/>
      <c r="AY42"/>
    </row>
    <row r="43" spans="1:51" x14ac:dyDescent="0.25">
      <c r="A43" t="s">
        <v>207</v>
      </c>
      <c r="B43" t="s">
        <v>98</v>
      </c>
      <c r="C43" t="s">
        <v>289</v>
      </c>
      <c r="D43" t="s">
        <v>253</v>
      </c>
      <c r="E43" s="4">
        <v>54.054347826086953</v>
      </c>
      <c r="F43" s="4">
        <v>307.57608695652175</v>
      </c>
      <c r="G43" s="4">
        <v>0</v>
      </c>
      <c r="H43" s="10">
        <v>0</v>
      </c>
      <c r="I43" s="4">
        <v>272.43206521739131</v>
      </c>
      <c r="J43" s="4">
        <v>0</v>
      </c>
      <c r="K43" s="10">
        <v>0</v>
      </c>
      <c r="L43" s="4">
        <v>87.951086956521749</v>
      </c>
      <c r="M43" s="4">
        <v>0</v>
      </c>
      <c r="N43" s="10">
        <v>0</v>
      </c>
      <c r="O43" s="4">
        <v>57.728260869565219</v>
      </c>
      <c r="P43" s="4">
        <v>0</v>
      </c>
      <c r="Q43" s="8">
        <v>0</v>
      </c>
      <c r="R43" s="4">
        <v>25.820652173913043</v>
      </c>
      <c r="S43" s="4">
        <v>0</v>
      </c>
      <c r="T43" s="10">
        <v>0</v>
      </c>
      <c r="U43" s="4">
        <v>4.4021739130434785</v>
      </c>
      <c r="V43" s="4">
        <v>0</v>
      </c>
      <c r="W43" s="10">
        <v>0</v>
      </c>
      <c r="X43" s="4">
        <v>28.521739130434781</v>
      </c>
      <c r="Y43" s="4">
        <v>0</v>
      </c>
      <c r="Z43" s="10">
        <v>0</v>
      </c>
      <c r="AA43" s="4">
        <v>4.9211956521739131</v>
      </c>
      <c r="AB43" s="4">
        <v>0</v>
      </c>
      <c r="AC43" s="10">
        <v>0</v>
      </c>
      <c r="AD43" s="4">
        <v>186.18206521739131</v>
      </c>
      <c r="AE43" s="4">
        <v>0</v>
      </c>
      <c r="AF43" s="10">
        <v>0</v>
      </c>
      <c r="AG43" s="4">
        <v>0</v>
      </c>
      <c r="AH43" s="4">
        <v>0</v>
      </c>
      <c r="AI43" s="10" t="s">
        <v>405</v>
      </c>
      <c r="AJ43" s="4">
        <v>0</v>
      </c>
      <c r="AK43" s="4">
        <v>0</v>
      </c>
      <c r="AL43" s="10" t="s">
        <v>405</v>
      </c>
      <c r="AM43" s="1">
        <v>75301</v>
      </c>
      <c r="AN43" s="1">
        <v>1</v>
      </c>
      <c r="AX43"/>
      <c r="AY43"/>
    </row>
    <row r="44" spans="1:51" x14ac:dyDescent="0.25">
      <c r="A44" t="s">
        <v>207</v>
      </c>
      <c r="B44" t="s">
        <v>112</v>
      </c>
      <c r="C44" t="s">
        <v>264</v>
      </c>
      <c r="D44" t="s">
        <v>252</v>
      </c>
      <c r="E44" s="4">
        <v>133.79347826086956</v>
      </c>
      <c r="F44" s="4">
        <v>454.78804347826087</v>
      </c>
      <c r="G44" s="4">
        <v>18.907608695652172</v>
      </c>
      <c r="H44" s="10">
        <v>4.1574550973339224E-2</v>
      </c>
      <c r="I44" s="4">
        <v>444.01630434782606</v>
      </c>
      <c r="J44" s="4">
        <v>18.701086956521738</v>
      </c>
      <c r="K44" s="10">
        <v>4.2118018580398785E-2</v>
      </c>
      <c r="L44" s="4">
        <v>65.755434782608688</v>
      </c>
      <c r="M44" s="4">
        <v>4.883152173913043</v>
      </c>
      <c r="N44" s="10">
        <v>7.4262335730225643E-2</v>
      </c>
      <c r="O44" s="4">
        <v>54.983695652173914</v>
      </c>
      <c r="P44" s="4">
        <v>4.6766304347826084</v>
      </c>
      <c r="Q44" s="8">
        <v>8.5054858159533453E-2</v>
      </c>
      <c r="R44" s="4">
        <v>6.5543478260869561</v>
      </c>
      <c r="S44" s="4">
        <v>0.20652173913043478</v>
      </c>
      <c r="T44" s="10">
        <v>3.150912106135987E-2</v>
      </c>
      <c r="U44" s="4">
        <v>4.2173913043478262</v>
      </c>
      <c r="V44" s="4">
        <v>0</v>
      </c>
      <c r="W44" s="10">
        <v>0</v>
      </c>
      <c r="X44" s="4">
        <v>108.64130434782609</v>
      </c>
      <c r="Y44" s="4">
        <v>8.4782608695652169</v>
      </c>
      <c r="Z44" s="10">
        <v>7.8039019509754864E-2</v>
      </c>
      <c r="AA44" s="4">
        <v>0</v>
      </c>
      <c r="AB44" s="4">
        <v>0</v>
      </c>
      <c r="AC44" s="10" t="s">
        <v>405</v>
      </c>
      <c r="AD44" s="4">
        <v>280.39130434782606</v>
      </c>
      <c r="AE44" s="4">
        <v>5.5461956521739131</v>
      </c>
      <c r="AF44" s="10">
        <v>1.9780198480384557E-2</v>
      </c>
      <c r="AG44" s="4">
        <v>0</v>
      </c>
      <c r="AH44" s="4">
        <v>0</v>
      </c>
      <c r="AI44" s="10" t="s">
        <v>405</v>
      </c>
      <c r="AJ44" s="4">
        <v>0</v>
      </c>
      <c r="AK44" s="4">
        <v>0</v>
      </c>
      <c r="AL44" s="10" t="s">
        <v>405</v>
      </c>
      <c r="AM44" s="1">
        <v>75323</v>
      </c>
      <c r="AN44" s="1">
        <v>1</v>
      </c>
      <c r="AX44"/>
      <c r="AY44"/>
    </row>
    <row r="45" spans="1:51" x14ac:dyDescent="0.25">
      <c r="A45" t="s">
        <v>207</v>
      </c>
      <c r="B45" t="s">
        <v>183</v>
      </c>
      <c r="C45" t="s">
        <v>301</v>
      </c>
      <c r="D45" t="s">
        <v>258</v>
      </c>
      <c r="E45" s="4">
        <v>111.39130434782609</v>
      </c>
      <c r="F45" s="4">
        <v>430.83152173913044</v>
      </c>
      <c r="G45" s="4">
        <v>1.7826086956521738</v>
      </c>
      <c r="H45" s="10">
        <v>4.1376004440351697E-3</v>
      </c>
      <c r="I45" s="4">
        <v>398.00543478260875</v>
      </c>
      <c r="J45" s="4">
        <v>0</v>
      </c>
      <c r="K45" s="10">
        <v>0</v>
      </c>
      <c r="L45" s="4">
        <v>92.589673913043484</v>
      </c>
      <c r="M45" s="4">
        <v>1.7826086956521738</v>
      </c>
      <c r="N45" s="10">
        <v>1.9252780794177207E-2</v>
      </c>
      <c r="O45" s="4">
        <v>62.285326086956523</v>
      </c>
      <c r="P45" s="4">
        <v>0</v>
      </c>
      <c r="Q45" s="8">
        <v>0</v>
      </c>
      <c r="R45" s="4">
        <v>25.524456521739129</v>
      </c>
      <c r="S45" s="4">
        <v>1.7826086956521738</v>
      </c>
      <c r="T45" s="10">
        <v>6.9839241988714995E-2</v>
      </c>
      <c r="U45" s="4">
        <v>4.7798913043478262</v>
      </c>
      <c r="V45" s="4">
        <v>0</v>
      </c>
      <c r="W45" s="10">
        <v>0</v>
      </c>
      <c r="X45" s="4">
        <v>100.47826086956522</v>
      </c>
      <c r="Y45" s="4">
        <v>0</v>
      </c>
      <c r="Z45" s="10">
        <v>0</v>
      </c>
      <c r="AA45" s="4">
        <v>2.5217391304347827</v>
      </c>
      <c r="AB45" s="4">
        <v>0</v>
      </c>
      <c r="AC45" s="10">
        <v>0</v>
      </c>
      <c r="AD45" s="4">
        <v>235.24184782608697</v>
      </c>
      <c r="AE45" s="4">
        <v>0</v>
      </c>
      <c r="AF45" s="10">
        <v>0</v>
      </c>
      <c r="AG45" s="4">
        <v>0</v>
      </c>
      <c r="AH45" s="4">
        <v>0</v>
      </c>
      <c r="AI45" s="10" t="s">
        <v>405</v>
      </c>
      <c r="AJ45" s="4">
        <v>0</v>
      </c>
      <c r="AK45" s="4">
        <v>0</v>
      </c>
      <c r="AL45" s="10" t="s">
        <v>405</v>
      </c>
      <c r="AM45" s="1">
        <v>75416</v>
      </c>
      <c r="AN45" s="1">
        <v>1</v>
      </c>
      <c r="AX45"/>
      <c r="AY45"/>
    </row>
    <row r="46" spans="1:51" x14ac:dyDescent="0.25">
      <c r="A46" t="s">
        <v>207</v>
      </c>
      <c r="B46" t="s">
        <v>6</v>
      </c>
      <c r="C46" t="s">
        <v>264</v>
      </c>
      <c r="D46" t="s">
        <v>252</v>
      </c>
      <c r="E46" s="4">
        <v>105.60869565217391</v>
      </c>
      <c r="F46" s="4">
        <v>527.63423913043482</v>
      </c>
      <c r="G46" s="4">
        <v>0</v>
      </c>
      <c r="H46" s="10">
        <v>0</v>
      </c>
      <c r="I46" s="4">
        <v>502.52880434782605</v>
      </c>
      <c r="J46" s="4">
        <v>0</v>
      </c>
      <c r="K46" s="10">
        <v>0</v>
      </c>
      <c r="L46" s="4">
        <v>87.764130434782615</v>
      </c>
      <c r="M46" s="4">
        <v>0</v>
      </c>
      <c r="N46" s="10">
        <v>0</v>
      </c>
      <c r="O46" s="4">
        <v>69.8054347826087</v>
      </c>
      <c r="P46" s="4">
        <v>0</v>
      </c>
      <c r="Q46" s="8">
        <v>0</v>
      </c>
      <c r="R46" s="4">
        <v>12.860869565217392</v>
      </c>
      <c r="S46" s="4">
        <v>0</v>
      </c>
      <c r="T46" s="10">
        <v>0</v>
      </c>
      <c r="U46" s="4">
        <v>5.0978260869565215</v>
      </c>
      <c r="V46" s="4">
        <v>0</v>
      </c>
      <c r="W46" s="10">
        <v>0</v>
      </c>
      <c r="X46" s="4">
        <v>154.69054347826088</v>
      </c>
      <c r="Y46" s="4">
        <v>0</v>
      </c>
      <c r="Z46" s="10">
        <v>0</v>
      </c>
      <c r="AA46" s="4">
        <v>7.1467391304347823</v>
      </c>
      <c r="AB46" s="4">
        <v>0</v>
      </c>
      <c r="AC46" s="10">
        <v>0</v>
      </c>
      <c r="AD46" s="4">
        <v>278.0328260869565</v>
      </c>
      <c r="AE46" s="4">
        <v>0</v>
      </c>
      <c r="AF46" s="10">
        <v>0</v>
      </c>
      <c r="AG46" s="4">
        <v>0</v>
      </c>
      <c r="AH46" s="4">
        <v>0</v>
      </c>
      <c r="AI46" s="10" t="s">
        <v>405</v>
      </c>
      <c r="AJ46" s="4">
        <v>0</v>
      </c>
      <c r="AK46" s="4">
        <v>0</v>
      </c>
      <c r="AL46" s="10" t="s">
        <v>405</v>
      </c>
      <c r="AM46" s="1">
        <v>75034</v>
      </c>
      <c r="AN46" s="1">
        <v>1</v>
      </c>
      <c r="AX46"/>
      <c r="AY46"/>
    </row>
    <row r="47" spans="1:51" x14ac:dyDescent="0.25">
      <c r="A47" t="s">
        <v>207</v>
      </c>
      <c r="B47" t="s">
        <v>35</v>
      </c>
      <c r="C47" t="s">
        <v>266</v>
      </c>
      <c r="D47" t="s">
        <v>252</v>
      </c>
      <c r="E47" s="4">
        <v>111.51086956521739</v>
      </c>
      <c r="F47" s="4">
        <v>381.48641304347825</v>
      </c>
      <c r="G47" s="4">
        <v>16.589673913043477</v>
      </c>
      <c r="H47" s="10">
        <v>4.3486932550734748E-2</v>
      </c>
      <c r="I47" s="4">
        <v>369.258152173913</v>
      </c>
      <c r="J47" s="4">
        <v>16.589673913043477</v>
      </c>
      <c r="K47" s="10">
        <v>4.4927034962873563E-2</v>
      </c>
      <c r="L47" s="4">
        <v>54.872282608695649</v>
      </c>
      <c r="M47" s="4">
        <v>10.894021739130435</v>
      </c>
      <c r="N47" s="10">
        <v>0.19853414549596396</v>
      </c>
      <c r="O47" s="4">
        <v>42.644021739130437</v>
      </c>
      <c r="P47" s="4">
        <v>10.894021739130435</v>
      </c>
      <c r="Q47" s="8">
        <v>0.25546421971579686</v>
      </c>
      <c r="R47" s="4">
        <v>5.0543478260869561</v>
      </c>
      <c r="S47" s="4">
        <v>0</v>
      </c>
      <c r="T47" s="10">
        <v>0</v>
      </c>
      <c r="U47" s="4">
        <v>7.1739130434782608</v>
      </c>
      <c r="V47" s="4">
        <v>0</v>
      </c>
      <c r="W47" s="10">
        <v>0</v>
      </c>
      <c r="X47" s="4">
        <v>92.209239130434781</v>
      </c>
      <c r="Y47" s="4">
        <v>2.4755434782608696</v>
      </c>
      <c r="Z47" s="10">
        <v>2.6847022072908379E-2</v>
      </c>
      <c r="AA47" s="4">
        <v>0</v>
      </c>
      <c r="AB47" s="4">
        <v>0</v>
      </c>
      <c r="AC47" s="10" t="s">
        <v>405</v>
      </c>
      <c r="AD47" s="4">
        <v>234.40489130434781</v>
      </c>
      <c r="AE47" s="4">
        <v>3.2201086956521738</v>
      </c>
      <c r="AF47" s="10">
        <v>1.3737378421302791E-2</v>
      </c>
      <c r="AG47" s="4">
        <v>0</v>
      </c>
      <c r="AH47" s="4">
        <v>0</v>
      </c>
      <c r="AI47" s="10" t="s">
        <v>405</v>
      </c>
      <c r="AJ47" s="4">
        <v>0</v>
      </c>
      <c r="AK47" s="4">
        <v>0</v>
      </c>
      <c r="AL47" s="10" t="s">
        <v>405</v>
      </c>
      <c r="AM47" s="1">
        <v>75159</v>
      </c>
      <c r="AN47" s="1">
        <v>1</v>
      </c>
      <c r="AX47"/>
      <c r="AY47"/>
    </row>
    <row r="48" spans="1:51" x14ac:dyDescent="0.25">
      <c r="A48" t="s">
        <v>207</v>
      </c>
      <c r="B48" t="s">
        <v>11</v>
      </c>
      <c r="C48" t="s">
        <v>277</v>
      </c>
      <c r="D48" t="s">
        <v>252</v>
      </c>
      <c r="E48" s="4">
        <v>120.21739130434783</v>
      </c>
      <c r="F48" s="4">
        <v>414.27173913043481</v>
      </c>
      <c r="G48" s="4">
        <v>17.470108695652176</v>
      </c>
      <c r="H48" s="10">
        <v>4.2170650434235041E-2</v>
      </c>
      <c r="I48" s="4">
        <v>403.67391304347825</v>
      </c>
      <c r="J48" s="4">
        <v>17.470108695652176</v>
      </c>
      <c r="K48" s="10">
        <v>4.3277774785933552E-2</v>
      </c>
      <c r="L48" s="4">
        <v>75.595108695652172</v>
      </c>
      <c r="M48" s="4">
        <v>13.649456521739131</v>
      </c>
      <c r="N48" s="10">
        <v>0.18056004888745103</v>
      </c>
      <c r="O48" s="4">
        <v>64.997282608695656</v>
      </c>
      <c r="P48" s="4">
        <v>13.649456521739131</v>
      </c>
      <c r="Q48" s="8">
        <v>0.21000041807767883</v>
      </c>
      <c r="R48" s="4">
        <v>10.597826086956522</v>
      </c>
      <c r="S48" s="4">
        <v>0</v>
      </c>
      <c r="T48" s="10">
        <v>0</v>
      </c>
      <c r="U48" s="4">
        <v>0</v>
      </c>
      <c r="V48" s="4">
        <v>0</v>
      </c>
      <c r="W48" s="10" t="s">
        <v>405</v>
      </c>
      <c r="X48" s="4">
        <v>79.6875</v>
      </c>
      <c r="Y48" s="4">
        <v>0</v>
      </c>
      <c r="Z48" s="10">
        <v>0</v>
      </c>
      <c r="AA48" s="4">
        <v>0</v>
      </c>
      <c r="AB48" s="4">
        <v>0</v>
      </c>
      <c r="AC48" s="10" t="s">
        <v>405</v>
      </c>
      <c r="AD48" s="4">
        <v>258.98913043478262</v>
      </c>
      <c r="AE48" s="4">
        <v>3.8206521739130435</v>
      </c>
      <c r="AF48" s="10">
        <v>1.4752171905821126E-2</v>
      </c>
      <c r="AG48" s="4">
        <v>0</v>
      </c>
      <c r="AH48" s="4">
        <v>0</v>
      </c>
      <c r="AI48" s="10" t="s">
        <v>405</v>
      </c>
      <c r="AJ48" s="4">
        <v>0</v>
      </c>
      <c r="AK48" s="4">
        <v>0</v>
      </c>
      <c r="AL48" s="10" t="s">
        <v>405</v>
      </c>
      <c r="AM48" s="1">
        <v>75061</v>
      </c>
      <c r="AN48" s="1">
        <v>1</v>
      </c>
      <c r="AX48"/>
      <c r="AY48"/>
    </row>
    <row r="49" spans="1:51" x14ac:dyDescent="0.25">
      <c r="A49" t="s">
        <v>207</v>
      </c>
      <c r="B49" t="s">
        <v>96</v>
      </c>
      <c r="C49" t="s">
        <v>263</v>
      </c>
      <c r="D49" t="s">
        <v>253</v>
      </c>
      <c r="E49" s="4">
        <v>198.31521739130434</v>
      </c>
      <c r="F49" s="4">
        <v>583.64467391304345</v>
      </c>
      <c r="G49" s="4">
        <v>0</v>
      </c>
      <c r="H49" s="10">
        <v>0</v>
      </c>
      <c r="I49" s="4">
        <v>521.64467391304345</v>
      </c>
      <c r="J49" s="4">
        <v>0</v>
      </c>
      <c r="K49" s="10">
        <v>0</v>
      </c>
      <c r="L49" s="4">
        <v>80.850543478260875</v>
      </c>
      <c r="M49" s="4">
        <v>0</v>
      </c>
      <c r="N49" s="10">
        <v>0</v>
      </c>
      <c r="O49" s="4">
        <v>18.850543478260871</v>
      </c>
      <c r="P49" s="4">
        <v>0</v>
      </c>
      <c r="Q49" s="8">
        <v>0</v>
      </c>
      <c r="R49" s="4">
        <v>56.869565217391305</v>
      </c>
      <c r="S49" s="4">
        <v>0</v>
      </c>
      <c r="T49" s="10">
        <v>0</v>
      </c>
      <c r="U49" s="4">
        <v>5.1304347826086953</v>
      </c>
      <c r="V49" s="4">
        <v>0</v>
      </c>
      <c r="W49" s="10">
        <v>0</v>
      </c>
      <c r="X49" s="4">
        <v>150.48434782608697</v>
      </c>
      <c r="Y49" s="4">
        <v>0</v>
      </c>
      <c r="Z49" s="10">
        <v>0</v>
      </c>
      <c r="AA49" s="4">
        <v>0</v>
      </c>
      <c r="AB49" s="4">
        <v>0</v>
      </c>
      <c r="AC49" s="10" t="s">
        <v>405</v>
      </c>
      <c r="AD49" s="4">
        <v>352.30978260869563</v>
      </c>
      <c r="AE49" s="4">
        <v>0</v>
      </c>
      <c r="AF49" s="10">
        <v>0</v>
      </c>
      <c r="AG49" s="4">
        <v>0</v>
      </c>
      <c r="AH49" s="4">
        <v>0</v>
      </c>
      <c r="AI49" s="10" t="s">
        <v>405</v>
      </c>
      <c r="AJ49" s="4">
        <v>0</v>
      </c>
      <c r="AK49" s="4">
        <v>0</v>
      </c>
      <c r="AL49" s="10" t="s">
        <v>405</v>
      </c>
      <c r="AM49" s="1">
        <v>75299</v>
      </c>
      <c r="AN49" s="1">
        <v>1</v>
      </c>
      <c r="AX49"/>
      <c r="AY49"/>
    </row>
    <row r="50" spans="1:51" x14ac:dyDescent="0.25">
      <c r="A50" t="s">
        <v>207</v>
      </c>
      <c r="B50" t="s">
        <v>168</v>
      </c>
      <c r="C50" t="s">
        <v>260</v>
      </c>
      <c r="D50" t="s">
        <v>253</v>
      </c>
      <c r="E50" s="4">
        <v>82.130434782608702</v>
      </c>
      <c r="F50" s="4">
        <v>249.45380434782609</v>
      </c>
      <c r="G50" s="4">
        <v>41.415760869565219</v>
      </c>
      <c r="H50" s="10">
        <v>0.16602577370123858</v>
      </c>
      <c r="I50" s="4">
        <v>217.4103260869565</v>
      </c>
      <c r="J50" s="4">
        <v>41.415760869565219</v>
      </c>
      <c r="K50" s="10">
        <v>0.19049583161473374</v>
      </c>
      <c r="L50" s="4">
        <v>49.970108695652179</v>
      </c>
      <c r="M50" s="4">
        <v>0</v>
      </c>
      <c r="N50" s="10">
        <v>0</v>
      </c>
      <c r="O50" s="4">
        <v>17.926630434782609</v>
      </c>
      <c r="P50" s="4">
        <v>0</v>
      </c>
      <c r="Q50" s="8">
        <v>0</v>
      </c>
      <c r="R50" s="4">
        <v>27.945652173913043</v>
      </c>
      <c r="S50" s="4">
        <v>0</v>
      </c>
      <c r="T50" s="10">
        <v>0</v>
      </c>
      <c r="U50" s="4">
        <v>4.0978260869565215</v>
      </c>
      <c r="V50" s="4">
        <v>0</v>
      </c>
      <c r="W50" s="10">
        <v>0</v>
      </c>
      <c r="X50" s="4">
        <v>64.728260869565219</v>
      </c>
      <c r="Y50" s="4">
        <v>16.350543478260871</v>
      </c>
      <c r="Z50" s="10">
        <v>0.2526028547439127</v>
      </c>
      <c r="AA50" s="4">
        <v>0</v>
      </c>
      <c r="AB50" s="4">
        <v>0</v>
      </c>
      <c r="AC50" s="10" t="s">
        <v>405</v>
      </c>
      <c r="AD50" s="4">
        <v>134.75543478260869</v>
      </c>
      <c r="AE50" s="4">
        <v>25.065217391304348</v>
      </c>
      <c r="AF50" s="10">
        <v>0.18600524299253882</v>
      </c>
      <c r="AG50" s="4">
        <v>0</v>
      </c>
      <c r="AH50" s="4">
        <v>0</v>
      </c>
      <c r="AI50" s="10" t="s">
        <v>405</v>
      </c>
      <c r="AJ50" s="4">
        <v>0</v>
      </c>
      <c r="AK50" s="4">
        <v>0</v>
      </c>
      <c r="AL50" s="10" t="s">
        <v>405</v>
      </c>
      <c r="AM50" s="1">
        <v>75396</v>
      </c>
      <c r="AN50" s="1">
        <v>1</v>
      </c>
      <c r="AX50"/>
      <c r="AY50"/>
    </row>
    <row r="51" spans="1:51" x14ac:dyDescent="0.25">
      <c r="A51" t="s">
        <v>207</v>
      </c>
      <c r="B51" t="s">
        <v>149</v>
      </c>
      <c r="C51" t="s">
        <v>285</v>
      </c>
      <c r="D51" t="s">
        <v>254</v>
      </c>
      <c r="E51" s="4">
        <v>63.793478260869563</v>
      </c>
      <c r="F51" s="4">
        <v>268.78804347826087</v>
      </c>
      <c r="G51" s="4">
        <v>3.8940217391304346</v>
      </c>
      <c r="H51" s="10">
        <v>1.4487332430191882E-2</v>
      </c>
      <c r="I51" s="4">
        <v>248.85054347826087</v>
      </c>
      <c r="J51" s="4">
        <v>3.4864130434782608</v>
      </c>
      <c r="K51" s="10">
        <v>1.401006803018225E-2</v>
      </c>
      <c r="L51" s="4">
        <v>53.826086956521749</v>
      </c>
      <c r="M51" s="4">
        <v>0.90760869565217384</v>
      </c>
      <c r="N51" s="10">
        <v>1.6861873990306944E-2</v>
      </c>
      <c r="O51" s="4">
        <v>33.888586956521742</v>
      </c>
      <c r="P51" s="4">
        <v>0.5</v>
      </c>
      <c r="Q51" s="8">
        <v>1.4754229813166545E-2</v>
      </c>
      <c r="R51" s="4">
        <v>11.638586956521738</v>
      </c>
      <c r="S51" s="4">
        <v>0.40760869565217389</v>
      </c>
      <c r="T51" s="10">
        <v>3.502218071445249E-2</v>
      </c>
      <c r="U51" s="4">
        <v>8.2989130434782616</v>
      </c>
      <c r="V51" s="4">
        <v>0</v>
      </c>
      <c r="W51" s="10">
        <v>0</v>
      </c>
      <c r="X51" s="4">
        <v>68.5</v>
      </c>
      <c r="Y51" s="4">
        <v>2.9048913043478262</v>
      </c>
      <c r="Z51" s="10">
        <v>4.2407172326245635E-2</v>
      </c>
      <c r="AA51" s="4">
        <v>0</v>
      </c>
      <c r="AB51" s="4">
        <v>0</v>
      </c>
      <c r="AC51" s="10" t="s">
        <v>405</v>
      </c>
      <c r="AD51" s="4">
        <v>146.46195652173913</v>
      </c>
      <c r="AE51" s="4">
        <v>8.1521739130434784E-2</v>
      </c>
      <c r="AF51" s="10">
        <v>5.5660692419013693E-4</v>
      </c>
      <c r="AG51" s="4">
        <v>0</v>
      </c>
      <c r="AH51" s="4">
        <v>0</v>
      </c>
      <c r="AI51" s="10" t="s">
        <v>405</v>
      </c>
      <c r="AJ51" s="4">
        <v>0</v>
      </c>
      <c r="AK51" s="4">
        <v>0</v>
      </c>
      <c r="AL51" s="10" t="s">
        <v>405</v>
      </c>
      <c r="AM51" s="1">
        <v>75373</v>
      </c>
      <c r="AN51" s="1">
        <v>1</v>
      </c>
      <c r="AX51"/>
      <c r="AY51"/>
    </row>
    <row r="52" spans="1:51" x14ac:dyDescent="0.25">
      <c r="A52" t="s">
        <v>207</v>
      </c>
      <c r="B52" t="s">
        <v>54</v>
      </c>
      <c r="C52" t="s">
        <v>306</v>
      </c>
      <c r="D52" t="s">
        <v>254</v>
      </c>
      <c r="E52" s="4">
        <v>76.228260869565219</v>
      </c>
      <c r="F52" s="4">
        <v>245.96739130434784</v>
      </c>
      <c r="G52" s="4">
        <v>13.461956521739131</v>
      </c>
      <c r="H52" s="10">
        <v>5.4730655353749609E-2</v>
      </c>
      <c r="I52" s="4">
        <v>231.34510869565219</v>
      </c>
      <c r="J52" s="4">
        <v>13.461956521739131</v>
      </c>
      <c r="K52" s="10">
        <v>5.818993363481529E-2</v>
      </c>
      <c r="L52" s="4">
        <v>37.510869565217391</v>
      </c>
      <c r="M52" s="4">
        <v>0.17391304347826086</v>
      </c>
      <c r="N52" s="10">
        <v>4.6363372935381052E-3</v>
      </c>
      <c r="O52" s="4">
        <v>27.510869565217391</v>
      </c>
      <c r="P52" s="4">
        <v>0.17391304347826086</v>
      </c>
      <c r="Q52" s="8">
        <v>6.3216120110628207E-3</v>
      </c>
      <c r="R52" s="4">
        <v>5.2173913043478262</v>
      </c>
      <c r="S52" s="4">
        <v>0</v>
      </c>
      <c r="T52" s="10">
        <v>0</v>
      </c>
      <c r="U52" s="4">
        <v>4.7826086956521738</v>
      </c>
      <c r="V52" s="4">
        <v>0</v>
      </c>
      <c r="W52" s="10">
        <v>0</v>
      </c>
      <c r="X52" s="4">
        <v>73.635869565217391</v>
      </c>
      <c r="Y52" s="4">
        <v>4.8913043478260869</v>
      </c>
      <c r="Z52" s="10">
        <v>6.6425566462469554E-2</v>
      </c>
      <c r="AA52" s="4">
        <v>4.6222826086956523</v>
      </c>
      <c r="AB52" s="4">
        <v>0</v>
      </c>
      <c r="AC52" s="10">
        <v>0</v>
      </c>
      <c r="AD52" s="4">
        <v>130.1983695652174</v>
      </c>
      <c r="AE52" s="4">
        <v>8.3967391304347831</v>
      </c>
      <c r="AF52" s="10">
        <v>6.4491891553440608E-2</v>
      </c>
      <c r="AG52" s="4">
        <v>0</v>
      </c>
      <c r="AH52" s="4">
        <v>0</v>
      </c>
      <c r="AI52" s="10" t="s">
        <v>405</v>
      </c>
      <c r="AJ52" s="4">
        <v>0</v>
      </c>
      <c r="AK52" s="4">
        <v>0</v>
      </c>
      <c r="AL52" s="10" t="s">
        <v>405</v>
      </c>
      <c r="AM52" s="1">
        <v>75222</v>
      </c>
      <c r="AN52" s="1">
        <v>1</v>
      </c>
      <c r="AX52"/>
      <c r="AY52"/>
    </row>
    <row r="53" spans="1:51" x14ac:dyDescent="0.25">
      <c r="A53" t="s">
        <v>207</v>
      </c>
      <c r="B53" t="s">
        <v>100</v>
      </c>
      <c r="C53" t="s">
        <v>327</v>
      </c>
      <c r="D53" t="s">
        <v>255</v>
      </c>
      <c r="E53" s="4">
        <v>69.804347826086953</v>
      </c>
      <c r="F53" s="4">
        <v>274.19565217391306</v>
      </c>
      <c r="G53" s="4">
        <v>14.073369565217391</v>
      </c>
      <c r="H53" s="10">
        <v>5.1326012843891218E-2</v>
      </c>
      <c r="I53" s="4">
        <v>255.36141304347828</v>
      </c>
      <c r="J53" s="4">
        <v>13.741847826086955</v>
      </c>
      <c r="K53" s="10">
        <v>5.3813329360561005E-2</v>
      </c>
      <c r="L53" s="4">
        <v>64.466521739130442</v>
      </c>
      <c r="M53" s="4">
        <v>0.95293478260869557</v>
      </c>
      <c r="N53" s="10">
        <v>1.4781855091621533E-2</v>
      </c>
      <c r="O53" s="4">
        <v>47.480108695652177</v>
      </c>
      <c r="P53" s="4">
        <v>0.62141304347826087</v>
      </c>
      <c r="Q53" s="8">
        <v>1.3087860591506283E-2</v>
      </c>
      <c r="R53" s="4">
        <v>11.880434782608695</v>
      </c>
      <c r="S53" s="4">
        <v>0.33152173913043476</v>
      </c>
      <c r="T53" s="10">
        <v>2.7904849039341262E-2</v>
      </c>
      <c r="U53" s="4">
        <v>5.1059782608695654</v>
      </c>
      <c r="V53" s="4">
        <v>0</v>
      </c>
      <c r="W53" s="10">
        <v>0</v>
      </c>
      <c r="X53" s="4">
        <v>28.728260869565219</v>
      </c>
      <c r="Y53" s="4">
        <v>0.2608695652173913</v>
      </c>
      <c r="Z53" s="10">
        <v>9.0805902383654935E-3</v>
      </c>
      <c r="AA53" s="4">
        <v>1.8478260869565217</v>
      </c>
      <c r="AB53" s="4">
        <v>0</v>
      </c>
      <c r="AC53" s="10">
        <v>0</v>
      </c>
      <c r="AD53" s="4">
        <v>179.15304347826088</v>
      </c>
      <c r="AE53" s="4">
        <v>12.859565217391303</v>
      </c>
      <c r="AF53" s="10">
        <v>7.1779775368157411E-2</v>
      </c>
      <c r="AG53" s="4">
        <v>0</v>
      </c>
      <c r="AH53" s="4">
        <v>0</v>
      </c>
      <c r="AI53" s="10" t="s">
        <v>405</v>
      </c>
      <c r="AJ53" s="4">
        <v>0</v>
      </c>
      <c r="AK53" s="4">
        <v>0</v>
      </c>
      <c r="AL53" s="10" t="s">
        <v>405</v>
      </c>
      <c r="AM53" s="1">
        <v>75307</v>
      </c>
      <c r="AN53" s="1">
        <v>1</v>
      </c>
      <c r="AX53"/>
      <c r="AY53"/>
    </row>
    <row r="54" spans="1:51" x14ac:dyDescent="0.25">
      <c r="A54" t="s">
        <v>207</v>
      </c>
      <c r="B54" t="s">
        <v>4</v>
      </c>
      <c r="C54" t="s">
        <v>267</v>
      </c>
      <c r="D54" t="s">
        <v>255</v>
      </c>
      <c r="E54" s="4">
        <v>37.195652173913047</v>
      </c>
      <c r="F54" s="4">
        <v>133.95108695652175</v>
      </c>
      <c r="G54" s="4">
        <v>0</v>
      </c>
      <c r="H54" s="10">
        <v>0</v>
      </c>
      <c r="I54" s="4">
        <v>127.13043478260869</v>
      </c>
      <c r="J54" s="4">
        <v>0</v>
      </c>
      <c r="K54" s="10">
        <v>0</v>
      </c>
      <c r="L54" s="4">
        <v>29.929347826086957</v>
      </c>
      <c r="M54" s="4">
        <v>0</v>
      </c>
      <c r="N54" s="10">
        <v>0</v>
      </c>
      <c r="O54" s="4">
        <v>24.282608695652176</v>
      </c>
      <c r="P54" s="4">
        <v>0</v>
      </c>
      <c r="Q54" s="8">
        <v>0</v>
      </c>
      <c r="R54" s="4">
        <v>0</v>
      </c>
      <c r="S54" s="4">
        <v>0</v>
      </c>
      <c r="T54" s="10" t="s">
        <v>405</v>
      </c>
      <c r="U54" s="4">
        <v>5.6467391304347823</v>
      </c>
      <c r="V54" s="4">
        <v>0</v>
      </c>
      <c r="W54" s="10">
        <v>0</v>
      </c>
      <c r="X54" s="4">
        <v>26.559782608695652</v>
      </c>
      <c r="Y54" s="4">
        <v>0</v>
      </c>
      <c r="Z54" s="10">
        <v>0</v>
      </c>
      <c r="AA54" s="4">
        <v>1.173913043478261</v>
      </c>
      <c r="AB54" s="4">
        <v>0</v>
      </c>
      <c r="AC54" s="10">
        <v>0</v>
      </c>
      <c r="AD54" s="4">
        <v>57.434782608695649</v>
      </c>
      <c r="AE54" s="4">
        <v>0</v>
      </c>
      <c r="AF54" s="10">
        <v>0</v>
      </c>
      <c r="AG54" s="4">
        <v>18.853260869565219</v>
      </c>
      <c r="AH54" s="4">
        <v>0</v>
      </c>
      <c r="AI54" s="10">
        <v>0</v>
      </c>
      <c r="AJ54" s="4">
        <v>0</v>
      </c>
      <c r="AK54" s="4">
        <v>0</v>
      </c>
      <c r="AL54" s="10" t="s">
        <v>405</v>
      </c>
      <c r="AM54" s="1">
        <v>75028</v>
      </c>
      <c r="AN54" s="1">
        <v>1</v>
      </c>
      <c r="AX54"/>
      <c r="AY54"/>
    </row>
    <row r="55" spans="1:51" x14ac:dyDescent="0.25">
      <c r="A55" t="s">
        <v>207</v>
      </c>
      <c r="B55" t="s">
        <v>58</v>
      </c>
      <c r="C55" t="s">
        <v>310</v>
      </c>
      <c r="D55" t="s">
        <v>255</v>
      </c>
      <c r="E55" s="4">
        <v>28.445652173913043</v>
      </c>
      <c r="F55" s="4">
        <v>115.96413043478259</v>
      </c>
      <c r="G55" s="4">
        <v>0</v>
      </c>
      <c r="H55" s="10">
        <v>0</v>
      </c>
      <c r="I55" s="4">
        <v>105.46739130434781</v>
      </c>
      <c r="J55" s="4">
        <v>0</v>
      </c>
      <c r="K55" s="10">
        <v>0</v>
      </c>
      <c r="L55" s="4">
        <v>38.368478260869573</v>
      </c>
      <c r="M55" s="4">
        <v>0</v>
      </c>
      <c r="N55" s="10">
        <v>0</v>
      </c>
      <c r="O55" s="4">
        <v>27.87173913043479</v>
      </c>
      <c r="P55" s="4">
        <v>0</v>
      </c>
      <c r="Q55" s="8">
        <v>0</v>
      </c>
      <c r="R55" s="4">
        <v>4.7576086956521735</v>
      </c>
      <c r="S55" s="4">
        <v>0</v>
      </c>
      <c r="T55" s="10">
        <v>0</v>
      </c>
      <c r="U55" s="4">
        <v>5.7391304347826084</v>
      </c>
      <c r="V55" s="4">
        <v>0</v>
      </c>
      <c r="W55" s="10">
        <v>0</v>
      </c>
      <c r="X55" s="4">
        <v>17.998913043478254</v>
      </c>
      <c r="Y55" s="4">
        <v>0</v>
      </c>
      <c r="Z55" s="10">
        <v>0</v>
      </c>
      <c r="AA55" s="4">
        <v>0</v>
      </c>
      <c r="AB55" s="4">
        <v>0</v>
      </c>
      <c r="AC55" s="10" t="s">
        <v>405</v>
      </c>
      <c r="AD55" s="4">
        <v>59.59673913043477</v>
      </c>
      <c r="AE55" s="4">
        <v>0</v>
      </c>
      <c r="AF55" s="10">
        <v>0</v>
      </c>
      <c r="AG55" s="4">
        <v>0</v>
      </c>
      <c r="AH55" s="4">
        <v>0</v>
      </c>
      <c r="AI55" s="10" t="s">
        <v>405</v>
      </c>
      <c r="AJ55" s="4">
        <v>0</v>
      </c>
      <c r="AK55" s="4">
        <v>0</v>
      </c>
      <c r="AL55" s="10" t="s">
        <v>405</v>
      </c>
      <c r="AM55" s="1">
        <v>75232</v>
      </c>
      <c r="AN55" s="1">
        <v>1</v>
      </c>
      <c r="AX55"/>
      <c r="AY55"/>
    </row>
    <row r="56" spans="1:51" x14ac:dyDescent="0.25">
      <c r="A56" t="s">
        <v>207</v>
      </c>
      <c r="B56" t="s">
        <v>101</v>
      </c>
      <c r="C56" t="s">
        <v>283</v>
      </c>
      <c r="D56" t="s">
        <v>256</v>
      </c>
      <c r="E56" s="4">
        <v>84.119565217391298</v>
      </c>
      <c r="F56" s="4">
        <v>305.59000000000003</v>
      </c>
      <c r="G56" s="4">
        <v>16.682391304347824</v>
      </c>
      <c r="H56" s="10">
        <v>5.4590763128203879E-2</v>
      </c>
      <c r="I56" s="4">
        <v>277.60086956521741</v>
      </c>
      <c r="J56" s="4">
        <v>16.682391304347824</v>
      </c>
      <c r="K56" s="10">
        <v>6.0094881296575302E-2</v>
      </c>
      <c r="L56" s="4">
        <v>65.516304347826093</v>
      </c>
      <c r="M56" s="4">
        <v>0</v>
      </c>
      <c r="N56" s="10">
        <v>0</v>
      </c>
      <c r="O56" s="4">
        <v>37.527173913043477</v>
      </c>
      <c r="P56" s="4">
        <v>0</v>
      </c>
      <c r="Q56" s="8">
        <v>0</v>
      </c>
      <c r="R56" s="4">
        <v>21.951086956521738</v>
      </c>
      <c r="S56" s="4">
        <v>0</v>
      </c>
      <c r="T56" s="10">
        <v>0</v>
      </c>
      <c r="U56" s="4">
        <v>6.0380434782608692</v>
      </c>
      <c r="V56" s="4">
        <v>0</v>
      </c>
      <c r="W56" s="10">
        <v>0</v>
      </c>
      <c r="X56" s="4">
        <v>58.407608695652172</v>
      </c>
      <c r="Y56" s="4">
        <v>2.2690217391304346</v>
      </c>
      <c r="Z56" s="10">
        <v>3.884805061877733E-2</v>
      </c>
      <c r="AA56" s="4">
        <v>0</v>
      </c>
      <c r="AB56" s="4">
        <v>0</v>
      </c>
      <c r="AC56" s="10" t="s">
        <v>405</v>
      </c>
      <c r="AD56" s="4">
        <v>181.66608695652175</v>
      </c>
      <c r="AE56" s="4">
        <v>14.413369565217389</v>
      </c>
      <c r="AF56" s="10">
        <v>7.9339902161634321E-2</v>
      </c>
      <c r="AG56" s="4">
        <v>0</v>
      </c>
      <c r="AH56" s="4">
        <v>0</v>
      </c>
      <c r="AI56" s="10" t="s">
        <v>405</v>
      </c>
      <c r="AJ56" s="4">
        <v>0</v>
      </c>
      <c r="AK56" s="4">
        <v>0</v>
      </c>
      <c r="AL56" s="10" t="s">
        <v>405</v>
      </c>
      <c r="AM56" s="1">
        <v>75310</v>
      </c>
      <c r="AN56" s="1">
        <v>1</v>
      </c>
      <c r="AX56"/>
      <c r="AY56"/>
    </row>
    <row r="57" spans="1:51" x14ac:dyDescent="0.25">
      <c r="A57" t="s">
        <v>207</v>
      </c>
      <c r="B57" t="s">
        <v>136</v>
      </c>
      <c r="C57" t="s">
        <v>295</v>
      </c>
      <c r="D57" t="s">
        <v>254</v>
      </c>
      <c r="E57" s="4">
        <v>50.706521739130437</v>
      </c>
      <c r="F57" s="4">
        <v>180.91249999999999</v>
      </c>
      <c r="G57" s="4">
        <v>4.439673913043479</v>
      </c>
      <c r="H57" s="10">
        <v>2.4540448631484718E-2</v>
      </c>
      <c r="I57" s="4">
        <v>170.62391304347824</v>
      </c>
      <c r="J57" s="4">
        <v>4.439673913043479</v>
      </c>
      <c r="K57" s="10">
        <v>2.6020232649993001E-2</v>
      </c>
      <c r="L57" s="4">
        <v>45.544021739130429</v>
      </c>
      <c r="M57" s="4">
        <v>0</v>
      </c>
      <c r="N57" s="10">
        <v>0</v>
      </c>
      <c r="O57" s="4">
        <v>35.255434782608688</v>
      </c>
      <c r="P57" s="4">
        <v>0</v>
      </c>
      <c r="Q57" s="8">
        <v>0</v>
      </c>
      <c r="R57" s="4">
        <v>4.8103260869565219</v>
      </c>
      <c r="S57" s="4">
        <v>0</v>
      </c>
      <c r="T57" s="10">
        <v>0</v>
      </c>
      <c r="U57" s="4">
        <v>5.4782608695652177</v>
      </c>
      <c r="V57" s="4">
        <v>0</v>
      </c>
      <c r="W57" s="10">
        <v>0</v>
      </c>
      <c r="X57" s="4">
        <v>20.979891304347827</v>
      </c>
      <c r="Y57" s="4">
        <v>0</v>
      </c>
      <c r="Z57" s="10">
        <v>0</v>
      </c>
      <c r="AA57" s="4">
        <v>0</v>
      </c>
      <c r="AB57" s="4">
        <v>0</v>
      </c>
      <c r="AC57" s="10" t="s">
        <v>405</v>
      </c>
      <c r="AD57" s="4">
        <v>114.38858695652173</v>
      </c>
      <c r="AE57" s="4">
        <v>4.439673913043479</v>
      </c>
      <c r="AF57" s="10">
        <v>3.8812210476303607E-2</v>
      </c>
      <c r="AG57" s="4">
        <v>0</v>
      </c>
      <c r="AH57" s="4">
        <v>0</v>
      </c>
      <c r="AI57" s="10" t="s">
        <v>405</v>
      </c>
      <c r="AJ57" s="4">
        <v>0</v>
      </c>
      <c r="AK57" s="4">
        <v>0</v>
      </c>
      <c r="AL57" s="10" t="s">
        <v>405</v>
      </c>
      <c r="AM57" s="1">
        <v>75352</v>
      </c>
      <c r="AN57" s="1">
        <v>1</v>
      </c>
      <c r="AX57"/>
      <c r="AY57"/>
    </row>
    <row r="58" spans="1:51" x14ac:dyDescent="0.25">
      <c r="A58" t="s">
        <v>207</v>
      </c>
      <c r="B58" t="s">
        <v>133</v>
      </c>
      <c r="C58" t="s">
        <v>335</v>
      </c>
      <c r="D58" t="s">
        <v>258</v>
      </c>
      <c r="E58" s="4">
        <v>55.358695652173914</v>
      </c>
      <c r="F58" s="4">
        <v>183.40489130434781</v>
      </c>
      <c r="G58" s="4">
        <v>0</v>
      </c>
      <c r="H58" s="10">
        <v>0</v>
      </c>
      <c r="I58" s="4">
        <v>170.24184782608694</v>
      </c>
      <c r="J58" s="4">
        <v>0</v>
      </c>
      <c r="K58" s="10">
        <v>0</v>
      </c>
      <c r="L58" s="4">
        <v>45.663043478260875</v>
      </c>
      <c r="M58" s="4">
        <v>0</v>
      </c>
      <c r="N58" s="10">
        <v>0</v>
      </c>
      <c r="O58" s="4">
        <v>32.5</v>
      </c>
      <c r="P58" s="4">
        <v>0</v>
      </c>
      <c r="Q58" s="8">
        <v>0</v>
      </c>
      <c r="R58" s="4">
        <v>7.3369565217391308</v>
      </c>
      <c r="S58" s="4">
        <v>0</v>
      </c>
      <c r="T58" s="10">
        <v>0</v>
      </c>
      <c r="U58" s="4">
        <v>5.8260869565217392</v>
      </c>
      <c r="V58" s="4">
        <v>0</v>
      </c>
      <c r="W58" s="10">
        <v>0</v>
      </c>
      <c r="X58" s="4">
        <v>35.940217391304351</v>
      </c>
      <c r="Y58" s="4">
        <v>0</v>
      </c>
      <c r="Z58" s="10">
        <v>0</v>
      </c>
      <c r="AA58" s="4">
        <v>0</v>
      </c>
      <c r="AB58" s="4">
        <v>0</v>
      </c>
      <c r="AC58" s="10" t="s">
        <v>405</v>
      </c>
      <c r="AD58" s="4">
        <v>101.80163043478261</v>
      </c>
      <c r="AE58" s="4">
        <v>0</v>
      </c>
      <c r="AF58" s="10">
        <v>0</v>
      </c>
      <c r="AG58" s="4">
        <v>0</v>
      </c>
      <c r="AH58" s="4">
        <v>0</v>
      </c>
      <c r="AI58" s="10" t="s">
        <v>405</v>
      </c>
      <c r="AJ58" s="4">
        <v>0</v>
      </c>
      <c r="AK58" s="4">
        <v>0</v>
      </c>
      <c r="AL58" s="10" t="s">
        <v>405</v>
      </c>
      <c r="AM58" s="1">
        <v>75349</v>
      </c>
      <c r="AN58" s="1">
        <v>1</v>
      </c>
      <c r="AX58"/>
      <c r="AY58"/>
    </row>
    <row r="59" spans="1:51" x14ac:dyDescent="0.25">
      <c r="A59" t="s">
        <v>207</v>
      </c>
      <c r="B59" t="s">
        <v>182</v>
      </c>
      <c r="C59" t="s">
        <v>305</v>
      </c>
      <c r="D59" t="s">
        <v>253</v>
      </c>
      <c r="E59" s="4">
        <v>77.978260869565219</v>
      </c>
      <c r="F59" s="4">
        <v>286.61565217391302</v>
      </c>
      <c r="G59" s="4">
        <v>44.765108695652167</v>
      </c>
      <c r="H59" s="10">
        <v>0.15618515023907187</v>
      </c>
      <c r="I59" s="4">
        <v>252.95532608695649</v>
      </c>
      <c r="J59" s="4">
        <v>44.765108695652167</v>
      </c>
      <c r="K59" s="10">
        <v>0.17696843702853529</v>
      </c>
      <c r="L59" s="4">
        <v>54.176630434782609</v>
      </c>
      <c r="M59" s="4">
        <v>0.34782608695652173</v>
      </c>
      <c r="N59" s="10">
        <v>6.4202237046697089E-3</v>
      </c>
      <c r="O59" s="4">
        <v>20.543478260869566</v>
      </c>
      <c r="P59" s="4">
        <v>0.34782608695652173</v>
      </c>
      <c r="Q59" s="8">
        <v>1.6931216931216929E-2</v>
      </c>
      <c r="R59" s="4">
        <v>29</v>
      </c>
      <c r="S59" s="4">
        <v>0</v>
      </c>
      <c r="T59" s="10">
        <v>0</v>
      </c>
      <c r="U59" s="4">
        <v>4.6331521739130439</v>
      </c>
      <c r="V59" s="4">
        <v>0</v>
      </c>
      <c r="W59" s="10">
        <v>0</v>
      </c>
      <c r="X59" s="4">
        <v>56.449130434782603</v>
      </c>
      <c r="Y59" s="4">
        <v>2.6148913043478261</v>
      </c>
      <c r="Z59" s="10">
        <v>4.6322968736761845E-2</v>
      </c>
      <c r="AA59" s="4">
        <v>2.717391304347826E-2</v>
      </c>
      <c r="AB59" s="4">
        <v>0</v>
      </c>
      <c r="AC59" s="10">
        <v>0</v>
      </c>
      <c r="AD59" s="4">
        <v>175.96271739130432</v>
      </c>
      <c r="AE59" s="4">
        <v>41.802391304347822</v>
      </c>
      <c r="AF59" s="10">
        <v>0.2375639108333843</v>
      </c>
      <c r="AG59" s="4">
        <v>0</v>
      </c>
      <c r="AH59" s="4">
        <v>0</v>
      </c>
      <c r="AI59" s="10" t="s">
        <v>405</v>
      </c>
      <c r="AJ59" s="4">
        <v>0</v>
      </c>
      <c r="AK59" s="4">
        <v>0</v>
      </c>
      <c r="AL59" s="10" t="s">
        <v>405</v>
      </c>
      <c r="AM59" s="1">
        <v>75415</v>
      </c>
      <c r="AN59" s="1">
        <v>1</v>
      </c>
      <c r="AX59"/>
      <c r="AY59"/>
    </row>
    <row r="60" spans="1:51" x14ac:dyDescent="0.25">
      <c r="A60" t="s">
        <v>207</v>
      </c>
      <c r="B60" t="s">
        <v>2</v>
      </c>
      <c r="C60" t="s">
        <v>270</v>
      </c>
      <c r="D60" t="s">
        <v>253</v>
      </c>
      <c r="E60" s="4">
        <v>103.03260869565217</v>
      </c>
      <c r="F60" s="4">
        <v>374.48097826086962</v>
      </c>
      <c r="G60" s="4">
        <v>35.171195652173914</v>
      </c>
      <c r="H60" s="10">
        <v>9.3919845583379888E-2</v>
      </c>
      <c r="I60" s="4">
        <v>330.09239130434781</v>
      </c>
      <c r="J60" s="4">
        <v>30.961956521739129</v>
      </c>
      <c r="K60" s="10">
        <v>9.3797849745624579E-2</v>
      </c>
      <c r="L60" s="4">
        <v>39.054347826086961</v>
      </c>
      <c r="M60" s="4">
        <v>4.2092391304347823</v>
      </c>
      <c r="N60" s="10">
        <v>0.10777901475090451</v>
      </c>
      <c r="O60" s="4">
        <v>0.67663043478260865</v>
      </c>
      <c r="P60" s="4">
        <v>0</v>
      </c>
      <c r="Q60" s="8">
        <v>0</v>
      </c>
      <c r="R60" s="4">
        <v>33.336956521739133</v>
      </c>
      <c r="S60" s="4">
        <v>4.2092391304347823</v>
      </c>
      <c r="T60" s="10">
        <v>0.12626344962504074</v>
      </c>
      <c r="U60" s="4">
        <v>5.0407608695652177</v>
      </c>
      <c r="V60" s="4">
        <v>0</v>
      </c>
      <c r="W60" s="10">
        <v>0</v>
      </c>
      <c r="X60" s="4">
        <v>98.831521739130437</v>
      </c>
      <c r="Y60" s="4">
        <v>0.64673913043478259</v>
      </c>
      <c r="Z60" s="10">
        <v>6.5438548254055538E-3</v>
      </c>
      <c r="AA60" s="4">
        <v>6.0108695652173916</v>
      </c>
      <c r="AB60" s="4">
        <v>0</v>
      </c>
      <c r="AC60" s="10">
        <v>0</v>
      </c>
      <c r="AD60" s="4">
        <v>230.58423913043478</v>
      </c>
      <c r="AE60" s="4">
        <v>30.315217391304348</v>
      </c>
      <c r="AF60" s="10">
        <v>0.13147133345118142</v>
      </c>
      <c r="AG60" s="4">
        <v>0</v>
      </c>
      <c r="AH60" s="4">
        <v>0</v>
      </c>
      <c r="AI60" s="10" t="s">
        <v>405</v>
      </c>
      <c r="AJ60" s="4">
        <v>0</v>
      </c>
      <c r="AK60" s="4">
        <v>0</v>
      </c>
      <c r="AL60" s="10" t="s">
        <v>405</v>
      </c>
      <c r="AM60" s="1">
        <v>75013</v>
      </c>
      <c r="AN60" s="1">
        <v>1</v>
      </c>
      <c r="AX60"/>
      <c r="AY60"/>
    </row>
    <row r="61" spans="1:51" x14ac:dyDescent="0.25">
      <c r="A61" t="s">
        <v>207</v>
      </c>
      <c r="B61" t="s">
        <v>188</v>
      </c>
      <c r="C61" t="s">
        <v>353</v>
      </c>
      <c r="D61" t="s">
        <v>256</v>
      </c>
      <c r="E61" s="4">
        <v>123.3695652173913</v>
      </c>
      <c r="F61" s="4">
        <v>497.96152173913043</v>
      </c>
      <c r="G61" s="4">
        <v>0.67391304347826086</v>
      </c>
      <c r="H61" s="10">
        <v>1.3533436100135203E-3</v>
      </c>
      <c r="I61" s="4">
        <v>477.90467391304344</v>
      </c>
      <c r="J61" s="4">
        <v>0</v>
      </c>
      <c r="K61" s="10">
        <v>0</v>
      </c>
      <c r="L61" s="4">
        <v>81.223152173913036</v>
      </c>
      <c r="M61" s="4">
        <v>0.67391304347826086</v>
      </c>
      <c r="N61" s="10">
        <v>8.2970560171722295E-3</v>
      </c>
      <c r="O61" s="4">
        <v>61.166304347826078</v>
      </c>
      <c r="P61" s="4">
        <v>0</v>
      </c>
      <c r="Q61" s="8">
        <v>0</v>
      </c>
      <c r="R61" s="4">
        <v>15.638369565217392</v>
      </c>
      <c r="S61" s="4">
        <v>0.67391304347826086</v>
      </c>
      <c r="T61" s="10">
        <v>4.3093561682873087E-2</v>
      </c>
      <c r="U61" s="4">
        <v>4.4184782608695654</v>
      </c>
      <c r="V61" s="4">
        <v>0</v>
      </c>
      <c r="W61" s="10">
        <v>0</v>
      </c>
      <c r="X61" s="4">
        <v>107.95032608695652</v>
      </c>
      <c r="Y61" s="4">
        <v>0</v>
      </c>
      <c r="Z61" s="10">
        <v>0</v>
      </c>
      <c r="AA61" s="4">
        <v>0</v>
      </c>
      <c r="AB61" s="4">
        <v>0</v>
      </c>
      <c r="AC61" s="10" t="s">
        <v>405</v>
      </c>
      <c r="AD61" s="4">
        <v>308.78804347826087</v>
      </c>
      <c r="AE61" s="4">
        <v>0</v>
      </c>
      <c r="AF61" s="10">
        <v>0</v>
      </c>
      <c r="AG61" s="4">
        <v>0</v>
      </c>
      <c r="AH61" s="4">
        <v>0</v>
      </c>
      <c r="AI61" s="10" t="s">
        <v>405</v>
      </c>
      <c r="AJ61" s="4">
        <v>0</v>
      </c>
      <c r="AK61" s="4">
        <v>0</v>
      </c>
      <c r="AL61" s="10" t="s">
        <v>405</v>
      </c>
      <c r="AM61" s="1">
        <v>75423</v>
      </c>
      <c r="AN61" s="1">
        <v>1</v>
      </c>
      <c r="AX61"/>
      <c r="AY61"/>
    </row>
    <row r="62" spans="1:51" x14ac:dyDescent="0.25">
      <c r="A62" t="s">
        <v>207</v>
      </c>
      <c r="B62" t="s">
        <v>74</v>
      </c>
      <c r="C62" t="s">
        <v>318</v>
      </c>
      <c r="D62" t="s">
        <v>256</v>
      </c>
      <c r="E62" s="4">
        <v>75.304347826086953</v>
      </c>
      <c r="F62" s="4">
        <v>269.83152173913044</v>
      </c>
      <c r="G62" s="4">
        <v>5.7880434782608701</v>
      </c>
      <c r="H62" s="10">
        <v>2.1450583093315073E-2</v>
      </c>
      <c r="I62" s="4">
        <v>264.65489130434781</v>
      </c>
      <c r="J62" s="4">
        <v>5.7010869565217392</v>
      </c>
      <c r="K62" s="10">
        <v>2.1541589231258922E-2</v>
      </c>
      <c r="L62" s="4">
        <v>50.771739130434781</v>
      </c>
      <c r="M62" s="4">
        <v>0.2608695652173913</v>
      </c>
      <c r="N62" s="10">
        <v>5.1380860629415539E-3</v>
      </c>
      <c r="O62" s="4">
        <v>45.709239130434781</v>
      </c>
      <c r="P62" s="4">
        <v>0.17391304347826086</v>
      </c>
      <c r="Q62" s="8">
        <v>3.8047678497116701E-3</v>
      </c>
      <c r="R62" s="4">
        <v>0.16847826086956522</v>
      </c>
      <c r="S62" s="4">
        <v>8.6956521739130432E-2</v>
      </c>
      <c r="T62" s="10">
        <v>0.5161290322580645</v>
      </c>
      <c r="U62" s="4">
        <v>4.8940217391304346</v>
      </c>
      <c r="V62" s="4">
        <v>0</v>
      </c>
      <c r="W62" s="10">
        <v>0</v>
      </c>
      <c r="X62" s="4">
        <v>74.111413043478265</v>
      </c>
      <c r="Y62" s="4">
        <v>4.4510869565217392</v>
      </c>
      <c r="Z62" s="10">
        <v>6.0059399406005937E-2</v>
      </c>
      <c r="AA62" s="4">
        <v>0.11413043478260869</v>
      </c>
      <c r="AB62" s="4">
        <v>0</v>
      </c>
      <c r="AC62" s="10">
        <v>0</v>
      </c>
      <c r="AD62" s="4">
        <v>144.83423913043478</v>
      </c>
      <c r="AE62" s="4">
        <v>1.076086956521739</v>
      </c>
      <c r="AF62" s="10">
        <v>7.4297829227565242E-3</v>
      </c>
      <c r="AG62" s="4">
        <v>0</v>
      </c>
      <c r="AH62" s="4">
        <v>0</v>
      </c>
      <c r="AI62" s="10" t="s">
        <v>405</v>
      </c>
      <c r="AJ62" s="4">
        <v>0</v>
      </c>
      <c r="AK62" s="4">
        <v>0</v>
      </c>
      <c r="AL62" s="10" t="s">
        <v>405</v>
      </c>
      <c r="AM62" s="1">
        <v>75258</v>
      </c>
      <c r="AN62" s="1">
        <v>1</v>
      </c>
      <c r="AX62"/>
      <c r="AY62"/>
    </row>
    <row r="63" spans="1:51" x14ac:dyDescent="0.25">
      <c r="A63" t="s">
        <v>207</v>
      </c>
      <c r="B63" t="s">
        <v>187</v>
      </c>
      <c r="C63" t="s">
        <v>277</v>
      </c>
      <c r="D63" t="s">
        <v>252</v>
      </c>
      <c r="E63" s="4">
        <v>32.183098591549296</v>
      </c>
      <c r="F63" s="4">
        <v>12.113380281690141</v>
      </c>
      <c r="G63" s="4">
        <v>3.9274647887323941</v>
      </c>
      <c r="H63" s="10">
        <v>0.32422533573629436</v>
      </c>
      <c r="I63" s="4">
        <v>10.312676056338029</v>
      </c>
      <c r="J63" s="4">
        <v>2.126760563380282</v>
      </c>
      <c r="K63" s="10">
        <v>0.20622780661021581</v>
      </c>
      <c r="L63" s="4">
        <v>1.267605633802817</v>
      </c>
      <c r="M63" s="4">
        <v>1.267605633802817</v>
      </c>
      <c r="N63" s="10">
        <v>1</v>
      </c>
      <c r="O63" s="4">
        <v>1.267605633802817</v>
      </c>
      <c r="P63" s="4">
        <v>1.267605633802817</v>
      </c>
      <c r="Q63" s="8">
        <v>1</v>
      </c>
      <c r="R63" s="4">
        <v>0</v>
      </c>
      <c r="S63" s="4">
        <v>0</v>
      </c>
      <c r="T63" s="10" t="s">
        <v>405</v>
      </c>
      <c r="U63" s="4">
        <v>0</v>
      </c>
      <c r="V63" s="4">
        <v>0</v>
      </c>
      <c r="W63" s="10" t="s">
        <v>405</v>
      </c>
      <c r="X63" s="4">
        <v>0.52112676056338025</v>
      </c>
      <c r="Y63" s="4">
        <v>0.52112676056338025</v>
      </c>
      <c r="Z63" s="10">
        <v>1</v>
      </c>
      <c r="AA63" s="4">
        <v>1.8007042253521126</v>
      </c>
      <c r="AB63" s="4">
        <v>1.8007042253521126</v>
      </c>
      <c r="AC63" s="10">
        <v>1</v>
      </c>
      <c r="AD63" s="4">
        <v>8.5239436619718312</v>
      </c>
      <c r="AE63" s="4">
        <v>0.3380281690140845</v>
      </c>
      <c r="AF63" s="10">
        <v>3.9656311962987439E-2</v>
      </c>
      <c r="AG63" s="4">
        <v>0</v>
      </c>
      <c r="AH63" s="4">
        <v>0</v>
      </c>
      <c r="AI63" s="10" t="s">
        <v>405</v>
      </c>
      <c r="AJ63" s="4">
        <v>0</v>
      </c>
      <c r="AK63" s="4">
        <v>0</v>
      </c>
      <c r="AL63" s="10" t="s">
        <v>405</v>
      </c>
      <c r="AM63" s="1">
        <v>75421</v>
      </c>
      <c r="AN63" s="1">
        <v>1</v>
      </c>
      <c r="AX63"/>
      <c r="AY63"/>
    </row>
    <row r="64" spans="1:51" x14ac:dyDescent="0.25">
      <c r="A64" t="s">
        <v>207</v>
      </c>
      <c r="B64" t="s">
        <v>78</v>
      </c>
      <c r="C64" t="s">
        <v>306</v>
      </c>
      <c r="D64" t="s">
        <v>254</v>
      </c>
      <c r="E64" s="4">
        <v>73.380434782608702</v>
      </c>
      <c r="F64" s="4">
        <v>306.10054347826087</v>
      </c>
      <c r="G64" s="4">
        <v>19.641304347826086</v>
      </c>
      <c r="H64" s="10">
        <v>6.4166185804962486E-2</v>
      </c>
      <c r="I64" s="4">
        <v>281.866847826087</v>
      </c>
      <c r="J64" s="4">
        <v>16.263586956521738</v>
      </c>
      <c r="K64" s="10">
        <v>5.7699538210880474E-2</v>
      </c>
      <c r="L64" s="4">
        <v>96.258152173913047</v>
      </c>
      <c r="M64" s="4">
        <v>3.3777173913043477</v>
      </c>
      <c r="N64" s="10">
        <v>3.5090195635603984E-2</v>
      </c>
      <c r="O64" s="4">
        <v>72.970108695652172</v>
      </c>
      <c r="P64" s="4">
        <v>0</v>
      </c>
      <c r="Q64" s="8">
        <v>0</v>
      </c>
      <c r="R64" s="4">
        <v>18.798913043478262</v>
      </c>
      <c r="S64" s="4">
        <v>3.3777173913043477</v>
      </c>
      <c r="T64" s="10">
        <v>0.17967620699624168</v>
      </c>
      <c r="U64" s="4">
        <v>4.4891304347826084</v>
      </c>
      <c r="V64" s="4">
        <v>0</v>
      </c>
      <c r="W64" s="10">
        <v>0</v>
      </c>
      <c r="X64" s="4">
        <v>41.877717391304351</v>
      </c>
      <c r="Y64" s="4">
        <v>16.263586956521738</v>
      </c>
      <c r="Z64" s="10">
        <v>0.38835896437609496</v>
      </c>
      <c r="AA64" s="4">
        <v>0.94565217391304346</v>
      </c>
      <c r="AB64" s="4">
        <v>0</v>
      </c>
      <c r="AC64" s="10">
        <v>0</v>
      </c>
      <c r="AD64" s="4">
        <v>167.01902173913044</v>
      </c>
      <c r="AE64" s="4">
        <v>0</v>
      </c>
      <c r="AF64" s="10">
        <v>0</v>
      </c>
      <c r="AG64" s="4">
        <v>0</v>
      </c>
      <c r="AH64" s="4">
        <v>0</v>
      </c>
      <c r="AI64" s="10" t="s">
        <v>405</v>
      </c>
      <c r="AJ64" s="4">
        <v>0</v>
      </c>
      <c r="AK64" s="4">
        <v>0</v>
      </c>
      <c r="AL64" s="10" t="s">
        <v>405</v>
      </c>
      <c r="AM64" s="1">
        <v>75265</v>
      </c>
      <c r="AN64" s="1">
        <v>1</v>
      </c>
      <c r="AX64"/>
      <c r="AY64"/>
    </row>
    <row r="65" spans="1:51" x14ac:dyDescent="0.25">
      <c r="A65" t="s">
        <v>207</v>
      </c>
      <c r="B65" t="s">
        <v>111</v>
      </c>
      <c r="C65" t="s">
        <v>329</v>
      </c>
      <c r="D65" t="s">
        <v>255</v>
      </c>
      <c r="E65" s="4">
        <v>35.402173913043477</v>
      </c>
      <c r="F65" s="4">
        <v>169.28619565217386</v>
      </c>
      <c r="G65" s="4">
        <v>3.8260869565217392</v>
      </c>
      <c r="H65" s="10">
        <v>2.2601293281958205E-2</v>
      </c>
      <c r="I65" s="4">
        <v>155.53619565217386</v>
      </c>
      <c r="J65" s="4">
        <v>3.8260869565217392</v>
      </c>
      <c r="K65" s="10">
        <v>2.4599334839576704E-2</v>
      </c>
      <c r="L65" s="4">
        <v>56.722499999999997</v>
      </c>
      <c r="M65" s="4">
        <v>0.28804347826086957</v>
      </c>
      <c r="N65" s="10">
        <v>5.0781167660252915E-3</v>
      </c>
      <c r="O65" s="4">
        <v>42.972499999999997</v>
      </c>
      <c r="P65" s="4">
        <v>0.28804347826086957</v>
      </c>
      <c r="Q65" s="8">
        <v>6.7029723255772784E-3</v>
      </c>
      <c r="R65" s="4">
        <v>9.054347826086957</v>
      </c>
      <c r="S65" s="4">
        <v>0</v>
      </c>
      <c r="T65" s="10">
        <v>0</v>
      </c>
      <c r="U65" s="4">
        <v>4.6956521739130439</v>
      </c>
      <c r="V65" s="4">
        <v>0</v>
      </c>
      <c r="W65" s="10">
        <v>0</v>
      </c>
      <c r="X65" s="4">
        <v>14.205652173913045</v>
      </c>
      <c r="Y65" s="4">
        <v>2.0652173913043477</v>
      </c>
      <c r="Z65" s="10">
        <v>0.14537997735132982</v>
      </c>
      <c r="AA65" s="4">
        <v>0</v>
      </c>
      <c r="AB65" s="4">
        <v>0</v>
      </c>
      <c r="AC65" s="10" t="s">
        <v>405</v>
      </c>
      <c r="AD65" s="4">
        <v>98.358043478260811</v>
      </c>
      <c r="AE65" s="4">
        <v>1.4728260869565217</v>
      </c>
      <c r="AF65" s="10">
        <v>1.4974129566556976E-2</v>
      </c>
      <c r="AG65" s="4">
        <v>0</v>
      </c>
      <c r="AH65" s="4">
        <v>0</v>
      </c>
      <c r="AI65" s="10" t="s">
        <v>405</v>
      </c>
      <c r="AJ65" s="4">
        <v>0</v>
      </c>
      <c r="AK65" s="4">
        <v>0</v>
      </c>
      <c r="AL65" s="10" t="s">
        <v>405</v>
      </c>
      <c r="AM65" s="1">
        <v>75322</v>
      </c>
      <c r="AN65" s="1">
        <v>1</v>
      </c>
      <c r="AX65"/>
      <c r="AY65"/>
    </row>
    <row r="66" spans="1:51" x14ac:dyDescent="0.25">
      <c r="A66" t="s">
        <v>207</v>
      </c>
      <c r="B66" t="s">
        <v>115</v>
      </c>
      <c r="C66" t="s">
        <v>330</v>
      </c>
      <c r="D66" t="s">
        <v>259</v>
      </c>
      <c r="E66" s="4">
        <v>154.25</v>
      </c>
      <c r="F66" s="4">
        <v>385.71739130434787</v>
      </c>
      <c r="G66" s="4">
        <v>0</v>
      </c>
      <c r="H66" s="10">
        <v>0</v>
      </c>
      <c r="I66" s="4">
        <v>345.0978260869565</v>
      </c>
      <c r="J66" s="4">
        <v>0</v>
      </c>
      <c r="K66" s="10">
        <v>0</v>
      </c>
      <c r="L66" s="4">
        <v>48.75</v>
      </c>
      <c r="M66" s="4">
        <v>0</v>
      </c>
      <c r="N66" s="10">
        <v>0</v>
      </c>
      <c r="O66" s="4">
        <v>8.1304347826086953</v>
      </c>
      <c r="P66" s="4">
        <v>0</v>
      </c>
      <c r="Q66" s="8">
        <v>0</v>
      </c>
      <c r="R66" s="4">
        <v>37.211956521739133</v>
      </c>
      <c r="S66" s="4">
        <v>0</v>
      </c>
      <c r="T66" s="10">
        <v>0</v>
      </c>
      <c r="U66" s="4">
        <v>3.4076086956521738</v>
      </c>
      <c r="V66" s="4">
        <v>0</v>
      </c>
      <c r="W66" s="10">
        <v>0</v>
      </c>
      <c r="X66" s="4">
        <v>122.80163043478261</v>
      </c>
      <c r="Y66" s="4">
        <v>0</v>
      </c>
      <c r="Z66" s="10">
        <v>0</v>
      </c>
      <c r="AA66" s="4">
        <v>0</v>
      </c>
      <c r="AB66" s="4">
        <v>0</v>
      </c>
      <c r="AC66" s="10" t="s">
        <v>405</v>
      </c>
      <c r="AD66" s="4">
        <v>214.16576086956522</v>
      </c>
      <c r="AE66" s="4">
        <v>0</v>
      </c>
      <c r="AF66" s="10">
        <v>0</v>
      </c>
      <c r="AG66" s="4">
        <v>0</v>
      </c>
      <c r="AH66" s="4">
        <v>0</v>
      </c>
      <c r="AI66" s="10" t="s">
        <v>405</v>
      </c>
      <c r="AJ66" s="4">
        <v>0</v>
      </c>
      <c r="AK66" s="4">
        <v>0</v>
      </c>
      <c r="AL66" s="10" t="s">
        <v>405</v>
      </c>
      <c r="AM66" s="1">
        <v>75326</v>
      </c>
      <c r="AN66" s="1">
        <v>1</v>
      </c>
      <c r="AX66"/>
      <c r="AY66"/>
    </row>
    <row r="67" spans="1:51" x14ac:dyDescent="0.25">
      <c r="A67" t="s">
        <v>207</v>
      </c>
      <c r="B67" t="s">
        <v>144</v>
      </c>
      <c r="C67" t="s">
        <v>341</v>
      </c>
      <c r="D67" t="s">
        <v>254</v>
      </c>
      <c r="E67" s="4">
        <v>20.608695652173914</v>
      </c>
      <c r="F67" s="4">
        <v>126.58858695652174</v>
      </c>
      <c r="G67" s="4">
        <v>8.8005434782608702</v>
      </c>
      <c r="H67" s="10">
        <v>6.9520828771740026E-2</v>
      </c>
      <c r="I67" s="4">
        <v>117.60217391304347</v>
      </c>
      <c r="J67" s="4">
        <v>8.8005434782608702</v>
      </c>
      <c r="K67" s="10">
        <v>7.483317004639814E-2</v>
      </c>
      <c r="L67" s="4">
        <v>42.040760869565219</v>
      </c>
      <c r="M67" s="4">
        <v>4.2010869565217392</v>
      </c>
      <c r="N67" s="10">
        <v>9.9928899230818949E-2</v>
      </c>
      <c r="O67" s="4">
        <v>33.054347826086953</v>
      </c>
      <c r="P67" s="4">
        <v>4.2010869565217392</v>
      </c>
      <c r="Q67" s="8">
        <v>0.12709634988490628</v>
      </c>
      <c r="R67" s="4">
        <v>2.8016304347826089</v>
      </c>
      <c r="S67" s="4">
        <v>0</v>
      </c>
      <c r="T67" s="10">
        <v>0</v>
      </c>
      <c r="U67" s="4">
        <v>6.1847826086956523</v>
      </c>
      <c r="V67" s="4">
        <v>0</v>
      </c>
      <c r="W67" s="10">
        <v>0</v>
      </c>
      <c r="X67" s="4">
        <v>18.743478260869566</v>
      </c>
      <c r="Y67" s="4">
        <v>4.5994565217391301</v>
      </c>
      <c r="Z67" s="10">
        <v>0.24538970076548364</v>
      </c>
      <c r="AA67" s="4">
        <v>0</v>
      </c>
      <c r="AB67" s="4">
        <v>0</v>
      </c>
      <c r="AC67" s="10" t="s">
        <v>405</v>
      </c>
      <c r="AD67" s="4">
        <v>65.804347826086953</v>
      </c>
      <c r="AE67" s="4">
        <v>0</v>
      </c>
      <c r="AF67" s="10">
        <v>0</v>
      </c>
      <c r="AG67" s="4">
        <v>0</v>
      </c>
      <c r="AH67" s="4">
        <v>0</v>
      </c>
      <c r="AI67" s="10" t="s">
        <v>405</v>
      </c>
      <c r="AJ67" s="4">
        <v>0</v>
      </c>
      <c r="AK67" s="4">
        <v>0</v>
      </c>
      <c r="AL67" s="10" t="s">
        <v>405</v>
      </c>
      <c r="AM67" s="1">
        <v>75362</v>
      </c>
      <c r="AN67" s="1">
        <v>1</v>
      </c>
      <c r="AX67"/>
      <c r="AY67"/>
    </row>
    <row r="68" spans="1:51" x14ac:dyDescent="0.25">
      <c r="A68" t="s">
        <v>207</v>
      </c>
      <c r="B68" t="s">
        <v>89</v>
      </c>
      <c r="C68" t="s">
        <v>320</v>
      </c>
      <c r="D68" t="s">
        <v>257</v>
      </c>
      <c r="E68" s="4">
        <v>92.413043478260875</v>
      </c>
      <c r="F68" s="4">
        <v>419.15413043478242</v>
      </c>
      <c r="G68" s="4">
        <v>0</v>
      </c>
      <c r="H68" s="10">
        <v>0</v>
      </c>
      <c r="I68" s="4">
        <v>390.15413043478247</v>
      </c>
      <c r="J68" s="4">
        <v>0</v>
      </c>
      <c r="K68" s="10">
        <v>0</v>
      </c>
      <c r="L68" s="4">
        <v>88.703152173913026</v>
      </c>
      <c r="M68" s="4">
        <v>0</v>
      </c>
      <c r="N68" s="10">
        <v>0</v>
      </c>
      <c r="O68" s="4">
        <v>59.703152173913033</v>
      </c>
      <c r="P68" s="4">
        <v>0</v>
      </c>
      <c r="Q68" s="8">
        <v>0</v>
      </c>
      <c r="R68" s="4">
        <v>23.869565217391305</v>
      </c>
      <c r="S68" s="4">
        <v>0</v>
      </c>
      <c r="T68" s="10">
        <v>0</v>
      </c>
      <c r="U68" s="4">
        <v>5.1304347826086953</v>
      </c>
      <c r="V68" s="4">
        <v>0</v>
      </c>
      <c r="W68" s="10">
        <v>0</v>
      </c>
      <c r="X68" s="4">
        <v>74.06880434782606</v>
      </c>
      <c r="Y68" s="4">
        <v>0</v>
      </c>
      <c r="Z68" s="10">
        <v>0</v>
      </c>
      <c r="AA68" s="4">
        <v>0</v>
      </c>
      <c r="AB68" s="4">
        <v>0</v>
      </c>
      <c r="AC68" s="10" t="s">
        <v>405</v>
      </c>
      <c r="AD68" s="4">
        <v>256.38217391304335</v>
      </c>
      <c r="AE68" s="4">
        <v>0</v>
      </c>
      <c r="AF68" s="10">
        <v>0</v>
      </c>
      <c r="AG68" s="4">
        <v>0</v>
      </c>
      <c r="AH68" s="4">
        <v>0</v>
      </c>
      <c r="AI68" s="10" t="s">
        <v>405</v>
      </c>
      <c r="AJ68" s="4">
        <v>0</v>
      </c>
      <c r="AK68" s="4">
        <v>0</v>
      </c>
      <c r="AL68" s="10" t="s">
        <v>405</v>
      </c>
      <c r="AM68" s="1">
        <v>75288</v>
      </c>
      <c r="AN68" s="1">
        <v>1</v>
      </c>
      <c r="AX68"/>
      <c r="AY68"/>
    </row>
    <row r="69" spans="1:51" x14ac:dyDescent="0.25">
      <c r="A69" t="s">
        <v>207</v>
      </c>
      <c r="B69" t="s">
        <v>15</v>
      </c>
      <c r="C69" t="s">
        <v>272</v>
      </c>
      <c r="D69" t="s">
        <v>252</v>
      </c>
      <c r="E69" s="4">
        <v>46.423913043478258</v>
      </c>
      <c r="F69" s="4">
        <v>223.88043478260869</v>
      </c>
      <c r="G69" s="4">
        <v>0</v>
      </c>
      <c r="H69" s="10">
        <v>0</v>
      </c>
      <c r="I69" s="4">
        <v>205.92391304347825</v>
      </c>
      <c r="J69" s="4">
        <v>0</v>
      </c>
      <c r="K69" s="10">
        <v>0</v>
      </c>
      <c r="L69" s="4">
        <v>49.432065217391305</v>
      </c>
      <c r="M69" s="4">
        <v>0</v>
      </c>
      <c r="N69" s="10">
        <v>0</v>
      </c>
      <c r="O69" s="4">
        <v>34.926630434782609</v>
      </c>
      <c r="P69" s="4">
        <v>0</v>
      </c>
      <c r="Q69" s="8">
        <v>0</v>
      </c>
      <c r="R69" s="4">
        <v>7.8342391304347823</v>
      </c>
      <c r="S69" s="4">
        <v>0</v>
      </c>
      <c r="T69" s="10">
        <v>0</v>
      </c>
      <c r="U69" s="4">
        <v>6.6711956521739131</v>
      </c>
      <c r="V69" s="4">
        <v>0</v>
      </c>
      <c r="W69" s="10">
        <v>0</v>
      </c>
      <c r="X69" s="4">
        <v>43.709239130434781</v>
      </c>
      <c r="Y69" s="4">
        <v>0</v>
      </c>
      <c r="Z69" s="10">
        <v>0</v>
      </c>
      <c r="AA69" s="4">
        <v>3.4510869565217392</v>
      </c>
      <c r="AB69" s="4">
        <v>0</v>
      </c>
      <c r="AC69" s="10">
        <v>0</v>
      </c>
      <c r="AD69" s="4">
        <v>127.28804347826087</v>
      </c>
      <c r="AE69" s="4">
        <v>0</v>
      </c>
      <c r="AF69" s="10">
        <v>0</v>
      </c>
      <c r="AG69" s="4">
        <v>0</v>
      </c>
      <c r="AH69" s="4">
        <v>0</v>
      </c>
      <c r="AI69" s="10" t="s">
        <v>405</v>
      </c>
      <c r="AJ69" s="4">
        <v>0</v>
      </c>
      <c r="AK69" s="4">
        <v>0</v>
      </c>
      <c r="AL69" s="10" t="s">
        <v>405</v>
      </c>
      <c r="AM69" s="1">
        <v>75074</v>
      </c>
      <c r="AN69" s="1">
        <v>1</v>
      </c>
      <c r="AX69"/>
      <c r="AY69"/>
    </row>
    <row r="70" spans="1:51" x14ac:dyDescent="0.25">
      <c r="A70" t="s">
        <v>207</v>
      </c>
      <c r="B70" t="s">
        <v>39</v>
      </c>
      <c r="C70" t="s">
        <v>294</v>
      </c>
      <c r="D70" t="s">
        <v>259</v>
      </c>
      <c r="E70" s="4">
        <v>97.934782608695656</v>
      </c>
      <c r="F70" s="4">
        <v>322.38304347826084</v>
      </c>
      <c r="G70" s="4">
        <v>1.6252173913043479</v>
      </c>
      <c r="H70" s="10">
        <v>5.0412620148055053E-3</v>
      </c>
      <c r="I70" s="4">
        <v>297.59815217391304</v>
      </c>
      <c r="J70" s="4">
        <v>1.6252173913043479</v>
      </c>
      <c r="K70" s="10">
        <v>5.4611138524629987E-3</v>
      </c>
      <c r="L70" s="4">
        <v>65.327608695652188</v>
      </c>
      <c r="M70" s="4">
        <v>0</v>
      </c>
      <c r="N70" s="10">
        <v>0</v>
      </c>
      <c r="O70" s="4">
        <v>40.54271739130435</v>
      </c>
      <c r="P70" s="4">
        <v>0</v>
      </c>
      <c r="Q70" s="8">
        <v>0</v>
      </c>
      <c r="R70" s="4">
        <v>20.350108695652178</v>
      </c>
      <c r="S70" s="4">
        <v>0</v>
      </c>
      <c r="T70" s="10">
        <v>0</v>
      </c>
      <c r="U70" s="4">
        <v>4.4347826086956523</v>
      </c>
      <c r="V70" s="4">
        <v>0</v>
      </c>
      <c r="W70" s="10">
        <v>0</v>
      </c>
      <c r="X70" s="4">
        <v>83.367826086956512</v>
      </c>
      <c r="Y70" s="4">
        <v>0</v>
      </c>
      <c r="Z70" s="10">
        <v>0</v>
      </c>
      <c r="AA70" s="4">
        <v>0</v>
      </c>
      <c r="AB70" s="4">
        <v>0</v>
      </c>
      <c r="AC70" s="10" t="s">
        <v>405</v>
      </c>
      <c r="AD70" s="4">
        <v>173.68760869565216</v>
      </c>
      <c r="AE70" s="4">
        <v>1.6252173913043479</v>
      </c>
      <c r="AF70" s="10">
        <v>9.3571291786978886E-3</v>
      </c>
      <c r="AG70" s="4">
        <v>0</v>
      </c>
      <c r="AH70" s="4">
        <v>0</v>
      </c>
      <c r="AI70" s="10" t="s">
        <v>405</v>
      </c>
      <c r="AJ70" s="4">
        <v>0</v>
      </c>
      <c r="AK70" s="4">
        <v>0</v>
      </c>
      <c r="AL70" s="10" t="s">
        <v>405</v>
      </c>
      <c r="AM70" s="1">
        <v>75183</v>
      </c>
      <c r="AN70" s="1">
        <v>1</v>
      </c>
      <c r="AX70"/>
      <c r="AY70"/>
    </row>
    <row r="71" spans="1:51" x14ac:dyDescent="0.25">
      <c r="A71" t="s">
        <v>207</v>
      </c>
      <c r="B71" t="s">
        <v>142</v>
      </c>
      <c r="C71" t="s">
        <v>339</v>
      </c>
      <c r="D71" t="s">
        <v>253</v>
      </c>
      <c r="E71" s="4">
        <v>112.8695652173913</v>
      </c>
      <c r="F71" s="4">
        <v>319.04684782608695</v>
      </c>
      <c r="G71" s="4">
        <v>5.1956521739130439</v>
      </c>
      <c r="H71" s="10">
        <v>1.6284919312994448E-2</v>
      </c>
      <c r="I71" s="4">
        <v>270.40260869565219</v>
      </c>
      <c r="J71" s="4">
        <v>5.1956521739130439</v>
      </c>
      <c r="K71" s="10">
        <v>1.921450461952065E-2</v>
      </c>
      <c r="L71" s="4">
        <v>53.701304347826088</v>
      </c>
      <c r="M71" s="4">
        <v>0</v>
      </c>
      <c r="N71" s="10">
        <v>0</v>
      </c>
      <c r="O71" s="4">
        <v>5.0570652173913047</v>
      </c>
      <c r="P71" s="4">
        <v>0</v>
      </c>
      <c r="Q71" s="8">
        <v>0</v>
      </c>
      <c r="R71" s="4">
        <v>43.622500000000002</v>
      </c>
      <c r="S71" s="4">
        <v>0</v>
      </c>
      <c r="T71" s="10">
        <v>0</v>
      </c>
      <c r="U71" s="4">
        <v>5.0217391304347823</v>
      </c>
      <c r="V71" s="4">
        <v>0</v>
      </c>
      <c r="W71" s="10">
        <v>0</v>
      </c>
      <c r="X71" s="4">
        <v>74.540978260869565</v>
      </c>
      <c r="Y71" s="4">
        <v>5.1956521739130439</v>
      </c>
      <c r="Z71" s="10">
        <v>6.9701958508378098E-2</v>
      </c>
      <c r="AA71" s="4">
        <v>0</v>
      </c>
      <c r="AB71" s="4">
        <v>0</v>
      </c>
      <c r="AC71" s="10" t="s">
        <v>405</v>
      </c>
      <c r="AD71" s="4">
        <v>190.80456521739131</v>
      </c>
      <c r="AE71" s="4">
        <v>0</v>
      </c>
      <c r="AF71" s="10">
        <v>0</v>
      </c>
      <c r="AG71" s="4">
        <v>0</v>
      </c>
      <c r="AH71" s="4">
        <v>0</v>
      </c>
      <c r="AI71" s="10" t="s">
        <v>405</v>
      </c>
      <c r="AJ71" s="4">
        <v>0</v>
      </c>
      <c r="AK71" s="4">
        <v>0</v>
      </c>
      <c r="AL71" s="10" t="s">
        <v>405</v>
      </c>
      <c r="AM71" s="1">
        <v>75359</v>
      </c>
      <c r="AN71" s="1">
        <v>1</v>
      </c>
      <c r="AX71"/>
      <c r="AY71"/>
    </row>
    <row r="72" spans="1:51" x14ac:dyDescent="0.25">
      <c r="A72" t="s">
        <v>207</v>
      </c>
      <c r="B72" t="s">
        <v>147</v>
      </c>
      <c r="C72" t="s">
        <v>274</v>
      </c>
      <c r="D72" t="s">
        <v>252</v>
      </c>
      <c r="E72" s="4">
        <v>95.663043478260875</v>
      </c>
      <c r="F72" s="4">
        <v>294.57065217391306</v>
      </c>
      <c r="G72" s="4">
        <v>0</v>
      </c>
      <c r="H72" s="10">
        <v>0</v>
      </c>
      <c r="I72" s="4">
        <v>278.05706521739131</v>
      </c>
      <c r="J72" s="4">
        <v>0</v>
      </c>
      <c r="K72" s="10">
        <v>0</v>
      </c>
      <c r="L72" s="4">
        <v>36.489130434782609</v>
      </c>
      <c r="M72" s="4">
        <v>0</v>
      </c>
      <c r="N72" s="10">
        <v>0</v>
      </c>
      <c r="O72" s="4">
        <v>25.002717391304348</v>
      </c>
      <c r="P72" s="4">
        <v>0</v>
      </c>
      <c r="Q72" s="8">
        <v>0</v>
      </c>
      <c r="R72" s="4">
        <v>7.0081521739130439</v>
      </c>
      <c r="S72" s="4">
        <v>0</v>
      </c>
      <c r="T72" s="10">
        <v>0</v>
      </c>
      <c r="U72" s="4">
        <v>4.4782608695652177</v>
      </c>
      <c r="V72" s="4">
        <v>0</v>
      </c>
      <c r="W72" s="10">
        <v>0</v>
      </c>
      <c r="X72" s="4">
        <v>60.510869565217391</v>
      </c>
      <c r="Y72" s="4">
        <v>0</v>
      </c>
      <c r="Z72" s="10">
        <v>0</v>
      </c>
      <c r="AA72" s="4">
        <v>5.0271739130434785</v>
      </c>
      <c r="AB72" s="4">
        <v>0</v>
      </c>
      <c r="AC72" s="10">
        <v>0</v>
      </c>
      <c r="AD72" s="4">
        <v>192.375</v>
      </c>
      <c r="AE72" s="4">
        <v>0</v>
      </c>
      <c r="AF72" s="10">
        <v>0</v>
      </c>
      <c r="AG72" s="4">
        <v>0.16847826086956522</v>
      </c>
      <c r="AH72" s="4">
        <v>0</v>
      </c>
      <c r="AI72" s="10">
        <v>0</v>
      </c>
      <c r="AJ72" s="4">
        <v>0</v>
      </c>
      <c r="AK72" s="4">
        <v>0</v>
      </c>
      <c r="AL72" s="10" t="s">
        <v>405</v>
      </c>
      <c r="AM72" s="1">
        <v>75368</v>
      </c>
      <c r="AN72" s="1">
        <v>1</v>
      </c>
      <c r="AX72"/>
      <c r="AY72"/>
    </row>
    <row r="73" spans="1:51" x14ac:dyDescent="0.25">
      <c r="A73" t="s">
        <v>207</v>
      </c>
      <c r="B73" t="s">
        <v>45</v>
      </c>
      <c r="C73" t="s">
        <v>300</v>
      </c>
      <c r="D73" t="s">
        <v>258</v>
      </c>
      <c r="E73" s="4">
        <v>74.380434782608702</v>
      </c>
      <c r="F73" s="4">
        <v>278.99152173913046</v>
      </c>
      <c r="G73" s="4">
        <v>24.35608695652175</v>
      </c>
      <c r="H73" s="10">
        <v>8.7300455600567609E-2</v>
      </c>
      <c r="I73" s="4">
        <v>250.69565217391303</v>
      </c>
      <c r="J73" s="4">
        <v>24.35608695652175</v>
      </c>
      <c r="K73" s="10">
        <v>9.7154006243496405E-2</v>
      </c>
      <c r="L73" s="4">
        <v>73.834891304347821</v>
      </c>
      <c r="M73" s="4">
        <v>1.5579347826086956</v>
      </c>
      <c r="N73" s="10">
        <v>2.1100251589548362E-2</v>
      </c>
      <c r="O73" s="4">
        <v>45.539021739130426</v>
      </c>
      <c r="P73" s="4">
        <v>1.5579347826086956</v>
      </c>
      <c r="Q73" s="8">
        <v>3.42109848457725E-2</v>
      </c>
      <c r="R73" s="4">
        <v>22.991521739130437</v>
      </c>
      <c r="S73" s="4">
        <v>0</v>
      </c>
      <c r="T73" s="10">
        <v>0</v>
      </c>
      <c r="U73" s="4">
        <v>5.3043478260869561</v>
      </c>
      <c r="V73" s="4">
        <v>0</v>
      </c>
      <c r="W73" s="10">
        <v>0</v>
      </c>
      <c r="X73" s="4">
        <v>38.918369565217397</v>
      </c>
      <c r="Y73" s="4">
        <v>0</v>
      </c>
      <c r="Z73" s="10">
        <v>0</v>
      </c>
      <c r="AA73" s="4">
        <v>0</v>
      </c>
      <c r="AB73" s="4">
        <v>0</v>
      </c>
      <c r="AC73" s="10" t="s">
        <v>405</v>
      </c>
      <c r="AD73" s="4">
        <v>166.23826086956521</v>
      </c>
      <c r="AE73" s="4">
        <v>22.798152173913053</v>
      </c>
      <c r="AF73" s="10">
        <v>0.13714142613535318</v>
      </c>
      <c r="AG73" s="4">
        <v>0</v>
      </c>
      <c r="AH73" s="4">
        <v>0</v>
      </c>
      <c r="AI73" s="10" t="s">
        <v>405</v>
      </c>
      <c r="AJ73" s="4">
        <v>0</v>
      </c>
      <c r="AK73" s="4">
        <v>0</v>
      </c>
      <c r="AL73" s="10" t="s">
        <v>405</v>
      </c>
      <c r="AM73" s="1">
        <v>75202</v>
      </c>
      <c r="AN73" s="1">
        <v>1</v>
      </c>
      <c r="AX73"/>
      <c r="AY73"/>
    </row>
    <row r="74" spans="1:51" x14ac:dyDescent="0.25">
      <c r="A74" t="s">
        <v>207</v>
      </c>
      <c r="B74" t="s">
        <v>103</v>
      </c>
      <c r="C74" t="s">
        <v>279</v>
      </c>
      <c r="D74" t="s">
        <v>255</v>
      </c>
      <c r="E74" s="4">
        <v>88.869565217391298</v>
      </c>
      <c r="F74" s="4">
        <v>301.8184782608696</v>
      </c>
      <c r="G74" s="4">
        <v>24.307391304347824</v>
      </c>
      <c r="H74" s="10">
        <v>8.053645835209039E-2</v>
      </c>
      <c r="I74" s="4">
        <v>272.5766304347826</v>
      </c>
      <c r="J74" s="4">
        <v>24.171521739130434</v>
      </c>
      <c r="K74" s="10">
        <v>8.8677894728446921E-2</v>
      </c>
      <c r="L74" s="4">
        <v>56.231521739130436</v>
      </c>
      <c r="M74" s="4">
        <v>0.1358695652173913</v>
      </c>
      <c r="N74" s="10">
        <v>2.4162526820404769E-3</v>
      </c>
      <c r="O74" s="4">
        <v>30.644565217391307</v>
      </c>
      <c r="P74" s="4">
        <v>0</v>
      </c>
      <c r="Q74" s="8">
        <v>0</v>
      </c>
      <c r="R74" s="4">
        <v>21.086956521739129</v>
      </c>
      <c r="S74" s="4">
        <v>0.1358695652173913</v>
      </c>
      <c r="T74" s="10">
        <v>6.4432989690721646E-3</v>
      </c>
      <c r="U74" s="4">
        <v>4.5</v>
      </c>
      <c r="V74" s="4">
        <v>0</v>
      </c>
      <c r="W74" s="10">
        <v>0</v>
      </c>
      <c r="X74" s="4">
        <v>65.835760869565206</v>
      </c>
      <c r="Y74" s="4">
        <v>24.171521739130434</v>
      </c>
      <c r="Z74" s="10">
        <v>0.3671488172973259</v>
      </c>
      <c r="AA74" s="4">
        <v>3.6548913043478262</v>
      </c>
      <c r="AB74" s="4">
        <v>0</v>
      </c>
      <c r="AC74" s="10">
        <v>0</v>
      </c>
      <c r="AD74" s="4">
        <v>176.09630434782611</v>
      </c>
      <c r="AE74" s="4">
        <v>0</v>
      </c>
      <c r="AF74" s="10">
        <v>0</v>
      </c>
      <c r="AG74" s="4">
        <v>0</v>
      </c>
      <c r="AH74" s="4">
        <v>0</v>
      </c>
      <c r="AI74" s="10" t="s">
        <v>405</v>
      </c>
      <c r="AJ74" s="4">
        <v>0</v>
      </c>
      <c r="AK74" s="4">
        <v>0</v>
      </c>
      <c r="AL74" s="10" t="s">
        <v>405</v>
      </c>
      <c r="AM74" s="1">
        <v>75313</v>
      </c>
      <c r="AN74" s="1">
        <v>1</v>
      </c>
      <c r="AX74"/>
      <c r="AY74"/>
    </row>
    <row r="75" spans="1:51" x14ac:dyDescent="0.25">
      <c r="A75" t="s">
        <v>207</v>
      </c>
      <c r="B75" t="s">
        <v>105</v>
      </c>
      <c r="C75" t="s">
        <v>276</v>
      </c>
      <c r="D75" t="s">
        <v>253</v>
      </c>
      <c r="E75" s="4">
        <v>92.760869565217391</v>
      </c>
      <c r="F75" s="4">
        <v>198.0271739130435</v>
      </c>
      <c r="G75" s="4">
        <v>0</v>
      </c>
      <c r="H75" s="10">
        <v>0</v>
      </c>
      <c r="I75" s="4">
        <v>165.14945652173913</v>
      </c>
      <c r="J75" s="4">
        <v>0</v>
      </c>
      <c r="K75" s="10">
        <v>0</v>
      </c>
      <c r="L75" s="4">
        <v>37.722826086956523</v>
      </c>
      <c r="M75" s="4">
        <v>0</v>
      </c>
      <c r="N75" s="10">
        <v>0</v>
      </c>
      <c r="O75" s="4">
        <v>11.788043478260869</v>
      </c>
      <c r="P75" s="4">
        <v>0</v>
      </c>
      <c r="Q75" s="8">
        <v>0</v>
      </c>
      <c r="R75" s="4">
        <v>22.222826086956523</v>
      </c>
      <c r="S75" s="4">
        <v>0</v>
      </c>
      <c r="T75" s="10">
        <v>0</v>
      </c>
      <c r="U75" s="4">
        <v>3.7119565217391304</v>
      </c>
      <c r="V75" s="4">
        <v>0</v>
      </c>
      <c r="W75" s="10">
        <v>0</v>
      </c>
      <c r="X75" s="4">
        <v>54.203804347826086</v>
      </c>
      <c r="Y75" s="4">
        <v>0</v>
      </c>
      <c r="Z75" s="10">
        <v>0</v>
      </c>
      <c r="AA75" s="4">
        <v>6.9429347826086953</v>
      </c>
      <c r="AB75" s="4">
        <v>0</v>
      </c>
      <c r="AC75" s="10">
        <v>0</v>
      </c>
      <c r="AD75" s="4">
        <v>99.157608695652172</v>
      </c>
      <c r="AE75" s="4">
        <v>0</v>
      </c>
      <c r="AF75" s="10">
        <v>0</v>
      </c>
      <c r="AG75" s="4">
        <v>0</v>
      </c>
      <c r="AH75" s="4">
        <v>0</v>
      </c>
      <c r="AI75" s="10" t="s">
        <v>405</v>
      </c>
      <c r="AJ75" s="4">
        <v>0</v>
      </c>
      <c r="AK75" s="4">
        <v>0</v>
      </c>
      <c r="AL75" s="10" t="s">
        <v>405</v>
      </c>
      <c r="AM75" s="1">
        <v>75316</v>
      </c>
      <c r="AN75" s="1">
        <v>1</v>
      </c>
      <c r="AX75"/>
      <c r="AY75"/>
    </row>
    <row r="76" spans="1:51" x14ac:dyDescent="0.25">
      <c r="A76" t="s">
        <v>207</v>
      </c>
      <c r="B76" t="s">
        <v>5</v>
      </c>
      <c r="C76" t="s">
        <v>272</v>
      </c>
      <c r="D76" t="s">
        <v>252</v>
      </c>
      <c r="E76" s="4">
        <v>91.663043478260875</v>
      </c>
      <c r="F76" s="4">
        <v>330.28086956521736</v>
      </c>
      <c r="G76" s="4">
        <v>6.0928260869565216</v>
      </c>
      <c r="H76" s="10">
        <v>1.8447408398122284E-2</v>
      </c>
      <c r="I76" s="4">
        <v>304.57217391304346</v>
      </c>
      <c r="J76" s="4">
        <v>6.0928260869565216</v>
      </c>
      <c r="K76" s="10">
        <v>2.0004539510874841E-2</v>
      </c>
      <c r="L76" s="4">
        <v>85.932826086956524</v>
      </c>
      <c r="M76" s="4">
        <v>0</v>
      </c>
      <c r="N76" s="10">
        <v>0</v>
      </c>
      <c r="O76" s="4">
        <v>60.224130434782616</v>
      </c>
      <c r="P76" s="4">
        <v>0</v>
      </c>
      <c r="Q76" s="8">
        <v>0</v>
      </c>
      <c r="R76" s="4">
        <v>19.447826086956521</v>
      </c>
      <c r="S76" s="4">
        <v>0</v>
      </c>
      <c r="T76" s="10">
        <v>0</v>
      </c>
      <c r="U76" s="4">
        <v>6.2608695652173916</v>
      </c>
      <c r="V76" s="4">
        <v>0</v>
      </c>
      <c r="W76" s="10">
        <v>0</v>
      </c>
      <c r="X76" s="4">
        <v>65.481630434782602</v>
      </c>
      <c r="Y76" s="4">
        <v>0</v>
      </c>
      <c r="Z76" s="10">
        <v>0</v>
      </c>
      <c r="AA76" s="4">
        <v>0</v>
      </c>
      <c r="AB76" s="4">
        <v>0</v>
      </c>
      <c r="AC76" s="10" t="s">
        <v>405</v>
      </c>
      <c r="AD76" s="4">
        <v>156.25152173913048</v>
      </c>
      <c r="AE76" s="4">
        <v>6.0928260869565216</v>
      </c>
      <c r="AF76" s="10">
        <v>3.8993707191721252E-2</v>
      </c>
      <c r="AG76" s="4">
        <v>22.614891304347822</v>
      </c>
      <c r="AH76" s="4">
        <v>0</v>
      </c>
      <c r="AI76" s="10">
        <v>0</v>
      </c>
      <c r="AJ76" s="4">
        <v>0</v>
      </c>
      <c r="AK76" s="4">
        <v>0</v>
      </c>
      <c r="AL76" s="10" t="s">
        <v>405</v>
      </c>
      <c r="AM76" s="1">
        <v>75031</v>
      </c>
      <c r="AN76" s="1">
        <v>1</v>
      </c>
      <c r="AX76"/>
      <c r="AY76"/>
    </row>
    <row r="77" spans="1:51" x14ac:dyDescent="0.25">
      <c r="A77" t="s">
        <v>207</v>
      </c>
      <c r="B77" t="s">
        <v>64</v>
      </c>
      <c r="C77" t="s">
        <v>312</v>
      </c>
      <c r="D77" t="s">
        <v>254</v>
      </c>
      <c r="E77" s="4">
        <v>109.03260869565217</v>
      </c>
      <c r="F77" s="4">
        <v>368.70010869565215</v>
      </c>
      <c r="G77" s="4">
        <v>34.166847826086958</v>
      </c>
      <c r="H77" s="10">
        <v>9.2668396402048214E-2</v>
      </c>
      <c r="I77" s="4">
        <v>318.63217391304352</v>
      </c>
      <c r="J77" s="4">
        <v>34.074456521739137</v>
      </c>
      <c r="K77" s="10">
        <v>0.10693978609654857</v>
      </c>
      <c r="L77" s="4">
        <v>67.160217391304343</v>
      </c>
      <c r="M77" s="4">
        <v>4.5044565217391304</v>
      </c>
      <c r="N77" s="10">
        <v>6.7070308833192538E-2</v>
      </c>
      <c r="O77" s="4">
        <v>17.706413043478261</v>
      </c>
      <c r="P77" s="4">
        <v>4.4120652173913042</v>
      </c>
      <c r="Q77" s="8">
        <v>0.24917893909723202</v>
      </c>
      <c r="R77" s="4">
        <v>41.247282608695649</v>
      </c>
      <c r="S77" s="4">
        <v>9.2391304347826081E-2</v>
      </c>
      <c r="T77" s="10">
        <v>2.2399367547269256E-3</v>
      </c>
      <c r="U77" s="4">
        <v>8.2065217391304355</v>
      </c>
      <c r="V77" s="4">
        <v>0</v>
      </c>
      <c r="W77" s="10">
        <v>0</v>
      </c>
      <c r="X77" s="4">
        <v>83.176847826086956</v>
      </c>
      <c r="Y77" s="4">
        <v>20.380652173913045</v>
      </c>
      <c r="Z77" s="10">
        <v>0.24502794595590591</v>
      </c>
      <c r="AA77" s="4">
        <v>0.61413043478260865</v>
      </c>
      <c r="AB77" s="4">
        <v>0</v>
      </c>
      <c r="AC77" s="10">
        <v>0</v>
      </c>
      <c r="AD77" s="4">
        <v>217.74891304347827</v>
      </c>
      <c r="AE77" s="4">
        <v>9.2817391304347829</v>
      </c>
      <c r="AF77" s="10">
        <v>4.2625880426698085E-2</v>
      </c>
      <c r="AG77" s="4">
        <v>0</v>
      </c>
      <c r="AH77" s="4">
        <v>0</v>
      </c>
      <c r="AI77" s="10" t="s">
        <v>405</v>
      </c>
      <c r="AJ77" s="4">
        <v>0</v>
      </c>
      <c r="AK77" s="4">
        <v>0</v>
      </c>
      <c r="AL77" s="10" t="s">
        <v>405</v>
      </c>
      <c r="AM77" s="1">
        <v>75240</v>
      </c>
      <c r="AN77" s="1">
        <v>1</v>
      </c>
      <c r="AX77"/>
      <c r="AY77"/>
    </row>
    <row r="78" spans="1:51" x14ac:dyDescent="0.25">
      <c r="A78" t="s">
        <v>207</v>
      </c>
      <c r="B78" t="s">
        <v>49</v>
      </c>
      <c r="C78" t="s">
        <v>278</v>
      </c>
      <c r="D78" t="s">
        <v>254</v>
      </c>
      <c r="E78" s="4">
        <v>93.652173913043484</v>
      </c>
      <c r="F78" s="4">
        <v>263.15380434782611</v>
      </c>
      <c r="G78" s="4">
        <v>38.289673913043472</v>
      </c>
      <c r="H78" s="10">
        <v>0.14550302249263219</v>
      </c>
      <c r="I78" s="4">
        <v>229.68315217391304</v>
      </c>
      <c r="J78" s="4">
        <v>24.066304347826087</v>
      </c>
      <c r="K78" s="10">
        <v>0.10478045133063743</v>
      </c>
      <c r="L78" s="4">
        <v>41.664130434782614</v>
      </c>
      <c r="M78" s="4">
        <v>4.6885869565217391</v>
      </c>
      <c r="N78" s="10">
        <v>0.11253293678745661</v>
      </c>
      <c r="O78" s="4">
        <v>31.683152173913044</v>
      </c>
      <c r="P78" s="4">
        <v>4.6885869565217391</v>
      </c>
      <c r="Q78" s="8">
        <v>0.14798360121447071</v>
      </c>
      <c r="R78" s="4">
        <v>6.1548913043478262</v>
      </c>
      <c r="S78" s="4">
        <v>0</v>
      </c>
      <c r="T78" s="10">
        <v>0</v>
      </c>
      <c r="U78" s="4">
        <v>3.8260869565217392</v>
      </c>
      <c r="V78" s="4">
        <v>0</v>
      </c>
      <c r="W78" s="10">
        <v>0</v>
      </c>
      <c r="X78" s="4">
        <v>51.630434782608695</v>
      </c>
      <c r="Y78" s="4">
        <v>0</v>
      </c>
      <c r="Z78" s="10">
        <v>0</v>
      </c>
      <c r="AA78" s="4">
        <v>23.489673913043479</v>
      </c>
      <c r="AB78" s="4">
        <v>14.223369565217391</v>
      </c>
      <c r="AC78" s="10">
        <v>0.60551583720876423</v>
      </c>
      <c r="AD78" s="4">
        <v>146.36956521739131</v>
      </c>
      <c r="AE78" s="4">
        <v>19.377717391304348</v>
      </c>
      <c r="AF78" s="10">
        <v>0.13238897965245802</v>
      </c>
      <c r="AG78" s="4">
        <v>0</v>
      </c>
      <c r="AH78" s="4">
        <v>0</v>
      </c>
      <c r="AI78" s="10" t="s">
        <v>405</v>
      </c>
      <c r="AJ78" s="4">
        <v>0</v>
      </c>
      <c r="AK78" s="4">
        <v>0</v>
      </c>
      <c r="AL78" s="10" t="s">
        <v>405</v>
      </c>
      <c r="AM78" s="1">
        <v>75213</v>
      </c>
      <c r="AN78" s="1">
        <v>1</v>
      </c>
      <c r="AX78"/>
      <c r="AY78"/>
    </row>
    <row r="79" spans="1:51" x14ac:dyDescent="0.25">
      <c r="A79" t="s">
        <v>207</v>
      </c>
      <c r="B79" t="s">
        <v>38</v>
      </c>
      <c r="C79" t="s">
        <v>293</v>
      </c>
      <c r="D79" t="s">
        <v>253</v>
      </c>
      <c r="E79" s="4">
        <v>130.9891304347826</v>
      </c>
      <c r="F79" s="4">
        <v>393.80869565217381</v>
      </c>
      <c r="G79" s="4">
        <v>114.46510869565218</v>
      </c>
      <c r="H79" s="10">
        <v>0.29066170950362136</v>
      </c>
      <c r="I79" s="4">
        <v>368.93706521739125</v>
      </c>
      <c r="J79" s="4">
        <v>114.46510869565218</v>
      </c>
      <c r="K79" s="10">
        <v>0.31025646238120624</v>
      </c>
      <c r="L79" s="4">
        <v>52.17630434782609</v>
      </c>
      <c r="M79" s="4">
        <v>10.522065217391303</v>
      </c>
      <c r="N79" s="10">
        <v>0.2016636737482865</v>
      </c>
      <c r="O79" s="4">
        <v>27.304673913043484</v>
      </c>
      <c r="P79" s="4">
        <v>10.522065217391303</v>
      </c>
      <c r="Q79" s="8">
        <v>0.38535765894515578</v>
      </c>
      <c r="R79" s="4">
        <v>19.572717391304348</v>
      </c>
      <c r="S79" s="4">
        <v>0</v>
      </c>
      <c r="T79" s="10">
        <v>0</v>
      </c>
      <c r="U79" s="4">
        <v>5.2989130434782608</v>
      </c>
      <c r="V79" s="4">
        <v>0</v>
      </c>
      <c r="W79" s="10">
        <v>0</v>
      </c>
      <c r="X79" s="4">
        <v>117.39054347826085</v>
      </c>
      <c r="Y79" s="4">
        <v>40.375108695652173</v>
      </c>
      <c r="Z79" s="10">
        <v>0.34393834034109483</v>
      </c>
      <c r="AA79" s="4">
        <v>0</v>
      </c>
      <c r="AB79" s="4">
        <v>0</v>
      </c>
      <c r="AC79" s="10" t="s">
        <v>405</v>
      </c>
      <c r="AD79" s="4">
        <v>224.24184782608691</v>
      </c>
      <c r="AE79" s="4">
        <v>63.567934782608702</v>
      </c>
      <c r="AF79" s="10">
        <v>0.28347935676979202</v>
      </c>
      <c r="AG79" s="4">
        <v>0</v>
      </c>
      <c r="AH79" s="4">
        <v>0</v>
      </c>
      <c r="AI79" s="10" t="s">
        <v>405</v>
      </c>
      <c r="AJ79" s="4">
        <v>0</v>
      </c>
      <c r="AK79" s="4">
        <v>0</v>
      </c>
      <c r="AL79" s="10" t="s">
        <v>405</v>
      </c>
      <c r="AM79" s="1">
        <v>75182</v>
      </c>
      <c r="AN79" s="1">
        <v>1</v>
      </c>
      <c r="AX79"/>
      <c r="AY79"/>
    </row>
    <row r="80" spans="1:51" x14ac:dyDescent="0.25">
      <c r="A80" t="s">
        <v>207</v>
      </c>
      <c r="B80" t="s">
        <v>27</v>
      </c>
      <c r="C80" t="s">
        <v>287</v>
      </c>
      <c r="D80" t="s">
        <v>257</v>
      </c>
      <c r="E80" s="4">
        <v>68.836956521739125</v>
      </c>
      <c r="F80" s="4">
        <v>231.56793478260869</v>
      </c>
      <c r="G80" s="4">
        <v>12.657608695652176</v>
      </c>
      <c r="H80" s="10">
        <v>5.4660455073518202E-2</v>
      </c>
      <c r="I80" s="4">
        <v>210.75815217391306</v>
      </c>
      <c r="J80" s="4">
        <v>12.657608695652176</v>
      </c>
      <c r="K80" s="10">
        <v>6.0057504609394144E-2</v>
      </c>
      <c r="L80" s="4">
        <v>52.817934782608702</v>
      </c>
      <c r="M80" s="4">
        <v>0</v>
      </c>
      <c r="N80" s="10">
        <v>0</v>
      </c>
      <c r="O80" s="4">
        <v>32.008152173913047</v>
      </c>
      <c r="P80" s="4">
        <v>0</v>
      </c>
      <c r="Q80" s="8">
        <v>0</v>
      </c>
      <c r="R80" s="4">
        <v>16.410326086956523</v>
      </c>
      <c r="S80" s="4">
        <v>0</v>
      </c>
      <c r="T80" s="10">
        <v>0</v>
      </c>
      <c r="U80" s="4">
        <v>4.3994565217391308</v>
      </c>
      <c r="V80" s="4">
        <v>0</v>
      </c>
      <c r="W80" s="10">
        <v>0</v>
      </c>
      <c r="X80" s="4">
        <v>56.054347826086953</v>
      </c>
      <c r="Y80" s="4">
        <v>2.2961956521739131</v>
      </c>
      <c r="Z80" s="10">
        <v>4.0963738607717667E-2</v>
      </c>
      <c r="AA80" s="4">
        <v>0</v>
      </c>
      <c r="AB80" s="4">
        <v>0</v>
      </c>
      <c r="AC80" s="10" t="s">
        <v>405</v>
      </c>
      <c r="AD80" s="4">
        <v>122.69565217391305</v>
      </c>
      <c r="AE80" s="4">
        <v>10.361413043478262</v>
      </c>
      <c r="AF80" s="10">
        <v>8.4448086463501063E-2</v>
      </c>
      <c r="AG80" s="4">
        <v>0</v>
      </c>
      <c r="AH80" s="4">
        <v>0</v>
      </c>
      <c r="AI80" s="10" t="s">
        <v>405</v>
      </c>
      <c r="AJ80" s="4">
        <v>0</v>
      </c>
      <c r="AK80" s="4">
        <v>0</v>
      </c>
      <c r="AL80" s="10" t="s">
        <v>405</v>
      </c>
      <c r="AM80" s="1">
        <v>75113</v>
      </c>
      <c r="AN80" s="1">
        <v>1</v>
      </c>
      <c r="AX80"/>
      <c r="AY80"/>
    </row>
    <row r="81" spans="1:51" x14ac:dyDescent="0.25">
      <c r="A81" t="s">
        <v>207</v>
      </c>
      <c r="B81" t="s">
        <v>84</v>
      </c>
      <c r="C81" t="s">
        <v>322</v>
      </c>
      <c r="D81" t="s">
        <v>254</v>
      </c>
      <c r="E81" s="4">
        <v>58.163043478260867</v>
      </c>
      <c r="F81" s="4">
        <v>378.97826086956519</v>
      </c>
      <c r="G81" s="4">
        <v>0</v>
      </c>
      <c r="H81" s="10">
        <v>0</v>
      </c>
      <c r="I81" s="4">
        <v>321.04891304347825</v>
      </c>
      <c r="J81" s="4">
        <v>0</v>
      </c>
      <c r="K81" s="10">
        <v>0</v>
      </c>
      <c r="L81" s="4">
        <v>114.3641304347826</v>
      </c>
      <c r="M81" s="4">
        <v>0</v>
      </c>
      <c r="N81" s="10">
        <v>0</v>
      </c>
      <c r="O81" s="4">
        <v>56.434782608695649</v>
      </c>
      <c r="P81" s="4">
        <v>0</v>
      </c>
      <c r="Q81" s="8">
        <v>0</v>
      </c>
      <c r="R81" s="4">
        <v>57.929347826086953</v>
      </c>
      <c r="S81" s="4">
        <v>0</v>
      </c>
      <c r="T81" s="10">
        <v>0</v>
      </c>
      <c r="U81" s="4">
        <v>0</v>
      </c>
      <c r="V81" s="4">
        <v>0</v>
      </c>
      <c r="W81" s="10" t="s">
        <v>405</v>
      </c>
      <c r="X81" s="4">
        <v>76.763586956521735</v>
      </c>
      <c r="Y81" s="4">
        <v>0</v>
      </c>
      <c r="Z81" s="10">
        <v>0</v>
      </c>
      <c r="AA81" s="4">
        <v>0</v>
      </c>
      <c r="AB81" s="4">
        <v>0</v>
      </c>
      <c r="AC81" s="10" t="s">
        <v>405</v>
      </c>
      <c r="AD81" s="4">
        <v>187.85054347826087</v>
      </c>
      <c r="AE81" s="4">
        <v>0</v>
      </c>
      <c r="AF81" s="10">
        <v>0</v>
      </c>
      <c r="AG81" s="4">
        <v>0</v>
      </c>
      <c r="AH81" s="4">
        <v>0</v>
      </c>
      <c r="AI81" s="10" t="s">
        <v>405</v>
      </c>
      <c r="AJ81" s="4">
        <v>0</v>
      </c>
      <c r="AK81" s="4">
        <v>0</v>
      </c>
      <c r="AL81" s="10" t="s">
        <v>405</v>
      </c>
      <c r="AM81" s="1">
        <v>75275</v>
      </c>
      <c r="AN81" s="1">
        <v>1</v>
      </c>
      <c r="AX81"/>
      <c r="AY81"/>
    </row>
    <row r="82" spans="1:51" x14ac:dyDescent="0.25">
      <c r="A82" t="s">
        <v>207</v>
      </c>
      <c r="B82" t="s">
        <v>80</v>
      </c>
      <c r="C82" t="s">
        <v>320</v>
      </c>
      <c r="D82" t="s">
        <v>257</v>
      </c>
      <c r="E82" s="4">
        <v>118.02173913043478</v>
      </c>
      <c r="F82" s="4">
        <v>383.33804347826083</v>
      </c>
      <c r="G82" s="4">
        <v>24.803586956521741</v>
      </c>
      <c r="H82" s="10">
        <v>6.4704214409463792E-2</v>
      </c>
      <c r="I82" s="4">
        <v>326.00923913043476</v>
      </c>
      <c r="J82" s="4">
        <v>24.803586956521741</v>
      </c>
      <c r="K82" s="10">
        <v>7.608246632113988E-2</v>
      </c>
      <c r="L82" s="4">
        <v>73.395434782608689</v>
      </c>
      <c r="M82" s="4">
        <v>2.3764130434782609</v>
      </c>
      <c r="N82" s="10">
        <v>3.2378213311454629E-2</v>
      </c>
      <c r="O82" s="4">
        <v>19.449782608695653</v>
      </c>
      <c r="P82" s="4">
        <v>2.3764130434782609</v>
      </c>
      <c r="Q82" s="8">
        <v>0.1221819848215583</v>
      </c>
      <c r="R82" s="4">
        <v>49.597826086956523</v>
      </c>
      <c r="S82" s="4">
        <v>0</v>
      </c>
      <c r="T82" s="10">
        <v>0</v>
      </c>
      <c r="U82" s="4">
        <v>4.3478260869565215</v>
      </c>
      <c r="V82" s="4">
        <v>0</v>
      </c>
      <c r="W82" s="10">
        <v>0</v>
      </c>
      <c r="X82" s="4">
        <v>51.593152173913033</v>
      </c>
      <c r="Y82" s="4">
        <v>8.1393478260869561</v>
      </c>
      <c r="Z82" s="10">
        <v>0.15776023528569053</v>
      </c>
      <c r="AA82" s="4">
        <v>3.3831521739130435</v>
      </c>
      <c r="AB82" s="4">
        <v>0</v>
      </c>
      <c r="AC82" s="10">
        <v>0</v>
      </c>
      <c r="AD82" s="4">
        <v>207.90923913043477</v>
      </c>
      <c r="AE82" s="4">
        <v>14.287826086956525</v>
      </c>
      <c r="AF82" s="10">
        <v>6.8721458203177099E-2</v>
      </c>
      <c r="AG82" s="4">
        <v>18.625</v>
      </c>
      <c r="AH82" s="4">
        <v>0</v>
      </c>
      <c r="AI82" s="10">
        <v>0</v>
      </c>
      <c r="AJ82" s="4">
        <v>28.432065217391305</v>
      </c>
      <c r="AK82" s="4">
        <v>0</v>
      </c>
      <c r="AL82" s="10" t="s">
        <v>405</v>
      </c>
      <c r="AM82" s="1">
        <v>75270</v>
      </c>
      <c r="AN82" s="1">
        <v>1</v>
      </c>
      <c r="AX82"/>
      <c r="AY82"/>
    </row>
    <row r="83" spans="1:51" x14ac:dyDescent="0.25">
      <c r="A83" t="s">
        <v>207</v>
      </c>
      <c r="B83" t="s">
        <v>22</v>
      </c>
      <c r="C83" t="s">
        <v>285</v>
      </c>
      <c r="D83" t="s">
        <v>254</v>
      </c>
      <c r="E83" s="4">
        <v>39.902173913043477</v>
      </c>
      <c r="F83" s="4">
        <v>141.30978260869566</v>
      </c>
      <c r="G83" s="4">
        <v>5.1429347826086955</v>
      </c>
      <c r="H83" s="10">
        <v>3.6394754047921231E-2</v>
      </c>
      <c r="I83" s="4">
        <v>104.71195652173913</v>
      </c>
      <c r="J83" s="4">
        <v>4.5016304347826086</v>
      </c>
      <c r="K83" s="10">
        <v>4.2990605698863343E-2</v>
      </c>
      <c r="L83" s="4">
        <v>26.992717391304346</v>
      </c>
      <c r="M83" s="4">
        <v>3.9728260869565215</v>
      </c>
      <c r="N83" s="10">
        <v>0.14718140561262499</v>
      </c>
      <c r="O83" s="4">
        <v>20.778043478260869</v>
      </c>
      <c r="P83" s="4">
        <v>3.3315217391304346</v>
      </c>
      <c r="Q83" s="8">
        <v>0.16033856809550215</v>
      </c>
      <c r="R83" s="4">
        <v>0.64130434782608692</v>
      </c>
      <c r="S83" s="4">
        <v>0.64130434782608692</v>
      </c>
      <c r="T83" s="10">
        <v>1</v>
      </c>
      <c r="U83" s="4">
        <v>5.5733695652173916</v>
      </c>
      <c r="V83" s="4">
        <v>0</v>
      </c>
      <c r="W83" s="10">
        <v>0</v>
      </c>
      <c r="X83" s="4">
        <v>9.5108695652173919E-2</v>
      </c>
      <c r="Y83" s="4">
        <v>9.5108695652173919E-2</v>
      </c>
      <c r="Z83" s="10">
        <v>1</v>
      </c>
      <c r="AA83" s="4">
        <v>30.383152173913043</v>
      </c>
      <c r="AB83" s="4">
        <v>0</v>
      </c>
      <c r="AC83" s="10">
        <v>0</v>
      </c>
      <c r="AD83" s="4">
        <v>83.838804347826084</v>
      </c>
      <c r="AE83" s="4">
        <v>1.075</v>
      </c>
      <c r="AF83" s="10">
        <v>1.2822224844000587E-2</v>
      </c>
      <c r="AG83" s="4">
        <v>0</v>
      </c>
      <c r="AH83" s="4">
        <v>0</v>
      </c>
      <c r="AI83" s="10" t="s">
        <v>405</v>
      </c>
      <c r="AJ83" s="4">
        <v>0</v>
      </c>
      <c r="AK83" s="4">
        <v>0</v>
      </c>
      <c r="AL83" s="10" t="s">
        <v>405</v>
      </c>
      <c r="AM83" s="1">
        <v>75096</v>
      </c>
      <c r="AN83" s="1">
        <v>1</v>
      </c>
      <c r="AX83"/>
      <c r="AY83"/>
    </row>
    <row r="84" spans="1:51" x14ac:dyDescent="0.25">
      <c r="A84" t="s">
        <v>207</v>
      </c>
      <c r="B84" t="s">
        <v>60</v>
      </c>
      <c r="C84" t="s">
        <v>290</v>
      </c>
      <c r="D84" t="s">
        <v>254</v>
      </c>
      <c r="E84" s="4">
        <v>64.5</v>
      </c>
      <c r="F84" s="4">
        <v>312.52760869565213</v>
      </c>
      <c r="G84" s="4">
        <v>0</v>
      </c>
      <c r="H84" s="10">
        <v>0</v>
      </c>
      <c r="I84" s="4">
        <v>294.17978260869563</v>
      </c>
      <c r="J84" s="4">
        <v>0</v>
      </c>
      <c r="K84" s="10">
        <v>0</v>
      </c>
      <c r="L84" s="4">
        <v>59.868695652173933</v>
      </c>
      <c r="M84" s="4">
        <v>0</v>
      </c>
      <c r="N84" s="10">
        <v>0</v>
      </c>
      <c r="O84" s="4">
        <v>41.52086956521741</v>
      </c>
      <c r="P84" s="4">
        <v>0</v>
      </c>
      <c r="Q84" s="8">
        <v>0</v>
      </c>
      <c r="R84" s="4">
        <v>12.695652173913043</v>
      </c>
      <c r="S84" s="4">
        <v>0</v>
      </c>
      <c r="T84" s="10">
        <v>0</v>
      </c>
      <c r="U84" s="4">
        <v>5.6521739130434785</v>
      </c>
      <c r="V84" s="4">
        <v>0</v>
      </c>
      <c r="W84" s="10">
        <v>0</v>
      </c>
      <c r="X84" s="4">
        <v>87.253586956521744</v>
      </c>
      <c r="Y84" s="4">
        <v>0</v>
      </c>
      <c r="Z84" s="10">
        <v>0</v>
      </c>
      <c r="AA84" s="4">
        <v>0</v>
      </c>
      <c r="AB84" s="4">
        <v>0</v>
      </c>
      <c r="AC84" s="10" t="s">
        <v>405</v>
      </c>
      <c r="AD84" s="4">
        <v>165.40532608695648</v>
      </c>
      <c r="AE84" s="4">
        <v>0</v>
      </c>
      <c r="AF84" s="10">
        <v>0</v>
      </c>
      <c r="AG84" s="4">
        <v>0</v>
      </c>
      <c r="AH84" s="4">
        <v>0</v>
      </c>
      <c r="AI84" s="10" t="s">
        <v>405</v>
      </c>
      <c r="AJ84" s="4">
        <v>0</v>
      </c>
      <c r="AK84" s="4">
        <v>0</v>
      </c>
      <c r="AL84" s="10" t="s">
        <v>405</v>
      </c>
      <c r="AM84" s="1">
        <v>75235</v>
      </c>
      <c r="AN84" s="1">
        <v>1</v>
      </c>
      <c r="AX84"/>
      <c r="AY84"/>
    </row>
    <row r="85" spans="1:51" x14ac:dyDescent="0.25">
      <c r="A85" t="s">
        <v>207</v>
      </c>
      <c r="B85" t="s">
        <v>145</v>
      </c>
      <c r="C85" t="s">
        <v>307</v>
      </c>
      <c r="D85" t="s">
        <v>254</v>
      </c>
      <c r="E85" s="4">
        <v>100.14130434782609</v>
      </c>
      <c r="F85" s="4">
        <v>387.32336956521738</v>
      </c>
      <c r="G85" s="4">
        <v>9.9619565217391308</v>
      </c>
      <c r="H85" s="10">
        <v>2.5719998596835866E-2</v>
      </c>
      <c r="I85" s="4">
        <v>368.61956521739131</v>
      </c>
      <c r="J85" s="4">
        <v>8.6576086956521738</v>
      </c>
      <c r="K85" s="10">
        <v>2.3486568572523809E-2</v>
      </c>
      <c r="L85" s="4">
        <v>63.676630434782609</v>
      </c>
      <c r="M85" s="4">
        <v>1.3043478260869565</v>
      </c>
      <c r="N85" s="10">
        <v>2.0483932915119702E-2</v>
      </c>
      <c r="O85" s="4">
        <v>45.358695652173914</v>
      </c>
      <c r="P85" s="4">
        <v>0</v>
      </c>
      <c r="Q85" s="8">
        <v>0</v>
      </c>
      <c r="R85" s="4">
        <v>13.345108695652174</v>
      </c>
      <c r="S85" s="4">
        <v>1.3043478260869565</v>
      </c>
      <c r="T85" s="10">
        <v>9.7739767868051317E-2</v>
      </c>
      <c r="U85" s="4">
        <v>4.9728260869565215</v>
      </c>
      <c r="V85" s="4">
        <v>0</v>
      </c>
      <c r="W85" s="10">
        <v>0</v>
      </c>
      <c r="X85" s="4">
        <v>81.415760869565219</v>
      </c>
      <c r="Y85" s="4">
        <v>0</v>
      </c>
      <c r="Z85" s="10">
        <v>0</v>
      </c>
      <c r="AA85" s="4">
        <v>0.3858695652173913</v>
      </c>
      <c r="AB85" s="4">
        <v>0</v>
      </c>
      <c r="AC85" s="10">
        <v>0</v>
      </c>
      <c r="AD85" s="4">
        <v>241.84510869565219</v>
      </c>
      <c r="AE85" s="4">
        <v>8.6576086956521738</v>
      </c>
      <c r="AF85" s="10">
        <v>3.5798155035449836E-2</v>
      </c>
      <c r="AG85" s="4">
        <v>0</v>
      </c>
      <c r="AH85" s="4">
        <v>0</v>
      </c>
      <c r="AI85" s="10" t="s">
        <v>405</v>
      </c>
      <c r="AJ85" s="4">
        <v>0</v>
      </c>
      <c r="AK85" s="4">
        <v>0</v>
      </c>
      <c r="AL85" s="10" t="s">
        <v>405</v>
      </c>
      <c r="AM85" s="1">
        <v>75366</v>
      </c>
      <c r="AN85" s="1">
        <v>1</v>
      </c>
      <c r="AX85"/>
      <c r="AY85"/>
    </row>
    <row r="86" spans="1:51" x14ac:dyDescent="0.25">
      <c r="A86" t="s">
        <v>207</v>
      </c>
      <c r="B86" t="s">
        <v>181</v>
      </c>
      <c r="C86" t="s">
        <v>272</v>
      </c>
      <c r="D86" t="s">
        <v>252</v>
      </c>
      <c r="E86" s="4">
        <v>74.967391304347828</v>
      </c>
      <c r="F86" s="4">
        <v>337.84782608695656</v>
      </c>
      <c r="G86" s="4">
        <v>3.2608695652173912E-2</v>
      </c>
      <c r="H86" s="10">
        <v>9.6518885528601754E-5</v>
      </c>
      <c r="I86" s="4">
        <v>307.92391304347825</v>
      </c>
      <c r="J86" s="4">
        <v>3.2608695652173912E-2</v>
      </c>
      <c r="K86" s="10">
        <v>1.0589854918987609E-4</v>
      </c>
      <c r="L86" s="4">
        <v>74.817934782608702</v>
      </c>
      <c r="M86" s="4">
        <v>0</v>
      </c>
      <c r="N86" s="10">
        <v>0</v>
      </c>
      <c r="O86" s="4">
        <v>52.692934782608695</v>
      </c>
      <c r="P86" s="4">
        <v>0</v>
      </c>
      <c r="Q86" s="8">
        <v>0</v>
      </c>
      <c r="R86" s="4">
        <v>16.565217391304348</v>
      </c>
      <c r="S86" s="4">
        <v>0</v>
      </c>
      <c r="T86" s="10">
        <v>0</v>
      </c>
      <c r="U86" s="4">
        <v>5.5597826086956523</v>
      </c>
      <c r="V86" s="4">
        <v>0</v>
      </c>
      <c r="W86" s="10">
        <v>0</v>
      </c>
      <c r="X86" s="4">
        <v>54.589673913043477</v>
      </c>
      <c r="Y86" s="4">
        <v>0</v>
      </c>
      <c r="Z86" s="10">
        <v>0</v>
      </c>
      <c r="AA86" s="4">
        <v>7.7989130434782608</v>
      </c>
      <c r="AB86" s="4">
        <v>0</v>
      </c>
      <c r="AC86" s="10">
        <v>0</v>
      </c>
      <c r="AD86" s="4">
        <v>200.60869565217391</v>
      </c>
      <c r="AE86" s="4">
        <v>0</v>
      </c>
      <c r="AF86" s="10">
        <v>0</v>
      </c>
      <c r="AG86" s="4">
        <v>3.2608695652173912E-2</v>
      </c>
      <c r="AH86" s="4">
        <v>3.2608695652173912E-2</v>
      </c>
      <c r="AI86" s="10">
        <v>1</v>
      </c>
      <c r="AJ86" s="4">
        <v>0</v>
      </c>
      <c r="AK86" s="4">
        <v>0</v>
      </c>
      <c r="AL86" s="10" t="s">
        <v>405</v>
      </c>
      <c r="AM86" s="1">
        <v>75414</v>
      </c>
      <c r="AN86" s="1">
        <v>1</v>
      </c>
      <c r="AX86"/>
      <c r="AY86"/>
    </row>
    <row r="87" spans="1:51" x14ac:dyDescent="0.25">
      <c r="A87" t="s">
        <v>207</v>
      </c>
      <c r="B87" t="s">
        <v>42</v>
      </c>
      <c r="C87" t="s">
        <v>297</v>
      </c>
      <c r="D87" t="s">
        <v>257</v>
      </c>
      <c r="E87" s="4">
        <v>113.29347826086956</v>
      </c>
      <c r="F87" s="4">
        <v>343.17119565217394</v>
      </c>
      <c r="G87" s="4">
        <v>2.9592391304347827</v>
      </c>
      <c r="H87" s="10">
        <v>8.6232153745041049E-3</v>
      </c>
      <c r="I87" s="4">
        <v>320.62228260869568</v>
      </c>
      <c r="J87" s="4">
        <v>2.9592391304347827</v>
      </c>
      <c r="K87" s="10">
        <v>9.2296739526566036E-3</v>
      </c>
      <c r="L87" s="4">
        <v>62.451086956521742</v>
      </c>
      <c r="M87" s="4">
        <v>0</v>
      </c>
      <c r="N87" s="10">
        <v>0</v>
      </c>
      <c r="O87" s="4">
        <v>52.777173913043477</v>
      </c>
      <c r="P87" s="4">
        <v>0</v>
      </c>
      <c r="Q87" s="8">
        <v>0</v>
      </c>
      <c r="R87" s="4">
        <v>5.0760869565217392</v>
      </c>
      <c r="S87" s="4">
        <v>0</v>
      </c>
      <c r="T87" s="10">
        <v>0</v>
      </c>
      <c r="U87" s="4">
        <v>4.5978260869565215</v>
      </c>
      <c r="V87" s="4">
        <v>0</v>
      </c>
      <c r="W87" s="10">
        <v>0</v>
      </c>
      <c r="X87" s="4">
        <v>69.320652173913047</v>
      </c>
      <c r="Y87" s="4">
        <v>1.6440217391304348</v>
      </c>
      <c r="Z87" s="10">
        <v>2.3716189729517837E-2</v>
      </c>
      <c r="AA87" s="4">
        <v>12.875</v>
      </c>
      <c r="AB87" s="4">
        <v>0</v>
      </c>
      <c r="AC87" s="10">
        <v>0</v>
      </c>
      <c r="AD87" s="4">
        <v>198.45380434782609</v>
      </c>
      <c r="AE87" s="4">
        <v>1.3152173913043479</v>
      </c>
      <c r="AF87" s="10">
        <v>6.6273226438087933E-3</v>
      </c>
      <c r="AG87" s="4">
        <v>7.0652173913043473E-2</v>
      </c>
      <c r="AH87" s="4">
        <v>0</v>
      </c>
      <c r="AI87" s="10">
        <v>0</v>
      </c>
      <c r="AJ87" s="4">
        <v>0</v>
      </c>
      <c r="AK87" s="4">
        <v>0</v>
      </c>
      <c r="AL87" s="10" t="s">
        <v>405</v>
      </c>
      <c r="AM87" s="1">
        <v>75196</v>
      </c>
      <c r="AN87" s="1">
        <v>1</v>
      </c>
      <c r="AX87"/>
      <c r="AY87"/>
    </row>
    <row r="88" spans="1:51" x14ac:dyDescent="0.25">
      <c r="A88" t="s">
        <v>207</v>
      </c>
      <c r="B88" t="s">
        <v>72</v>
      </c>
      <c r="C88" t="s">
        <v>309</v>
      </c>
      <c r="D88" t="s">
        <v>257</v>
      </c>
      <c r="E88" s="4">
        <v>99.891304347826093</v>
      </c>
      <c r="F88" s="4">
        <v>274.66554347826087</v>
      </c>
      <c r="G88" s="4">
        <v>33.331304347826084</v>
      </c>
      <c r="H88" s="10">
        <v>0.12135233246125821</v>
      </c>
      <c r="I88" s="4">
        <v>236.98347826086956</v>
      </c>
      <c r="J88" s="4">
        <v>33.331304347826084</v>
      </c>
      <c r="K88" s="10">
        <v>0.14064821983554163</v>
      </c>
      <c r="L88" s="4">
        <v>58.543478260869563</v>
      </c>
      <c r="M88" s="4">
        <v>14.646739130434783</v>
      </c>
      <c r="N88" s="10">
        <v>0.25018566654288898</v>
      </c>
      <c r="O88" s="4">
        <v>20.861413043478262</v>
      </c>
      <c r="P88" s="4">
        <v>14.646739130434783</v>
      </c>
      <c r="Q88" s="8">
        <v>0.70209717337501631</v>
      </c>
      <c r="R88" s="4">
        <v>32.899456521739133</v>
      </c>
      <c r="S88" s="4">
        <v>0</v>
      </c>
      <c r="T88" s="10">
        <v>0</v>
      </c>
      <c r="U88" s="4">
        <v>4.7826086956521738</v>
      </c>
      <c r="V88" s="4">
        <v>0</v>
      </c>
      <c r="W88" s="10">
        <v>0</v>
      </c>
      <c r="X88" s="4">
        <v>55.884130434782612</v>
      </c>
      <c r="Y88" s="4">
        <v>1.8161956521739133</v>
      </c>
      <c r="Z88" s="10">
        <v>3.2499309518530188E-2</v>
      </c>
      <c r="AA88" s="4">
        <v>0</v>
      </c>
      <c r="AB88" s="4">
        <v>0</v>
      </c>
      <c r="AC88" s="10" t="s">
        <v>405</v>
      </c>
      <c r="AD88" s="4">
        <v>160.2379347826087</v>
      </c>
      <c r="AE88" s="4">
        <v>16.868369565217389</v>
      </c>
      <c r="AF88" s="10">
        <v>0.1052707624327681</v>
      </c>
      <c r="AG88" s="4">
        <v>0</v>
      </c>
      <c r="AH88" s="4">
        <v>0</v>
      </c>
      <c r="AI88" s="10" t="s">
        <v>405</v>
      </c>
      <c r="AJ88" s="4">
        <v>0</v>
      </c>
      <c r="AK88" s="4">
        <v>0</v>
      </c>
      <c r="AL88" s="10" t="s">
        <v>405</v>
      </c>
      <c r="AM88" s="1">
        <v>75253</v>
      </c>
      <c r="AN88" s="1">
        <v>1</v>
      </c>
      <c r="AX88"/>
      <c r="AY88"/>
    </row>
    <row r="89" spans="1:51" x14ac:dyDescent="0.25">
      <c r="A89" t="s">
        <v>207</v>
      </c>
      <c r="B89" t="s">
        <v>25</v>
      </c>
      <c r="C89" t="s">
        <v>282</v>
      </c>
      <c r="D89" t="s">
        <v>253</v>
      </c>
      <c r="E89" s="4">
        <v>205.27173913043478</v>
      </c>
      <c r="F89" s="4">
        <v>715.91489130434775</v>
      </c>
      <c r="G89" s="4">
        <v>30.021739130434781</v>
      </c>
      <c r="H89" s="10">
        <v>4.1934787912760459E-2</v>
      </c>
      <c r="I89" s="4">
        <v>699.98554347826075</v>
      </c>
      <c r="J89" s="4">
        <v>29.614130434782606</v>
      </c>
      <c r="K89" s="10">
        <v>4.2306774347979546E-2</v>
      </c>
      <c r="L89" s="4">
        <v>89.125000000000014</v>
      </c>
      <c r="M89" s="4">
        <v>0.49728260869565216</v>
      </c>
      <c r="N89" s="10">
        <v>5.5796085127141886E-3</v>
      </c>
      <c r="O89" s="4">
        <v>73.195652173913047</v>
      </c>
      <c r="P89" s="4">
        <v>8.9673913043478257E-2</v>
      </c>
      <c r="Q89" s="8">
        <v>1.2251262251262249E-3</v>
      </c>
      <c r="R89" s="4">
        <v>13.755434782608695</v>
      </c>
      <c r="S89" s="4">
        <v>0.40760869565217389</v>
      </c>
      <c r="T89" s="10">
        <v>2.9632556301856974E-2</v>
      </c>
      <c r="U89" s="4">
        <v>2.1739130434782608</v>
      </c>
      <c r="V89" s="4">
        <v>0</v>
      </c>
      <c r="W89" s="10">
        <v>0</v>
      </c>
      <c r="X89" s="4">
        <v>182.36054347826084</v>
      </c>
      <c r="Y89" s="4">
        <v>21.029891304347824</v>
      </c>
      <c r="Z89" s="10">
        <v>0.11532040266624229</v>
      </c>
      <c r="AA89" s="4">
        <v>0</v>
      </c>
      <c r="AB89" s="4">
        <v>0</v>
      </c>
      <c r="AC89" s="10" t="s">
        <v>405</v>
      </c>
      <c r="AD89" s="4">
        <v>443.58152173913044</v>
      </c>
      <c r="AE89" s="4">
        <v>8.4945652173913047</v>
      </c>
      <c r="AF89" s="10">
        <v>1.9149952829610753E-2</v>
      </c>
      <c r="AG89" s="4">
        <v>0.84782608695652173</v>
      </c>
      <c r="AH89" s="4">
        <v>0</v>
      </c>
      <c r="AI89" s="10">
        <v>0</v>
      </c>
      <c r="AJ89" s="4">
        <v>0</v>
      </c>
      <c r="AK89" s="4">
        <v>0</v>
      </c>
      <c r="AL89" s="10" t="s">
        <v>405</v>
      </c>
      <c r="AM89" s="1">
        <v>75109</v>
      </c>
      <c r="AN89" s="1">
        <v>1</v>
      </c>
      <c r="AX89"/>
      <c r="AY89"/>
    </row>
    <row r="90" spans="1:51" x14ac:dyDescent="0.25">
      <c r="A90" t="s">
        <v>207</v>
      </c>
      <c r="B90" t="s">
        <v>8</v>
      </c>
      <c r="C90" t="s">
        <v>274</v>
      </c>
      <c r="D90" t="s">
        <v>252</v>
      </c>
      <c r="E90" s="4">
        <v>87.489130434782609</v>
      </c>
      <c r="F90" s="4">
        <v>256.96923913043474</v>
      </c>
      <c r="G90" s="4">
        <v>8.6956521739130432E-2</v>
      </c>
      <c r="H90" s="10">
        <v>3.3839272760189114E-4</v>
      </c>
      <c r="I90" s="4">
        <v>242.81978260869565</v>
      </c>
      <c r="J90" s="4">
        <v>8.6956521739130432E-2</v>
      </c>
      <c r="K90" s="10">
        <v>3.5811135651686571E-4</v>
      </c>
      <c r="L90" s="4">
        <v>43.991847826086953</v>
      </c>
      <c r="M90" s="4">
        <v>8.6956521739130432E-2</v>
      </c>
      <c r="N90" s="10">
        <v>1.9766508122799433E-3</v>
      </c>
      <c r="O90" s="4">
        <v>29.842391304347824</v>
      </c>
      <c r="P90" s="4">
        <v>8.6956521739130432E-2</v>
      </c>
      <c r="Q90" s="8">
        <v>2.9138590420688401E-3</v>
      </c>
      <c r="R90" s="4">
        <v>9.1603260869565215</v>
      </c>
      <c r="S90" s="4">
        <v>0</v>
      </c>
      <c r="T90" s="10">
        <v>0</v>
      </c>
      <c r="U90" s="4">
        <v>4.9891304347826084</v>
      </c>
      <c r="V90" s="4">
        <v>0</v>
      </c>
      <c r="W90" s="10">
        <v>0</v>
      </c>
      <c r="X90" s="4">
        <v>56.391304347826086</v>
      </c>
      <c r="Y90" s="4">
        <v>0</v>
      </c>
      <c r="Z90" s="10">
        <v>0</v>
      </c>
      <c r="AA90" s="4">
        <v>0</v>
      </c>
      <c r="AB90" s="4">
        <v>0</v>
      </c>
      <c r="AC90" s="10" t="s">
        <v>405</v>
      </c>
      <c r="AD90" s="4">
        <v>156.08880434782608</v>
      </c>
      <c r="AE90" s="4">
        <v>0</v>
      </c>
      <c r="AF90" s="10">
        <v>0</v>
      </c>
      <c r="AG90" s="4">
        <v>0.49728260869565216</v>
      </c>
      <c r="AH90" s="4">
        <v>0</v>
      </c>
      <c r="AI90" s="10">
        <v>0</v>
      </c>
      <c r="AJ90" s="4">
        <v>0</v>
      </c>
      <c r="AK90" s="4">
        <v>0</v>
      </c>
      <c r="AL90" s="10" t="s">
        <v>405</v>
      </c>
      <c r="AM90" s="1">
        <v>75047</v>
      </c>
      <c r="AN90" s="1">
        <v>1</v>
      </c>
      <c r="AX90"/>
      <c r="AY90"/>
    </row>
    <row r="91" spans="1:51" x14ac:dyDescent="0.25">
      <c r="A91" t="s">
        <v>207</v>
      </c>
      <c r="B91" t="s">
        <v>18</v>
      </c>
      <c r="C91" t="s">
        <v>282</v>
      </c>
      <c r="D91" t="s">
        <v>253</v>
      </c>
      <c r="E91" s="4">
        <v>101.8695652173913</v>
      </c>
      <c r="F91" s="4">
        <v>417.03260869565219</v>
      </c>
      <c r="G91" s="4">
        <v>0</v>
      </c>
      <c r="H91" s="10">
        <v>0</v>
      </c>
      <c r="I91" s="4">
        <v>369.73369565217388</v>
      </c>
      <c r="J91" s="4">
        <v>0</v>
      </c>
      <c r="K91" s="10">
        <v>0</v>
      </c>
      <c r="L91" s="4">
        <v>93.304347826086953</v>
      </c>
      <c r="M91" s="4">
        <v>0</v>
      </c>
      <c r="N91" s="10">
        <v>0</v>
      </c>
      <c r="O91" s="4">
        <v>46.005434782608695</v>
      </c>
      <c r="P91" s="4">
        <v>0</v>
      </c>
      <c r="Q91" s="8">
        <v>0</v>
      </c>
      <c r="R91" s="4">
        <v>41.880434782608695</v>
      </c>
      <c r="S91" s="4">
        <v>0</v>
      </c>
      <c r="T91" s="10">
        <v>0</v>
      </c>
      <c r="U91" s="4">
        <v>5.4184782608695654</v>
      </c>
      <c r="V91" s="4">
        <v>0</v>
      </c>
      <c r="W91" s="10">
        <v>0</v>
      </c>
      <c r="X91" s="4">
        <v>86.459239130434781</v>
      </c>
      <c r="Y91" s="4">
        <v>0</v>
      </c>
      <c r="Z91" s="10">
        <v>0</v>
      </c>
      <c r="AA91" s="4">
        <v>0</v>
      </c>
      <c r="AB91" s="4">
        <v>0</v>
      </c>
      <c r="AC91" s="10" t="s">
        <v>405</v>
      </c>
      <c r="AD91" s="4">
        <v>237.26902173913044</v>
      </c>
      <c r="AE91" s="4">
        <v>0</v>
      </c>
      <c r="AF91" s="10">
        <v>0</v>
      </c>
      <c r="AG91" s="4">
        <v>0</v>
      </c>
      <c r="AH91" s="4">
        <v>0</v>
      </c>
      <c r="AI91" s="10" t="s">
        <v>405</v>
      </c>
      <c r="AJ91" s="4">
        <v>0</v>
      </c>
      <c r="AK91" s="4">
        <v>0</v>
      </c>
      <c r="AL91" s="10" t="s">
        <v>405</v>
      </c>
      <c r="AM91" s="1">
        <v>75082</v>
      </c>
      <c r="AN91" s="1">
        <v>1</v>
      </c>
      <c r="AX91"/>
      <c r="AY91"/>
    </row>
    <row r="92" spans="1:51" x14ac:dyDescent="0.25">
      <c r="A92" t="s">
        <v>207</v>
      </c>
      <c r="B92" t="s">
        <v>92</v>
      </c>
      <c r="C92" t="s">
        <v>324</v>
      </c>
      <c r="D92" t="s">
        <v>253</v>
      </c>
      <c r="E92" s="4">
        <v>91.739130434782609</v>
      </c>
      <c r="F92" s="4">
        <v>456.88804347826084</v>
      </c>
      <c r="G92" s="4">
        <v>0</v>
      </c>
      <c r="H92" s="10">
        <v>0</v>
      </c>
      <c r="I92" s="4">
        <v>421.61358695652171</v>
      </c>
      <c r="J92" s="4">
        <v>0</v>
      </c>
      <c r="K92" s="10">
        <v>0</v>
      </c>
      <c r="L92" s="4">
        <v>170.20782608695652</v>
      </c>
      <c r="M92" s="4">
        <v>0</v>
      </c>
      <c r="N92" s="10">
        <v>0</v>
      </c>
      <c r="O92" s="4">
        <v>134.93336956521739</v>
      </c>
      <c r="P92" s="4">
        <v>0</v>
      </c>
      <c r="Q92" s="8">
        <v>0</v>
      </c>
      <c r="R92" s="4">
        <v>29.535326086956523</v>
      </c>
      <c r="S92" s="4">
        <v>0</v>
      </c>
      <c r="T92" s="10">
        <v>0</v>
      </c>
      <c r="U92" s="4">
        <v>5.7391304347826084</v>
      </c>
      <c r="V92" s="4">
        <v>0</v>
      </c>
      <c r="W92" s="10">
        <v>0</v>
      </c>
      <c r="X92" s="4">
        <v>27.650326086956522</v>
      </c>
      <c r="Y92" s="4">
        <v>0</v>
      </c>
      <c r="Z92" s="10">
        <v>0</v>
      </c>
      <c r="AA92" s="4">
        <v>0</v>
      </c>
      <c r="AB92" s="4">
        <v>0</v>
      </c>
      <c r="AC92" s="10" t="s">
        <v>405</v>
      </c>
      <c r="AD92" s="4">
        <v>255.55260869565217</v>
      </c>
      <c r="AE92" s="4">
        <v>0</v>
      </c>
      <c r="AF92" s="10">
        <v>0</v>
      </c>
      <c r="AG92" s="4">
        <v>3.4772826086956519</v>
      </c>
      <c r="AH92" s="4">
        <v>0</v>
      </c>
      <c r="AI92" s="10">
        <v>0</v>
      </c>
      <c r="AJ92" s="4">
        <v>0</v>
      </c>
      <c r="AK92" s="4">
        <v>0</v>
      </c>
      <c r="AL92" s="10" t="s">
        <v>405</v>
      </c>
      <c r="AM92" s="1">
        <v>75293</v>
      </c>
      <c r="AN92" s="1">
        <v>1</v>
      </c>
      <c r="AX92"/>
      <c r="AY92"/>
    </row>
    <row r="93" spans="1:51" x14ac:dyDescent="0.25">
      <c r="A93" t="s">
        <v>207</v>
      </c>
      <c r="B93" t="s">
        <v>129</v>
      </c>
      <c r="C93" t="s">
        <v>293</v>
      </c>
      <c r="D93" t="s">
        <v>253</v>
      </c>
      <c r="E93" s="4">
        <v>87.891304347826093</v>
      </c>
      <c r="F93" s="4">
        <v>416.43</v>
      </c>
      <c r="G93" s="4">
        <v>5.8647826086956538</v>
      </c>
      <c r="H93" s="10">
        <v>1.4083477676189645E-2</v>
      </c>
      <c r="I93" s="4">
        <v>392.67728260869563</v>
      </c>
      <c r="J93" s="4">
        <v>5.8647826086956538</v>
      </c>
      <c r="K93" s="10">
        <v>1.4935375353862605E-2</v>
      </c>
      <c r="L93" s="4">
        <v>108.8016304347826</v>
      </c>
      <c r="M93" s="4">
        <v>0</v>
      </c>
      <c r="N93" s="10">
        <v>0</v>
      </c>
      <c r="O93" s="4">
        <v>86.307065217391298</v>
      </c>
      <c r="P93" s="4">
        <v>0</v>
      </c>
      <c r="Q93" s="8">
        <v>0</v>
      </c>
      <c r="R93" s="4">
        <v>17.625</v>
      </c>
      <c r="S93" s="4">
        <v>0</v>
      </c>
      <c r="T93" s="10">
        <v>0</v>
      </c>
      <c r="U93" s="4">
        <v>4.8695652173913047</v>
      </c>
      <c r="V93" s="4">
        <v>0</v>
      </c>
      <c r="W93" s="10">
        <v>0</v>
      </c>
      <c r="X93" s="4">
        <v>54.455652173913045</v>
      </c>
      <c r="Y93" s="4">
        <v>1.4176086956521741</v>
      </c>
      <c r="Z93" s="10">
        <v>2.6032351814001025E-2</v>
      </c>
      <c r="AA93" s="4">
        <v>1.2581521739130435</v>
      </c>
      <c r="AB93" s="4">
        <v>0</v>
      </c>
      <c r="AC93" s="10">
        <v>0</v>
      </c>
      <c r="AD93" s="4">
        <v>247.89282608695649</v>
      </c>
      <c r="AE93" s="4">
        <v>4.4471739130434793</v>
      </c>
      <c r="AF93" s="10">
        <v>1.7939905656985361E-2</v>
      </c>
      <c r="AG93" s="4">
        <v>4.0217391304347823</v>
      </c>
      <c r="AH93" s="4">
        <v>0</v>
      </c>
      <c r="AI93" s="10">
        <v>0</v>
      </c>
      <c r="AJ93" s="4">
        <v>0</v>
      </c>
      <c r="AK93" s="4">
        <v>0</v>
      </c>
      <c r="AL93" s="10" t="s">
        <v>405</v>
      </c>
      <c r="AM93" s="1">
        <v>75343</v>
      </c>
      <c r="AN93" s="1">
        <v>1</v>
      </c>
      <c r="AX93"/>
      <c r="AY93"/>
    </row>
    <row r="94" spans="1:51" x14ac:dyDescent="0.25">
      <c r="A94" t="s">
        <v>207</v>
      </c>
      <c r="B94" t="s">
        <v>137</v>
      </c>
      <c r="C94" t="s">
        <v>336</v>
      </c>
      <c r="D94" t="s">
        <v>252</v>
      </c>
      <c r="E94" s="4">
        <v>281.75</v>
      </c>
      <c r="F94" s="4">
        <v>1271.1693478260868</v>
      </c>
      <c r="G94" s="4">
        <v>67.434456521739122</v>
      </c>
      <c r="H94" s="10">
        <v>5.3049152449328153E-2</v>
      </c>
      <c r="I94" s="4">
        <v>1233.1854347826086</v>
      </c>
      <c r="J94" s="4">
        <v>67.434456521739122</v>
      </c>
      <c r="K94" s="10">
        <v>5.4683143848213524E-2</v>
      </c>
      <c r="L94" s="4">
        <v>211.58010869565214</v>
      </c>
      <c r="M94" s="4">
        <v>17.676304347826086</v>
      </c>
      <c r="N94" s="10">
        <v>8.3544263479194081E-2</v>
      </c>
      <c r="O94" s="4">
        <v>173.59619565217389</v>
      </c>
      <c r="P94" s="4">
        <v>17.676304347826086</v>
      </c>
      <c r="Q94" s="8">
        <v>0.10182426107564721</v>
      </c>
      <c r="R94" s="4">
        <v>37.983913043478253</v>
      </c>
      <c r="S94" s="4">
        <v>0</v>
      </c>
      <c r="T94" s="10">
        <v>0</v>
      </c>
      <c r="U94" s="4">
        <v>0</v>
      </c>
      <c r="V94" s="4">
        <v>0</v>
      </c>
      <c r="W94" s="10" t="s">
        <v>405</v>
      </c>
      <c r="X94" s="4">
        <v>254.35043478260863</v>
      </c>
      <c r="Y94" s="4">
        <v>1.9130434782608696</v>
      </c>
      <c r="Z94" s="10">
        <v>7.5212903799277298E-3</v>
      </c>
      <c r="AA94" s="4">
        <v>0</v>
      </c>
      <c r="AB94" s="4">
        <v>0</v>
      </c>
      <c r="AC94" s="10" t="s">
        <v>405</v>
      </c>
      <c r="AD94" s="4">
        <v>800.02141304347822</v>
      </c>
      <c r="AE94" s="4">
        <v>47.845108695652172</v>
      </c>
      <c r="AF94" s="10">
        <v>5.9804785116485334E-2</v>
      </c>
      <c r="AG94" s="4">
        <v>0</v>
      </c>
      <c r="AH94" s="4">
        <v>0</v>
      </c>
      <c r="AI94" s="10" t="s">
        <v>405</v>
      </c>
      <c r="AJ94" s="4">
        <v>5.2173913043478262</v>
      </c>
      <c r="AK94" s="4">
        <v>0</v>
      </c>
      <c r="AL94" s="10" t="s">
        <v>405</v>
      </c>
      <c r="AM94" s="1">
        <v>75353</v>
      </c>
      <c r="AN94" s="1">
        <v>1</v>
      </c>
      <c r="AX94"/>
      <c r="AY94"/>
    </row>
    <row r="95" spans="1:51" x14ac:dyDescent="0.25">
      <c r="A95" t="s">
        <v>207</v>
      </c>
      <c r="B95" t="s">
        <v>200</v>
      </c>
      <c r="C95" t="s">
        <v>302</v>
      </c>
      <c r="D95" t="s">
        <v>253</v>
      </c>
      <c r="E95" s="4">
        <v>81.549295774647888</v>
      </c>
      <c r="F95" s="4">
        <v>410.08450704225351</v>
      </c>
      <c r="G95" s="4">
        <v>1.4084507042253521E-2</v>
      </c>
      <c r="H95" s="10">
        <v>3.4345377112240697E-5</v>
      </c>
      <c r="I95" s="4">
        <v>362.07394366197184</v>
      </c>
      <c r="J95" s="4">
        <v>1.4084507042253521E-2</v>
      </c>
      <c r="K95" s="10">
        <v>3.8899532233124897E-5</v>
      </c>
      <c r="L95" s="4">
        <v>131.83450704225351</v>
      </c>
      <c r="M95" s="4">
        <v>1.4084507042253521E-2</v>
      </c>
      <c r="N95" s="10">
        <v>1.0683475334526323E-4</v>
      </c>
      <c r="O95" s="4">
        <v>87.739436619718305</v>
      </c>
      <c r="P95" s="4">
        <v>1.4084507042253521E-2</v>
      </c>
      <c r="Q95" s="8">
        <v>1.6052652700858819E-4</v>
      </c>
      <c r="R95" s="4">
        <v>39.619718309859152</v>
      </c>
      <c r="S95" s="4">
        <v>0</v>
      </c>
      <c r="T95" s="10">
        <v>0</v>
      </c>
      <c r="U95" s="4">
        <v>4.475352112676056</v>
      </c>
      <c r="V95" s="4">
        <v>0</v>
      </c>
      <c r="W95" s="10">
        <v>0</v>
      </c>
      <c r="X95" s="4">
        <v>72.616197183098592</v>
      </c>
      <c r="Y95" s="4">
        <v>0</v>
      </c>
      <c r="Z95" s="10">
        <v>0</v>
      </c>
      <c r="AA95" s="4">
        <v>3.915492957746479</v>
      </c>
      <c r="AB95" s="4">
        <v>0</v>
      </c>
      <c r="AC95" s="10">
        <v>0</v>
      </c>
      <c r="AD95" s="4">
        <v>201.71830985915494</v>
      </c>
      <c r="AE95" s="4">
        <v>0</v>
      </c>
      <c r="AF95" s="10">
        <v>0</v>
      </c>
      <c r="AG95" s="4">
        <v>0</v>
      </c>
      <c r="AH95" s="4">
        <v>0</v>
      </c>
      <c r="AI95" s="10" t="s">
        <v>405</v>
      </c>
      <c r="AJ95" s="4">
        <v>0</v>
      </c>
      <c r="AK95" s="4">
        <v>0</v>
      </c>
      <c r="AL95" s="10" t="s">
        <v>405</v>
      </c>
      <c r="AM95" s="1">
        <v>75443</v>
      </c>
      <c r="AN95" s="1">
        <v>1</v>
      </c>
      <c r="AX95"/>
      <c r="AY95"/>
    </row>
    <row r="96" spans="1:51" x14ac:dyDescent="0.25">
      <c r="A96" t="s">
        <v>207</v>
      </c>
      <c r="B96" t="s">
        <v>86</v>
      </c>
      <c r="C96" t="s">
        <v>268</v>
      </c>
      <c r="D96" t="s">
        <v>253</v>
      </c>
      <c r="E96" s="4">
        <v>124.32608695652173</v>
      </c>
      <c r="F96" s="4">
        <v>368.55978260869563</v>
      </c>
      <c r="G96" s="4">
        <v>0.40760869565217389</v>
      </c>
      <c r="H96" s="10">
        <v>1.1059500110595002E-3</v>
      </c>
      <c r="I96" s="4">
        <v>355.99793478260864</v>
      </c>
      <c r="J96" s="4">
        <v>0.40760869565217389</v>
      </c>
      <c r="K96" s="10">
        <v>1.1449748884107475E-3</v>
      </c>
      <c r="L96" s="4">
        <v>60.939782608695673</v>
      </c>
      <c r="M96" s="4">
        <v>0</v>
      </c>
      <c r="N96" s="10">
        <v>0</v>
      </c>
      <c r="O96" s="4">
        <v>51.202826086956541</v>
      </c>
      <c r="P96" s="4">
        <v>0</v>
      </c>
      <c r="Q96" s="8">
        <v>0</v>
      </c>
      <c r="R96" s="4">
        <v>6.0847826086956518</v>
      </c>
      <c r="S96" s="4">
        <v>0</v>
      </c>
      <c r="T96" s="10">
        <v>0</v>
      </c>
      <c r="U96" s="4">
        <v>3.652173913043478</v>
      </c>
      <c r="V96" s="4">
        <v>0</v>
      </c>
      <c r="W96" s="10">
        <v>0</v>
      </c>
      <c r="X96" s="4">
        <v>70.089782608695657</v>
      </c>
      <c r="Y96" s="4">
        <v>0</v>
      </c>
      <c r="Z96" s="10">
        <v>0</v>
      </c>
      <c r="AA96" s="4">
        <v>2.8248913043478265</v>
      </c>
      <c r="AB96" s="4">
        <v>0</v>
      </c>
      <c r="AC96" s="10">
        <v>0</v>
      </c>
      <c r="AD96" s="4">
        <v>234.53141304347818</v>
      </c>
      <c r="AE96" s="4">
        <v>0.40760869565217389</v>
      </c>
      <c r="AF96" s="10">
        <v>1.7379705787071264E-3</v>
      </c>
      <c r="AG96" s="4">
        <v>0.17391304347826086</v>
      </c>
      <c r="AH96" s="4">
        <v>0</v>
      </c>
      <c r="AI96" s="10">
        <v>0</v>
      </c>
      <c r="AJ96" s="4">
        <v>0</v>
      </c>
      <c r="AK96" s="4">
        <v>0</v>
      </c>
      <c r="AL96" s="10" t="s">
        <v>405</v>
      </c>
      <c r="AM96" s="1">
        <v>75279</v>
      </c>
      <c r="AN96" s="1">
        <v>1</v>
      </c>
      <c r="AX96"/>
      <c r="AY96"/>
    </row>
    <row r="97" spans="1:51" x14ac:dyDescent="0.25">
      <c r="A97" t="s">
        <v>207</v>
      </c>
      <c r="B97" t="s">
        <v>62</v>
      </c>
      <c r="C97" t="s">
        <v>268</v>
      </c>
      <c r="D97" t="s">
        <v>253</v>
      </c>
      <c r="E97" s="4">
        <v>84.423913043478265</v>
      </c>
      <c r="F97" s="4">
        <v>292.45663043478248</v>
      </c>
      <c r="G97" s="4">
        <v>0</v>
      </c>
      <c r="H97" s="10">
        <v>0</v>
      </c>
      <c r="I97" s="4">
        <v>275.92945652173904</v>
      </c>
      <c r="J97" s="4">
        <v>0</v>
      </c>
      <c r="K97" s="10">
        <v>0</v>
      </c>
      <c r="L97" s="4">
        <v>59.556739130434778</v>
      </c>
      <c r="M97" s="4">
        <v>0</v>
      </c>
      <c r="N97" s="10">
        <v>0</v>
      </c>
      <c r="O97" s="4">
        <v>43.029565217391301</v>
      </c>
      <c r="P97" s="4">
        <v>0</v>
      </c>
      <c r="Q97" s="8">
        <v>0</v>
      </c>
      <c r="R97" s="4">
        <v>11.744565217391305</v>
      </c>
      <c r="S97" s="4">
        <v>0</v>
      </c>
      <c r="T97" s="10">
        <v>0</v>
      </c>
      <c r="U97" s="4">
        <v>4.7826086956521738</v>
      </c>
      <c r="V97" s="4">
        <v>0</v>
      </c>
      <c r="W97" s="10">
        <v>0</v>
      </c>
      <c r="X97" s="4">
        <v>66.062717391304346</v>
      </c>
      <c r="Y97" s="4">
        <v>0</v>
      </c>
      <c r="Z97" s="10">
        <v>0</v>
      </c>
      <c r="AA97" s="4">
        <v>0</v>
      </c>
      <c r="AB97" s="4">
        <v>0</v>
      </c>
      <c r="AC97" s="10" t="s">
        <v>405</v>
      </c>
      <c r="AD97" s="4">
        <v>166.83717391304339</v>
      </c>
      <c r="AE97" s="4">
        <v>0</v>
      </c>
      <c r="AF97" s="10">
        <v>0</v>
      </c>
      <c r="AG97" s="4">
        <v>0</v>
      </c>
      <c r="AH97" s="4">
        <v>0</v>
      </c>
      <c r="AI97" s="10" t="s">
        <v>405</v>
      </c>
      <c r="AJ97" s="4">
        <v>0</v>
      </c>
      <c r="AK97" s="4">
        <v>0</v>
      </c>
      <c r="AL97" s="10" t="s">
        <v>405</v>
      </c>
      <c r="AM97" s="1">
        <v>75237</v>
      </c>
      <c r="AN97" s="1">
        <v>1</v>
      </c>
      <c r="AX97"/>
      <c r="AY97"/>
    </row>
    <row r="98" spans="1:51" x14ac:dyDescent="0.25">
      <c r="A98" t="s">
        <v>207</v>
      </c>
      <c r="B98" t="s">
        <v>167</v>
      </c>
      <c r="C98" t="s">
        <v>349</v>
      </c>
      <c r="D98" t="s">
        <v>252</v>
      </c>
      <c r="E98" s="4">
        <v>104.98913043478261</v>
      </c>
      <c r="F98" s="4">
        <v>271.88097826086954</v>
      </c>
      <c r="G98" s="4">
        <v>0.49184782608695654</v>
      </c>
      <c r="H98" s="10">
        <v>1.8090556729387262E-3</v>
      </c>
      <c r="I98" s="4">
        <v>218.26956521739129</v>
      </c>
      <c r="J98" s="4">
        <v>0</v>
      </c>
      <c r="K98" s="10">
        <v>0</v>
      </c>
      <c r="L98" s="4">
        <v>47.834239130434788</v>
      </c>
      <c r="M98" s="4">
        <v>0.49184782608695654</v>
      </c>
      <c r="N98" s="10">
        <v>1.0282338237800373E-2</v>
      </c>
      <c r="O98" s="4">
        <v>6.25E-2</v>
      </c>
      <c r="P98" s="4">
        <v>0</v>
      </c>
      <c r="Q98" s="8">
        <v>0</v>
      </c>
      <c r="R98" s="4">
        <v>42.475543478260875</v>
      </c>
      <c r="S98" s="4">
        <v>0.49184782608695654</v>
      </c>
      <c r="T98" s="10">
        <v>1.1579553451474633E-2</v>
      </c>
      <c r="U98" s="4">
        <v>5.2961956521739131</v>
      </c>
      <c r="V98" s="4">
        <v>0</v>
      </c>
      <c r="W98" s="10">
        <v>0</v>
      </c>
      <c r="X98" s="4">
        <v>67.019021739130437</v>
      </c>
      <c r="Y98" s="4">
        <v>0</v>
      </c>
      <c r="Z98" s="10">
        <v>0</v>
      </c>
      <c r="AA98" s="4">
        <v>5.8396739130434785</v>
      </c>
      <c r="AB98" s="4">
        <v>0</v>
      </c>
      <c r="AC98" s="10">
        <v>0</v>
      </c>
      <c r="AD98" s="4">
        <v>151.18804347826085</v>
      </c>
      <c r="AE98" s="4">
        <v>0</v>
      </c>
      <c r="AF98" s="10">
        <v>0</v>
      </c>
      <c r="AG98" s="4">
        <v>0</v>
      </c>
      <c r="AH98" s="4">
        <v>0</v>
      </c>
      <c r="AI98" s="10" t="s">
        <v>405</v>
      </c>
      <c r="AJ98" s="4">
        <v>0</v>
      </c>
      <c r="AK98" s="4">
        <v>0</v>
      </c>
      <c r="AL98" s="10" t="s">
        <v>405</v>
      </c>
      <c r="AM98" s="1">
        <v>75395</v>
      </c>
      <c r="AN98" s="1">
        <v>1</v>
      </c>
      <c r="AX98"/>
      <c r="AY98"/>
    </row>
    <row r="99" spans="1:51" x14ac:dyDescent="0.25">
      <c r="A99" t="s">
        <v>207</v>
      </c>
      <c r="B99" t="s">
        <v>56</v>
      </c>
      <c r="C99" t="s">
        <v>308</v>
      </c>
      <c r="D99" t="s">
        <v>253</v>
      </c>
      <c r="E99" s="4">
        <v>46.076086956521742</v>
      </c>
      <c r="F99" s="4">
        <v>133.72826086956522</v>
      </c>
      <c r="G99" s="4">
        <v>0</v>
      </c>
      <c r="H99" s="10">
        <v>0</v>
      </c>
      <c r="I99" s="4">
        <v>127.60597826086956</v>
      </c>
      <c r="J99" s="4">
        <v>0</v>
      </c>
      <c r="K99" s="10">
        <v>0</v>
      </c>
      <c r="L99" s="4">
        <v>29.782608695652176</v>
      </c>
      <c r="M99" s="4">
        <v>0</v>
      </c>
      <c r="N99" s="10">
        <v>0</v>
      </c>
      <c r="O99" s="4">
        <v>23.660326086956523</v>
      </c>
      <c r="P99" s="4">
        <v>0</v>
      </c>
      <c r="Q99" s="8">
        <v>0</v>
      </c>
      <c r="R99" s="4">
        <v>3.6168478260869565</v>
      </c>
      <c r="S99" s="4">
        <v>0</v>
      </c>
      <c r="T99" s="10">
        <v>0</v>
      </c>
      <c r="U99" s="4">
        <v>2.5054347826086958</v>
      </c>
      <c r="V99" s="4">
        <v>0</v>
      </c>
      <c r="W99" s="10">
        <v>0</v>
      </c>
      <c r="X99" s="4">
        <v>18.682065217391305</v>
      </c>
      <c r="Y99" s="4">
        <v>0</v>
      </c>
      <c r="Z99" s="10">
        <v>0</v>
      </c>
      <c r="AA99" s="4">
        <v>0</v>
      </c>
      <c r="AB99" s="4">
        <v>0</v>
      </c>
      <c r="AC99" s="10" t="s">
        <v>405</v>
      </c>
      <c r="AD99" s="4">
        <v>77.285326086956516</v>
      </c>
      <c r="AE99" s="4">
        <v>0</v>
      </c>
      <c r="AF99" s="10">
        <v>0</v>
      </c>
      <c r="AG99" s="4">
        <v>7.9782608695652177</v>
      </c>
      <c r="AH99" s="4">
        <v>0</v>
      </c>
      <c r="AI99" s="10">
        <v>0</v>
      </c>
      <c r="AJ99" s="4">
        <v>0</v>
      </c>
      <c r="AK99" s="4">
        <v>0</v>
      </c>
      <c r="AL99" s="10" t="s">
        <v>405</v>
      </c>
      <c r="AM99" s="1">
        <v>75230</v>
      </c>
      <c r="AN99" s="1">
        <v>1</v>
      </c>
      <c r="AX99"/>
      <c r="AY99"/>
    </row>
    <row r="100" spans="1:51" x14ac:dyDescent="0.25">
      <c r="A100" t="s">
        <v>207</v>
      </c>
      <c r="B100" t="s">
        <v>176</v>
      </c>
      <c r="C100" t="s">
        <v>322</v>
      </c>
      <c r="D100" t="s">
        <v>254</v>
      </c>
      <c r="E100" s="4">
        <v>28.086956521739129</v>
      </c>
      <c r="F100" s="4">
        <v>94.111304347826092</v>
      </c>
      <c r="G100" s="4">
        <v>0</v>
      </c>
      <c r="H100" s="10">
        <v>0</v>
      </c>
      <c r="I100" s="4">
        <v>78.035217391304357</v>
      </c>
      <c r="J100" s="4">
        <v>0</v>
      </c>
      <c r="K100" s="10">
        <v>0</v>
      </c>
      <c r="L100" s="4">
        <v>27.886195652173914</v>
      </c>
      <c r="M100" s="4">
        <v>0</v>
      </c>
      <c r="N100" s="10">
        <v>0</v>
      </c>
      <c r="O100" s="4">
        <v>24.070978260869566</v>
      </c>
      <c r="P100" s="4">
        <v>0</v>
      </c>
      <c r="Q100" s="8">
        <v>0</v>
      </c>
      <c r="R100" s="4">
        <v>3.8152173913043477</v>
      </c>
      <c r="S100" s="4">
        <v>0</v>
      </c>
      <c r="T100" s="10">
        <v>0</v>
      </c>
      <c r="U100" s="4">
        <v>0</v>
      </c>
      <c r="V100" s="4">
        <v>0</v>
      </c>
      <c r="W100" s="10" t="s">
        <v>405</v>
      </c>
      <c r="X100" s="4">
        <v>0</v>
      </c>
      <c r="Y100" s="4">
        <v>0</v>
      </c>
      <c r="Z100" s="10" t="s">
        <v>405</v>
      </c>
      <c r="AA100" s="4">
        <v>12.260869565217391</v>
      </c>
      <c r="AB100" s="4">
        <v>0</v>
      </c>
      <c r="AC100" s="10">
        <v>0</v>
      </c>
      <c r="AD100" s="4">
        <v>53.964239130434791</v>
      </c>
      <c r="AE100" s="4">
        <v>0</v>
      </c>
      <c r="AF100" s="10">
        <v>0</v>
      </c>
      <c r="AG100" s="4">
        <v>0</v>
      </c>
      <c r="AH100" s="4">
        <v>0</v>
      </c>
      <c r="AI100" s="10" t="s">
        <v>405</v>
      </c>
      <c r="AJ100" s="4">
        <v>0</v>
      </c>
      <c r="AK100" s="4">
        <v>0</v>
      </c>
      <c r="AL100" s="10" t="s">
        <v>405</v>
      </c>
      <c r="AM100" s="1">
        <v>75408</v>
      </c>
      <c r="AN100" s="1">
        <v>1</v>
      </c>
      <c r="AX100"/>
      <c r="AY100"/>
    </row>
    <row r="101" spans="1:51" x14ac:dyDescent="0.25">
      <c r="A101" t="s">
        <v>207</v>
      </c>
      <c r="B101" t="s">
        <v>108</v>
      </c>
      <c r="C101" t="s">
        <v>286</v>
      </c>
      <c r="D101" t="s">
        <v>258</v>
      </c>
      <c r="E101" s="4">
        <v>144.29347826086956</v>
      </c>
      <c r="F101" s="4">
        <v>433.92391304347825</v>
      </c>
      <c r="G101" s="4">
        <v>165.29347826086956</v>
      </c>
      <c r="H101" s="10">
        <v>0.38092733147967234</v>
      </c>
      <c r="I101" s="4">
        <v>380.0625</v>
      </c>
      <c r="J101" s="4">
        <v>155.10326086956522</v>
      </c>
      <c r="K101" s="10">
        <v>0.40809935436820316</v>
      </c>
      <c r="L101" s="4">
        <v>60.888586956521735</v>
      </c>
      <c r="M101" s="4">
        <v>15.233695652173914</v>
      </c>
      <c r="N101" s="10">
        <v>0.25018967287008526</v>
      </c>
      <c r="O101" s="4">
        <v>16.478260869565219</v>
      </c>
      <c r="P101" s="4">
        <v>5.0434782608695654</v>
      </c>
      <c r="Q101" s="8">
        <v>0.30606860158311344</v>
      </c>
      <c r="R101" s="4">
        <v>40.470108695652172</v>
      </c>
      <c r="S101" s="4">
        <v>10.190217391304348</v>
      </c>
      <c r="T101" s="10">
        <v>0.25179614584032767</v>
      </c>
      <c r="U101" s="4">
        <v>3.9402173913043477</v>
      </c>
      <c r="V101" s="4">
        <v>0</v>
      </c>
      <c r="W101" s="10">
        <v>0</v>
      </c>
      <c r="X101" s="4">
        <v>112.33967391304348</v>
      </c>
      <c r="Y101" s="4">
        <v>58.021739130434781</v>
      </c>
      <c r="Z101" s="10">
        <v>0.51648484555284102</v>
      </c>
      <c r="AA101" s="4">
        <v>9.4510869565217384</v>
      </c>
      <c r="AB101" s="4">
        <v>0</v>
      </c>
      <c r="AC101" s="10">
        <v>0</v>
      </c>
      <c r="AD101" s="4">
        <v>251.24456521739131</v>
      </c>
      <c r="AE101" s="4">
        <v>92.038043478260875</v>
      </c>
      <c r="AF101" s="10">
        <v>0.36632849510047805</v>
      </c>
      <c r="AG101" s="4">
        <v>0</v>
      </c>
      <c r="AH101" s="4">
        <v>0</v>
      </c>
      <c r="AI101" s="10" t="s">
        <v>405</v>
      </c>
      <c r="AJ101" s="4">
        <v>0</v>
      </c>
      <c r="AK101" s="4">
        <v>0</v>
      </c>
      <c r="AL101" s="10" t="s">
        <v>405</v>
      </c>
      <c r="AM101" s="1">
        <v>75319</v>
      </c>
      <c r="AN101" s="1">
        <v>1</v>
      </c>
      <c r="AX101"/>
      <c r="AY101"/>
    </row>
    <row r="102" spans="1:51" x14ac:dyDescent="0.25">
      <c r="A102" t="s">
        <v>207</v>
      </c>
      <c r="B102" t="s">
        <v>153</v>
      </c>
      <c r="C102" t="s">
        <v>344</v>
      </c>
      <c r="D102" t="s">
        <v>253</v>
      </c>
      <c r="E102" s="4">
        <v>116.85869565217391</v>
      </c>
      <c r="F102" s="4">
        <v>499.08630434782617</v>
      </c>
      <c r="G102" s="4">
        <v>0</v>
      </c>
      <c r="H102" s="10">
        <v>0</v>
      </c>
      <c r="I102" s="4">
        <v>451.05945652173921</v>
      </c>
      <c r="J102" s="4">
        <v>0</v>
      </c>
      <c r="K102" s="10">
        <v>0</v>
      </c>
      <c r="L102" s="4">
        <v>92.141304347826093</v>
      </c>
      <c r="M102" s="4">
        <v>0</v>
      </c>
      <c r="N102" s="10">
        <v>0</v>
      </c>
      <c r="O102" s="4">
        <v>44.114456521739136</v>
      </c>
      <c r="P102" s="4">
        <v>0</v>
      </c>
      <c r="Q102" s="8">
        <v>0</v>
      </c>
      <c r="R102" s="4">
        <v>43.070326086956527</v>
      </c>
      <c r="S102" s="4">
        <v>0</v>
      </c>
      <c r="T102" s="10">
        <v>0</v>
      </c>
      <c r="U102" s="4">
        <v>4.9565217391304346</v>
      </c>
      <c r="V102" s="4">
        <v>0</v>
      </c>
      <c r="W102" s="10">
        <v>0</v>
      </c>
      <c r="X102" s="4">
        <v>48.177282608695648</v>
      </c>
      <c r="Y102" s="4">
        <v>0</v>
      </c>
      <c r="Z102" s="10">
        <v>0</v>
      </c>
      <c r="AA102" s="4">
        <v>0</v>
      </c>
      <c r="AB102" s="4">
        <v>0</v>
      </c>
      <c r="AC102" s="10" t="s">
        <v>405</v>
      </c>
      <c r="AD102" s="4">
        <v>358.76771739130442</v>
      </c>
      <c r="AE102" s="4">
        <v>0</v>
      </c>
      <c r="AF102" s="10">
        <v>0</v>
      </c>
      <c r="AG102" s="4">
        <v>0</v>
      </c>
      <c r="AH102" s="4">
        <v>0</v>
      </c>
      <c r="AI102" s="10" t="s">
        <v>405</v>
      </c>
      <c r="AJ102" s="4">
        <v>0</v>
      </c>
      <c r="AK102" s="4">
        <v>0</v>
      </c>
      <c r="AL102" s="10" t="s">
        <v>405</v>
      </c>
      <c r="AM102" s="1">
        <v>75378</v>
      </c>
      <c r="AN102" s="1">
        <v>1</v>
      </c>
      <c r="AX102"/>
      <c r="AY102"/>
    </row>
    <row r="103" spans="1:51" x14ac:dyDescent="0.25">
      <c r="A103" t="s">
        <v>207</v>
      </c>
      <c r="B103" t="s">
        <v>166</v>
      </c>
      <c r="C103" t="s">
        <v>277</v>
      </c>
      <c r="D103" t="s">
        <v>252</v>
      </c>
      <c r="E103" s="4">
        <v>80.652173913043484</v>
      </c>
      <c r="F103" s="4">
        <v>306.64673913043475</v>
      </c>
      <c r="G103" s="4">
        <v>0</v>
      </c>
      <c r="H103" s="10">
        <v>0</v>
      </c>
      <c r="I103" s="4">
        <v>287.10869565217388</v>
      </c>
      <c r="J103" s="4">
        <v>0</v>
      </c>
      <c r="K103" s="10">
        <v>0</v>
      </c>
      <c r="L103" s="4">
        <v>57.782608695652172</v>
      </c>
      <c r="M103" s="4">
        <v>0</v>
      </c>
      <c r="N103" s="10">
        <v>0</v>
      </c>
      <c r="O103" s="4">
        <v>38.244565217391305</v>
      </c>
      <c r="P103" s="4">
        <v>0</v>
      </c>
      <c r="Q103" s="8">
        <v>0</v>
      </c>
      <c r="R103" s="4">
        <v>14.233695652173912</v>
      </c>
      <c r="S103" s="4">
        <v>0</v>
      </c>
      <c r="T103" s="10">
        <v>0</v>
      </c>
      <c r="U103" s="4">
        <v>5.3043478260869561</v>
      </c>
      <c r="V103" s="4">
        <v>0</v>
      </c>
      <c r="W103" s="10">
        <v>0</v>
      </c>
      <c r="X103" s="4">
        <v>70.402173913043484</v>
      </c>
      <c r="Y103" s="4">
        <v>0</v>
      </c>
      <c r="Z103" s="10">
        <v>0</v>
      </c>
      <c r="AA103" s="4">
        <v>0</v>
      </c>
      <c r="AB103" s="4">
        <v>0</v>
      </c>
      <c r="AC103" s="10" t="s">
        <v>405</v>
      </c>
      <c r="AD103" s="4">
        <v>178.46195652173913</v>
      </c>
      <c r="AE103" s="4">
        <v>0</v>
      </c>
      <c r="AF103" s="10">
        <v>0</v>
      </c>
      <c r="AG103" s="4">
        <v>0</v>
      </c>
      <c r="AH103" s="4">
        <v>0</v>
      </c>
      <c r="AI103" s="10" t="s">
        <v>405</v>
      </c>
      <c r="AJ103" s="4">
        <v>0</v>
      </c>
      <c r="AK103" s="4">
        <v>0</v>
      </c>
      <c r="AL103" s="10" t="s">
        <v>405</v>
      </c>
      <c r="AM103" s="1">
        <v>75394</v>
      </c>
      <c r="AN103" s="1">
        <v>1</v>
      </c>
      <c r="AX103"/>
      <c r="AY103"/>
    </row>
    <row r="104" spans="1:51" x14ac:dyDescent="0.25">
      <c r="A104" t="s">
        <v>207</v>
      </c>
      <c r="B104" t="s">
        <v>179</v>
      </c>
      <c r="C104" t="s">
        <v>333</v>
      </c>
      <c r="D104" t="s">
        <v>252</v>
      </c>
      <c r="E104" s="4">
        <v>53.510869565217391</v>
      </c>
      <c r="F104" s="4">
        <v>282.85739130434786</v>
      </c>
      <c r="G104" s="4">
        <v>24.184782608695652</v>
      </c>
      <c r="H104" s="10">
        <v>8.5501681597117601E-2</v>
      </c>
      <c r="I104" s="4">
        <v>258.91717391304348</v>
      </c>
      <c r="J104" s="4">
        <v>24.184782608695652</v>
      </c>
      <c r="K104" s="10">
        <v>9.3407409957355844E-2</v>
      </c>
      <c r="L104" s="4">
        <v>61.021739130434788</v>
      </c>
      <c r="M104" s="4">
        <v>7.6141304347826084</v>
      </c>
      <c r="N104" s="10">
        <v>0.12477734235838972</v>
      </c>
      <c r="O104" s="4">
        <v>37.081521739130437</v>
      </c>
      <c r="P104" s="4">
        <v>7.6141304347826084</v>
      </c>
      <c r="Q104" s="8">
        <v>0.20533489667301771</v>
      </c>
      <c r="R104" s="4">
        <v>19.410326086956523</v>
      </c>
      <c r="S104" s="4">
        <v>0</v>
      </c>
      <c r="T104" s="10">
        <v>0</v>
      </c>
      <c r="U104" s="4">
        <v>4.5298913043478262</v>
      </c>
      <c r="V104" s="4">
        <v>0</v>
      </c>
      <c r="W104" s="10">
        <v>0</v>
      </c>
      <c r="X104" s="4">
        <v>80.820108695652166</v>
      </c>
      <c r="Y104" s="4">
        <v>7.875</v>
      </c>
      <c r="Z104" s="10">
        <v>9.7438621737756304E-2</v>
      </c>
      <c r="AA104" s="4">
        <v>0</v>
      </c>
      <c r="AB104" s="4">
        <v>0</v>
      </c>
      <c r="AC104" s="10" t="s">
        <v>405</v>
      </c>
      <c r="AD104" s="4">
        <v>141.01554347826087</v>
      </c>
      <c r="AE104" s="4">
        <v>8.695652173913043</v>
      </c>
      <c r="AF104" s="10">
        <v>6.1664494277920333E-2</v>
      </c>
      <c r="AG104" s="4">
        <v>0</v>
      </c>
      <c r="AH104" s="4">
        <v>0</v>
      </c>
      <c r="AI104" s="10" t="s">
        <v>405</v>
      </c>
      <c r="AJ104" s="4">
        <v>0</v>
      </c>
      <c r="AK104" s="4">
        <v>0</v>
      </c>
      <c r="AL104" s="10" t="s">
        <v>405</v>
      </c>
      <c r="AM104" s="1">
        <v>75412</v>
      </c>
      <c r="AN104" s="1">
        <v>1</v>
      </c>
      <c r="AX104"/>
      <c r="AY104"/>
    </row>
    <row r="105" spans="1:51" x14ac:dyDescent="0.25">
      <c r="A105" t="s">
        <v>207</v>
      </c>
      <c r="B105" t="s">
        <v>127</v>
      </c>
      <c r="C105" t="s">
        <v>333</v>
      </c>
      <c r="D105" t="s">
        <v>252</v>
      </c>
      <c r="E105" s="4">
        <v>180.69565217391303</v>
      </c>
      <c r="F105" s="4">
        <v>713.19510869565215</v>
      </c>
      <c r="G105" s="4">
        <v>40.065217391304344</v>
      </c>
      <c r="H105" s="10">
        <v>5.6177078197547928E-2</v>
      </c>
      <c r="I105" s="4">
        <v>678.52391304347827</v>
      </c>
      <c r="J105" s="4">
        <v>40.065217391304344</v>
      </c>
      <c r="K105" s="10">
        <v>5.9047612944979663E-2</v>
      </c>
      <c r="L105" s="4">
        <v>65.111413043478265</v>
      </c>
      <c r="M105" s="4">
        <v>2.3586956521739131</v>
      </c>
      <c r="N105" s="10">
        <v>3.6225533158048495E-2</v>
      </c>
      <c r="O105" s="4">
        <v>30.440217391304348</v>
      </c>
      <c r="P105" s="4">
        <v>2.3586956521739131</v>
      </c>
      <c r="Q105" s="8">
        <v>7.7486163185145507E-2</v>
      </c>
      <c r="R105" s="4">
        <v>29.668478260869566</v>
      </c>
      <c r="S105" s="4">
        <v>0</v>
      </c>
      <c r="T105" s="10">
        <v>0</v>
      </c>
      <c r="U105" s="4">
        <v>5.0027173913043477</v>
      </c>
      <c r="V105" s="4">
        <v>0</v>
      </c>
      <c r="W105" s="10">
        <v>0</v>
      </c>
      <c r="X105" s="4">
        <v>194.51793478260871</v>
      </c>
      <c r="Y105" s="4">
        <v>11.114130434782609</v>
      </c>
      <c r="Z105" s="10">
        <v>5.7136790225557607E-2</v>
      </c>
      <c r="AA105" s="4">
        <v>0</v>
      </c>
      <c r="AB105" s="4">
        <v>0</v>
      </c>
      <c r="AC105" s="10" t="s">
        <v>405</v>
      </c>
      <c r="AD105" s="4">
        <v>453.56576086956522</v>
      </c>
      <c r="AE105" s="4">
        <v>26.592391304347824</v>
      </c>
      <c r="AF105" s="10">
        <v>5.8629626833748519E-2</v>
      </c>
      <c r="AG105" s="4">
        <v>0</v>
      </c>
      <c r="AH105" s="4">
        <v>0</v>
      </c>
      <c r="AI105" s="10" t="s">
        <v>405</v>
      </c>
      <c r="AJ105" s="4">
        <v>0</v>
      </c>
      <c r="AK105" s="4">
        <v>0</v>
      </c>
      <c r="AL105" s="10" t="s">
        <v>405</v>
      </c>
      <c r="AM105" s="1">
        <v>75339</v>
      </c>
      <c r="AN105" s="1">
        <v>1</v>
      </c>
      <c r="AX105"/>
      <c r="AY105"/>
    </row>
    <row r="106" spans="1:51" x14ac:dyDescent="0.25">
      <c r="A106" t="s">
        <v>207</v>
      </c>
      <c r="B106" t="s">
        <v>118</v>
      </c>
      <c r="C106" t="s">
        <v>264</v>
      </c>
      <c r="D106" t="s">
        <v>252</v>
      </c>
      <c r="E106" s="4">
        <v>132.03260869565219</v>
      </c>
      <c r="F106" s="4">
        <v>478.27163043478265</v>
      </c>
      <c r="G106" s="4">
        <v>5.6168478260869561</v>
      </c>
      <c r="H106" s="10">
        <v>1.1744053940604517E-2</v>
      </c>
      <c r="I106" s="4">
        <v>462.45913043478265</v>
      </c>
      <c r="J106" s="4">
        <v>5.5733695652173907</v>
      </c>
      <c r="K106" s="10">
        <v>1.2051593748354728E-2</v>
      </c>
      <c r="L106" s="4">
        <v>77.459239130434781</v>
      </c>
      <c r="M106" s="4">
        <v>0.56521739130434778</v>
      </c>
      <c r="N106" s="10">
        <v>7.2969654446588313E-3</v>
      </c>
      <c r="O106" s="4">
        <v>66.720108695652172</v>
      </c>
      <c r="P106" s="4">
        <v>0.52173913043478259</v>
      </c>
      <c r="Q106" s="8">
        <v>7.8198183521361944E-3</v>
      </c>
      <c r="R106" s="4">
        <v>5.3478260869565215</v>
      </c>
      <c r="S106" s="4">
        <v>4.3478260869565216E-2</v>
      </c>
      <c r="T106" s="10">
        <v>8.130081300813009E-3</v>
      </c>
      <c r="U106" s="4">
        <v>5.3913043478260869</v>
      </c>
      <c r="V106" s="4">
        <v>0</v>
      </c>
      <c r="W106" s="10">
        <v>0</v>
      </c>
      <c r="X106" s="4">
        <v>140.14836956521739</v>
      </c>
      <c r="Y106" s="4">
        <v>1.3994565217391304</v>
      </c>
      <c r="Z106" s="10">
        <v>9.9855355155444737E-3</v>
      </c>
      <c r="AA106" s="4">
        <v>5.0733695652173916</v>
      </c>
      <c r="AB106" s="4">
        <v>0</v>
      </c>
      <c r="AC106" s="10">
        <v>0</v>
      </c>
      <c r="AD106" s="4">
        <v>255.59065217391307</v>
      </c>
      <c r="AE106" s="4">
        <v>3.652173913043478</v>
      </c>
      <c r="AF106" s="10">
        <v>1.4289152916900919E-2</v>
      </c>
      <c r="AG106" s="4">
        <v>0</v>
      </c>
      <c r="AH106" s="4">
        <v>0</v>
      </c>
      <c r="AI106" s="10" t="s">
        <v>405</v>
      </c>
      <c r="AJ106" s="4">
        <v>0</v>
      </c>
      <c r="AK106" s="4">
        <v>0</v>
      </c>
      <c r="AL106" s="10" t="s">
        <v>405</v>
      </c>
      <c r="AM106" s="1">
        <v>75330</v>
      </c>
      <c r="AN106" s="1">
        <v>1</v>
      </c>
      <c r="AX106"/>
      <c r="AY106"/>
    </row>
    <row r="107" spans="1:51" x14ac:dyDescent="0.25">
      <c r="A107" t="s">
        <v>207</v>
      </c>
      <c r="B107" t="s">
        <v>148</v>
      </c>
      <c r="C107" t="s">
        <v>313</v>
      </c>
      <c r="D107" t="s">
        <v>254</v>
      </c>
      <c r="E107" s="4">
        <v>107.77173913043478</v>
      </c>
      <c r="F107" s="4">
        <v>402.06652173913045</v>
      </c>
      <c r="G107" s="4">
        <v>0</v>
      </c>
      <c r="H107" s="10">
        <v>0</v>
      </c>
      <c r="I107" s="4">
        <v>358.32467391304351</v>
      </c>
      <c r="J107" s="4">
        <v>0</v>
      </c>
      <c r="K107" s="10">
        <v>0</v>
      </c>
      <c r="L107" s="4">
        <v>90.583369565217382</v>
      </c>
      <c r="M107" s="4">
        <v>0</v>
      </c>
      <c r="N107" s="10">
        <v>0</v>
      </c>
      <c r="O107" s="4">
        <v>46.841521739130435</v>
      </c>
      <c r="P107" s="4">
        <v>0</v>
      </c>
      <c r="Q107" s="8">
        <v>0</v>
      </c>
      <c r="R107" s="4">
        <v>38.350543478260853</v>
      </c>
      <c r="S107" s="4">
        <v>0</v>
      </c>
      <c r="T107" s="10">
        <v>0</v>
      </c>
      <c r="U107" s="4">
        <v>5.3913043478260869</v>
      </c>
      <c r="V107" s="4">
        <v>0</v>
      </c>
      <c r="W107" s="10">
        <v>0</v>
      </c>
      <c r="X107" s="4">
        <v>74.108369565217416</v>
      </c>
      <c r="Y107" s="4">
        <v>0</v>
      </c>
      <c r="Z107" s="10">
        <v>0</v>
      </c>
      <c r="AA107" s="4">
        <v>0</v>
      </c>
      <c r="AB107" s="4">
        <v>0</v>
      </c>
      <c r="AC107" s="10" t="s">
        <v>405</v>
      </c>
      <c r="AD107" s="4">
        <v>237.37478260869565</v>
      </c>
      <c r="AE107" s="4">
        <v>0</v>
      </c>
      <c r="AF107" s="10">
        <v>0</v>
      </c>
      <c r="AG107" s="4">
        <v>0</v>
      </c>
      <c r="AH107" s="4">
        <v>0</v>
      </c>
      <c r="AI107" s="10" t="s">
        <v>405</v>
      </c>
      <c r="AJ107" s="4">
        <v>0</v>
      </c>
      <c r="AK107" s="4">
        <v>0</v>
      </c>
      <c r="AL107" s="10" t="s">
        <v>405</v>
      </c>
      <c r="AM107" s="1">
        <v>75371</v>
      </c>
      <c r="AN107" s="1">
        <v>1</v>
      </c>
      <c r="AX107"/>
      <c r="AY107"/>
    </row>
    <row r="108" spans="1:51" x14ac:dyDescent="0.25">
      <c r="A108" t="s">
        <v>207</v>
      </c>
      <c r="B108" t="s">
        <v>174</v>
      </c>
      <c r="C108" t="s">
        <v>261</v>
      </c>
      <c r="D108" t="s">
        <v>254</v>
      </c>
      <c r="E108" s="4">
        <v>77.25</v>
      </c>
      <c r="F108" s="4">
        <v>257.4566304347826</v>
      </c>
      <c r="G108" s="4">
        <v>14.802173913043475</v>
      </c>
      <c r="H108" s="10">
        <v>5.7493853966961925E-2</v>
      </c>
      <c r="I108" s="4">
        <v>240.11967391304347</v>
      </c>
      <c r="J108" s="4">
        <v>14.802173913043475</v>
      </c>
      <c r="K108" s="10">
        <v>6.1644985901504717E-2</v>
      </c>
      <c r="L108" s="4">
        <v>61.331956521739123</v>
      </c>
      <c r="M108" s="4">
        <v>0</v>
      </c>
      <c r="N108" s="10">
        <v>0</v>
      </c>
      <c r="O108" s="4">
        <v>43.994999999999997</v>
      </c>
      <c r="P108" s="4">
        <v>0</v>
      </c>
      <c r="Q108" s="8">
        <v>0</v>
      </c>
      <c r="R108" s="4">
        <v>12.293478260869565</v>
      </c>
      <c r="S108" s="4">
        <v>0</v>
      </c>
      <c r="T108" s="10">
        <v>0</v>
      </c>
      <c r="U108" s="4">
        <v>5.0434782608695654</v>
      </c>
      <c r="V108" s="4">
        <v>0</v>
      </c>
      <c r="W108" s="10">
        <v>0</v>
      </c>
      <c r="X108" s="4">
        <v>67.230326086956495</v>
      </c>
      <c r="Y108" s="4">
        <v>1.3231521739130436</v>
      </c>
      <c r="Z108" s="10">
        <v>1.9680882883145071E-2</v>
      </c>
      <c r="AA108" s="4">
        <v>0</v>
      </c>
      <c r="AB108" s="4">
        <v>0</v>
      </c>
      <c r="AC108" s="10" t="s">
        <v>405</v>
      </c>
      <c r="AD108" s="4">
        <v>128.89434782608697</v>
      </c>
      <c r="AE108" s="4">
        <v>13.479021739130431</v>
      </c>
      <c r="AF108" s="10">
        <v>0.10457418782487844</v>
      </c>
      <c r="AG108" s="4">
        <v>0</v>
      </c>
      <c r="AH108" s="4">
        <v>0</v>
      </c>
      <c r="AI108" s="10" t="s">
        <v>405</v>
      </c>
      <c r="AJ108" s="4">
        <v>0</v>
      </c>
      <c r="AK108" s="4">
        <v>0</v>
      </c>
      <c r="AL108" s="10" t="s">
        <v>405</v>
      </c>
      <c r="AM108" s="1">
        <v>75405</v>
      </c>
      <c r="AN108" s="1">
        <v>1</v>
      </c>
      <c r="AX108"/>
      <c r="AY108"/>
    </row>
    <row r="109" spans="1:51" x14ac:dyDescent="0.25">
      <c r="A109" t="s">
        <v>207</v>
      </c>
      <c r="B109" t="s">
        <v>173</v>
      </c>
      <c r="C109" t="s">
        <v>269</v>
      </c>
      <c r="D109" t="s">
        <v>252</v>
      </c>
      <c r="E109" s="4">
        <v>127.45652173913044</v>
      </c>
      <c r="F109" s="4">
        <v>66.356847826086963</v>
      </c>
      <c r="G109" s="4">
        <v>4.155869565217392</v>
      </c>
      <c r="H109" s="10">
        <v>6.2629098598978195E-2</v>
      </c>
      <c r="I109" s="4">
        <v>66.356847826086963</v>
      </c>
      <c r="J109" s="4">
        <v>4.155869565217392</v>
      </c>
      <c r="K109" s="10">
        <v>6.2629098598978195E-2</v>
      </c>
      <c r="L109" s="4">
        <v>7.0726086956521748</v>
      </c>
      <c r="M109" s="4">
        <v>0</v>
      </c>
      <c r="N109" s="10">
        <v>0</v>
      </c>
      <c r="O109" s="4">
        <v>7.0726086956521748</v>
      </c>
      <c r="P109" s="4">
        <v>0</v>
      </c>
      <c r="Q109" s="8">
        <v>0</v>
      </c>
      <c r="R109" s="4">
        <v>0</v>
      </c>
      <c r="S109" s="4">
        <v>0</v>
      </c>
      <c r="T109" s="10" t="s">
        <v>405</v>
      </c>
      <c r="U109" s="4">
        <v>0</v>
      </c>
      <c r="V109" s="4">
        <v>0</v>
      </c>
      <c r="W109" s="10" t="s">
        <v>405</v>
      </c>
      <c r="X109" s="4">
        <v>17.096086956521734</v>
      </c>
      <c r="Y109" s="4">
        <v>4.155869565217392</v>
      </c>
      <c r="Z109" s="10">
        <v>0.24308893466595469</v>
      </c>
      <c r="AA109" s="4">
        <v>0</v>
      </c>
      <c r="AB109" s="4">
        <v>0</v>
      </c>
      <c r="AC109" s="10" t="s">
        <v>405</v>
      </c>
      <c r="AD109" s="4">
        <v>42.188152173913053</v>
      </c>
      <c r="AE109" s="4">
        <v>0</v>
      </c>
      <c r="AF109" s="10">
        <v>0</v>
      </c>
      <c r="AG109" s="4">
        <v>0</v>
      </c>
      <c r="AH109" s="4">
        <v>0</v>
      </c>
      <c r="AI109" s="10" t="s">
        <v>405</v>
      </c>
      <c r="AJ109" s="4">
        <v>0</v>
      </c>
      <c r="AK109" s="4">
        <v>0</v>
      </c>
      <c r="AL109" s="10" t="s">
        <v>405</v>
      </c>
      <c r="AM109" s="1">
        <v>75404</v>
      </c>
      <c r="AN109" s="1">
        <v>1</v>
      </c>
      <c r="AX109"/>
      <c r="AY109"/>
    </row>
    <row r="110" spans="1:51" x14ac:dyDescent="0.25">
      <c r="A110" t="s">
        <v>207</v>
      </c>
      <c r="B110" t="s">
        <v>121</v>
      </c>
      <c r="C110" t="s">
        <v>270</v>
      </c>
      <c r="D110" t="s">
        <v>253</v>
      </c>
      <c r="E110" s="4">
        <v>102.35869565217391</v>
      </c>
      <c r="F110" s="4">
        <v>430</v>
      </c>
      <c r="G110" s="4">
        <v>0</v>
      </c>
      <c r="H110" s="10">
        <v>0</v>
      </c>
      <c r="I110" s="4">
        <v>389.65489130434781</v>
      </c>
      <c r="J110" s="4">
        <v>0</v>
      </c>
      <c r="K110" s="10">
        <v>0</v>
      </c>
      <c r="L110" s="4">
        <v>82.763586956521735</v>
      </c>
      <c r="M110" s="4">
        <v>0</v>
      </c>
      <c r="N110" s="10">
        <v>0</v>
      </c>
      <c r="O110" s="4">
        <v>52.364130434782609</v>
      </c>
      <c r="P110" s="4">
        <v>0</v>
      </c>
      <c r="Q110" s="8">
        <v>0</v>
      </c>
      <c r="R110" s="4">
        <v>25.345108695652176</v>
      </c>
      <c r="S110" s="4">
        <v>0</v>
      </c>
      <c r="T110" s="10">
        <v>0</v>
      </c>
      <c r="U110" s="4">
        <v>5.0543478260869561</v>
      </c>
      <c r="V110" s="4">
        <v>0</v>
      </c>
      <c r="W110" s="10">
        <v>0</v>
      </c>
      <c r="X110" s="4">
        <v>95.290760869565219</v>
      </c>
      <c r="Y110" s="4">
        <v>0</v>
      </c>
      <c r="Z110" s="10">
        <v>0</v>
      </c>
      <c r="AA110" s="4">
        <v>9.945652173913043</v>
      </c>
      <c r="AB110" s="4">
        <v>0</v>
      </c>
      <c r="AC110" s="10">
        <v>0</v>
      </c>
      <c r="AD110" s="4">
        <v>242</v>
      </c>
      <c r="AE110" s="4">
        <v>0</v>
      </c>
      <c r="AF110" s="10">
        <v>0</v>
      </c>
      <c r="AG110" s="4">
        <v>0</v>
      </c>
      <c r="AH110" s="4">
        <v>0</v>
      </c>
      <c r="AI110" s="10" t="s">
        <v>405</v>
      </c>
      <c r="AJ110" s="4">
        <v>0</v>
      </c>
      <c r="AK110" s="4">
        <v>0</v>
      </c>
      <c r="AL110" s="10" t="s">
        <v>405</v>
      </c>
      <c r="AM110" s="1">
        <v>75333</v>
      </c>
      <c r="AN110" s="1">
        <v>1</v>
      </c>
      <c r="AX110"/>
      <c r="AY110"/>
    </row>
    <row r="111" spans="1:51" x14ac:dyDescent="0.25">
      <c r="A111" t="s">
        <v>207</v>
      </c>
      <c r="B111" t="s">
        <v>171</v>
      </c>
      <c r="C111" t="s">
        <v>351</v>
      </c>
      <c r="D111" t="s">
        <v>259</v>
      </c>
      <c r="E111" s="4">
        <v>48.043478260869563</v>
      </c>
      <c r="F111" s="4">
        <v>220.88532608695652</v>
      </c>
      <c r="G111" s="4">
        <v>0</v>
      </c>
      <c r="H111" s="10">
        <v>0</v>
      </c>
      <c r="I111" s="4">
        <v>205.2711956521739</v>
      </c>
      <c r="J111" s="4">
        <v>0</v>
      </c>
      <c r="K111" s="10">
        <v>0</v>
      </c>
      <c r="L111" s="4">
        <v>54.08641304347826</v>
      </c>
      <c r="M111" s="4">
        <v>0</v>
      </c>
      <c r="N111" s="10">
        <v>0</v>
      </c>
      <c r="O111" s="4">
        <v>43.311956521739127</v>
      </c>
      <c r="P111" s="4">
        <v>0</v>
      </c>
      <c r="Q111" s="8">
        <v>0</v>
      </c>
      <c r="R111" s="4">
        <v>5.3342391304347823</v>
      </c>
      <c r="S111" s="4">
        <v>0</v>
      </c>
      <c r="T111" s="10">
        <v>0</v>
      </c>
      <c r="U111" s="4">
        <v>5.4402173913043477</v>
      </c>
      <c r="V111" s="4">
        <v>0</v>
      </c>
      <c r="W111" s="10">
        <v>0</v>
      </c>
      <c r="X111" s="4">
        <v>36.983695652173914</v>
      </c>
      <c r="Y111" s="4">
        <v>0</v>
      </c>
      <c r="Z111" s="10">
        <v>0</v>
      </c>
      <c r="AA111" s="4">
        <v>4.8396739130434785</v>
      </c>
      <c r="AB111" s="4">
        <v>0</v>
      </c>
      <c r="AC111" s="10">
        <v>0</v>
      </c>
      <c r="AD111" s="4">
        <v>124.97554347826087</v>
      </c>
      <c r="AE111" s="4">
        <v>0</v>
      </c>
      <c r="AF111" s="10">
        <v>0</v>
      </c>
      <c r="AG111" s="4">
        <v>0</v>
      </c>
      <c r="AH111" s="4">
        <v>0</v>
      </c>
      <c r="AI111" s="10" t="s">
        <v>405</v>
      </c>
      <c r="AJ111" s="4">
        <v>0</v>
      </c>
      <c r="AK111" s="4">
        <v>0</v>
      </c>
      <c r="AL111" s="10" t="s">
        <v>405</v>
      </c>
      <c r="AM111" s="1">
        <v>75402</v>
      </c>
      <c r="AN111" s="1">
        <v>1</v>
      </c>
      <c r="AX111"/>
      <c r="AY111"/>
    </row>
    <row r="112" spans="1:51" x14ac:dyDescent="0.25">
      <c r="A112" t="s">
        <v>207</v>
      </c>
      <c r="B112" t="s">
        <v>63</v>
      </c>
      <c r="C112" t="s">
        <v>302</v>
      </c>
      <c r="D112" t="s">
        <v>253</v>
      </c>
      <c r="E112" s="4">
        <v>93.434782608695656</v>
      </c>
      <c r="F112" s="4">
        <v>298.48706521739132</v>
      </c>
      <c r="G112" s="4">
        <v>6.9761956521739128</v>
      </c>
      <c r="H112" s="10">
        <v>2.3371852469027676E-2</v>
      </c>
      <c r="I112" s="4">
        <v>287.37565217391307</v>
      </c>
      <c r="J112" s="4">
        <v>6.9761956521739128</v>
      </c>
      <c r="K112" s="10">
        <v>2.4275527865360289E-2</v>
      </c>
      <c r="L112" s="4">
        <v>49.472500000000004</v>
      </c>
      <c r="M112" s="4">
        <v>2.3420652173913044</v>
      </c>
      <c r="N112" s="10">
        <v>4.7340749252439321E-2</v>
      </c>
      <c r="O112" s="4">
        <v>38.361086956521739</v>
      </c>
      <c r="P112" s="4">
        <v>2.3420652173913044</v>
      </c>
      <c r="Q112" s="8">
        <v>6.1053150554513463E-2</v>
      </c>
      <c r="R112" s="4">
        <v>5.8940217391304346</v>
      </c>
      <c r="S112" s="4">
        <v>0</v>
      </c>
      <c r="T112" s="10">
        <v>0</v>
      </c>
      <c r="U112" s="4">
        <v>5.2173913043478262</v>
      </c>
      <c r="V112" s="4">
        <v>0</v>
      </c>
      <c r="W112" s="10">
        <v>0</v>
      </c>
      <c r="X112" s="4">
        <v>74.70782608695653</v>
      </c>
      <c r="Y112" s="4">
        <v>3.7431521739130433</v>
      </c>
      <c r="Z112" s="10">
        <v>5.0103882952720155E-2</v>
      </c>
      <c r="AA112" s="4">
        <v>0</v>
      </c>
      <c r="AB112" s="4">
        <v>0</v>
      </c>
      <c r="AC112" s="10" t="s">
        <v>405</v>
      </c>
      <c r="AD112" s="4">
        <v>174.30673913043481</v>
      </c>
      <c r="AE112" s="4">
        <v>0.89097826086956522</v>
      </c>
      <c r="AF112" s="10">
        <v>5.1115537202657477E-3</v>
      </c>
      <c r="AG112" s="4">
        <v>0</v>
      </c>
      <c r="AH112" s="4">
        <v>0</v>
      </c>
      <c r="AI112" s="10" t="s">
        <v>405</v>
      </c>
      <c r="AJ112" s="4">
        <v>0</v>
      </c>
      <c r="AK112" s="4">
        <v>0</v>
      </c>
      <c r="AL112" s="10" t="s">
        <v>405</v>
      </c>
      <c r="AM112" s="1">
        <v>75238</v>
      </c>
      <c r="AN112" s="1">
        <v>1</v>
      </c>
      <c r="AX112"/>
      <c r="AY112"/>
    </row>
    <row r="113" spans="1:51" x14ac:dyDescent="0.25">
      <c r="A113" t="s">
        <v>207</v>
      </c>
      <c r="B113" t="s">
        <v>159</v>
      </c>
      <c r="C113" t="s">
        <v>347</v>
      </c>
      <c r="D113" t="s">
        <v>253</v>
      </c>
      <c r="E113" s="4">
        <v>96.565217391304344</v>
      </c>
      <c r="F113" s="4">
        <v>298.66250000000002</v>
      </c>
      <c r="G113" s="4">
        <v>16.521195652173912</v>
      </c>
      <c r="H113" s="10">
        <v>5.5317275025066455E-2</v>
      </c>
      <c r="I113" s="4">
        <v>287.94510869565215</v>
      </c>
      <c r="J113" s="4">
        <v>16.521195652173912</v>
      </c>
      <c r="K113" s="10">
        <v>5.7376198286584662E-2</v>
      </c>
      <c r="L113" s="4">
        <v>46.065434782608698</v>
      </c>
      <c r="M113" s="4">
        <v>0.1741304347826087</v>
      </c>
      <c r="N113" s="10">
        <v>3.7800671068093116E-3</v>
      </c>
      <c r="O113" s="4">
        <v>35.34804347826087</v>
      </c>
      <c r="P113" s="4">
        <v>0.1741304347826087</v>
      </c>
      <c r="Q113" s="8">
        <v>4.9261689657505185E-3</v>
      </c>
      <c r="R113" s="4">
        <v>5.5</v>
      </c>
      <c r="S113" s="4">
        <v>0</v>
      </c>
      <c r="T113" s="10">
        <v>0</v>
      </c>
      <c r="U113" s="4">
        <v>5.2173913043478262</v>
      </c>
      <c r="V113" s="4">
        <v>0</v>
      </c>
      <c r="W113" s="10">
        <v>0</v>
      </c>
      <c r="X113" s="4">
        <v>73.75</v>
      </c>
      <c r="Y113" s="4">
        <v>4.3614130434782608</v>
      </c>
      <c r="Z113" s="10">
        <v>5.913780397936625E-2</v>
      </c>
      <c r="AA113" s="4">
        <v>0</v>
      </c>
      <c r="AB113" s="4">
        <v>0</v>
      </c>
      <c r="AC113" s="10" t="s">
        <v>405</v>
      </c>
      <c r="AD113" s="4">
        <v>178.8470652173913</v>
      </c>
      <c r="AE113" s="4">
        <v>11.985652173913042</v>
      </c>
      <c r="AF113" s="10">
        <v>6.7016208285801626E-2</v>
      </c>
      <c r="AG113" s="4">
        <v>0</v>
      </c>
      <c r="AH113" s="4">
        <v>0</v>
      </c>
      <c r="AI113" s="10" t="s">
        <v>405</v>
      </c>
      <c r="AJ113" s="4">
        <v>0</v>
      </c>
      <c r="AK113" s="4">
        <v>0</v>
      </c>
      <c r="AL113" s="10" t="s">
        <v>405</v>
      </c>
      <c r="AM113" s="1">
        <v>75384</v>
      </c>
      <c r="AN113" s="1">
        <v>1</v>
      </c>
      <c r="AX113"/>
      <c r="AY113"/>
    </row>
    <row r="114" spans="1:51" x14ac:dyDescent="0.25">
      <c r="A114" t="s">
        <v>207</v>
      </c>
      <c r="B114" t="s">
        <v>114</v>
      </c>
      <c r="C114" t="s">
        <v>322</v>
      </c>
      <c r="D114" t="s">
        <v>254</v>
      </c>
      <c r="E114" s="4">
        <v>84.521739130434781</v>
      </c>
      <c r="F114" s="4">
        <v>353.50652173913045</v>
      </c>
      <c r="G114" s="4">
        <v>0</v>
      </c>
      <c r="H114" s="10">
        <v>0</v>
      </c>
      <c r="I114" s="4">
        <v>321.93456521739131</v>
      </c>
      <c r="J114" s="4">
        <v>0</v>
      </c>
      <c r="K114" s="10">
        <v>0</v>
      </c>
      <c r="L114" s="4">
        <v>69.843695652173906</v>
      </c>
      <c r="M114" s="4">
        <v>0</v>
      </c>
      <c r="N114" s="10">
        <v>0</v>
      </c>
      <c r="O114" s="4">
        <v>43.228260869565219</v>
      </c>
      <c r="P114" s="4">
        <v>0</v>
      </c>
      <c r="Q114" s="8">
        <v>0</v>
      </c>
      <c r="R114" s="4">
        <v>21.876304347826085</v>
      </c>
      <c r="S114" s="4">
        <v>0</v>
      </c>
      <c r="T114" s="10">
        <v>0</v>
      </c>
      <c r="U114" s="4">
        <v>4.7391304347826084</v>
      </c>
      <c r="V114" s="4">
        <v>0</v>
      </c>
      <c r="W114" s="10">
        <v>0</v>
      </c>
      <c r="X114" s="4">
        <v>70.326086956521735</v>
      </c>
      <c r="Y114" s="4">
        <v>0</v>
      </c>
      <c r="Z114" s="10">
        <v>0</v>
      </c>
      <c r="AA114" s="4">
        <v>4.9565217391304346</v>
      </c>
      <c r="AB114" s="4">
        <v>0</v>
      </c>
      <c r="AC114" s="10">
        <v>0</v>
      </c>
      <c r="AD114" s="4">
        <v>208.38021739130437</v>
      </c>
      <c r="AE114" s="4">
        <v>0</v>
      </c>
      <c r="AF114" s="10">
        <v>0</v>
      </c>
      <c r="AG114" s="4">
        <v>0</v>
      </c>
      <c r="AH114" s="4">
        <v>0</v>
      </c>
      <c r="AI114" s="10" t="s">
        <v>405</v>
      </c>
      <c r="AJ114" s="4">
        <v>0</v>
      </c>
      <c r="AK114" s="4">
        <v>0</v>
      </c>
      <c r="AL114" s="10" t="s">
        <v>405</v>
      </c>
      <c r="AM114" s="1">
        <v>75325</v>
      </c>
      <c r="AN114" s="1">
        <v>1</v>
      </c>
      <c r="AX114"/>
      <c r="AY114"/>
    </row>
    <row r="115" spans="1:51" x14ac:dyDescent="0.25">
      <c r="A115" t="s">
        <v>207</v>
      </c>
      <c r="B115" t="s">
        <v>29</v>
      </c>
      <c r="C115" t="s">
        <v>275</v>
      </c>
      <c r="D115" t="s">
        <v>254</v>
      </c>
      <c r="E115" s="4">
        <v>240.71739130434781</v>
      </c>
      <c r="F115" s="4">
        <v>862.33391304347845</v>
      </c>
      <c r="G115" s="4">
        <v>0</v>
      </c>
      <c r="H115" s="10">
        <v>0</v>
      </c>
      <c r="I115" s="4">
        <v>784.12467391304358</v>
      </c>
      <c r="J115" s="4">
        <v>0</v>
      </c>
      <c r="K115" s="10">
        <v>0</v>
      </c>
      <c r="L115" s="4">
        <v>143.09510869565216</v>
      </c>
      <c r="M115" s="4">
        <v>0</v>
      </c>
      <c r="N115" s="10">
        <v>0</v>
      </c>
      <c r="O115" s="4">
        <v>64.885869565217391</v>
      </c>
      <c r="P115" s="4">
        <v>0</v>
      </c>
      <c r="Q115" s="8">
        <v>0</v>
      </c>
      <c r="R115" s="4">
        <v>73.600543478260875</v>
      </c>
      <c r="S115" s="4">
        <v>0</v>
      </c>
      <c r="T115" s="10">
        <v>0</v>
      </c>
      <c r="U115" s="4">
        <v>4.6086956521739131</v>
      </c>
      <c r="V115" s="4">
        <v>0</v>
      </c>
      <c r="W115" s="10">
        <v>0</v>
      </c>
      <c r="X115" s="4">
        <v>185.72217391304349</v>
      </c>
      <c r="Y115" s="4">
        <v>0</v>
      </c>
      <c r="Z115" s="10">
        <v>0</v>
      </c>
      <c r="AA115" s="4">
        <v>0</v>
      </c>
      <c r="AB115" s="4">
        <v>0</v>
      </c>
      <c r="AC115" s="10" t="s">
        <v>405</v>
      </c>
      <c r="AD115" s="4">
        <v>533.51663043478277</v>
      </c>
      <c r="AE115" s="4">
        <v>0</v>
      </c>
      <c r="AF115" s="10">
        <v>0</v>
      </c>
      <c r="AG115" s="4">
        <v>0</v>
      </c>
      <c r="AH115" s="4">
        <v>0</v>
      </c>
      <c r="AI115" s="10" t="s">
        <v>405</v>
      </c>
      <c r="AJ115" s="4">
        <v>0</v>
      </c>
      <c r="AK115" s="4">
        <v>0</v>
      </c>
      <c r="AL115" s="10" t="s">
        <v>405</v>
      </c>
      <c r="AM115" s="1">
        <v>75135</v>
      </c>
      <c r="AN115" s="1">
        <v>1</v>
      </c>
      <c r="AX115"/>
      <c r="AY115"/>
    </row>
    <row r="116" spans="1:51" x14ac:dyDescent="0.25">
      <c r="A116" t="s">
        <v>207</v>
      </c>
      <c r="B116" t="s">
        <v>191</v>
      </c>
      <c r="C116" t="s">
        <v>285</v>
      </c>
      <c r="D116" t="s">
        <v>254</v>
      </c>
      <c r="E116" s="4">
        <v>23.228260869565219</v>
      </c>
      <c r="F116" s="4">
        <v>50.173913043478265</v>
      </c>
      <c r="G116" s="4">
        <v>0</v>
      </c>
      <c r="H116" s="10">
        <v>0</v>
      </c>
      <c r="I116" s="4">
        <v>45.888586956521735</v>
      </c>
      <c r="J116" s="4">
        <v>0</v>
      </c>
      <c r="K116" s="10">
        <v>0</v>
      </c>
      <c r="L116" s="4">
        <v>21.483695652173914</v>
      </c>
      <c r="M116" s="4">
        <v>0</v>
      </c>
      <c r="N116" s="10">
        <v>0</v>
      </c>
      <c r="O116" s="4">
        <v>17.198369565217391</v>
      </c>
      <c r="P116" s="4">
        <v>0</v>
      </c>
      <c r="Q116" s="8">
        <v>0</v>
      </c>
      <c r="R116" s="4">
        <v>0</v>
      </c>
      <c r="S116" s="4">
        <v>0</v>
      </c>
      <c r="T116" s="10" t="s">
        <v>405</v>
      </c>
      <c r="U116" s="4">
        <v>4.2853260869565215</v>
      </c>
      <c r="V116" s="4">
        <v>0</v>
      </c>
      <c r="W116" s="10">
        <v>0</v>
      </c>
      <c r="X116" s="4">
        <v>1.2744565217391304</v>
      </c>
      <c r="Y116" s="4">
        <v>0</v>
      </c>
      <c r="Z116" s="10">
        <v>0</v>
      </c>
      <c r="AA116" s="4">
        <v>0</v>
      </c>
      <c r="AB116" s="4">
        <v>0</v>
      </c>
      <c r="AC116" s="10" t="s">
        <v>405</v>
      </c>
      <c r="AD116" s="4">
        <v>27.415760869565219</v>
      </c>
      <c r="AE116" s="4">
        <v>0</v>
      </c>
      <c r="AF116" s="10">
        <v>0</v>
      </c>
      <c r="AG116" s="4">
        <v>0</v>
      </c>
      <c r="AH116" s="4">
        <v>0</v>
      </c>
      <c r="AI116" s="10" t="s">
        <v>405</v>
      </c>
      <c r="AJ116" s="4">
        <v>0</v>
      </c>
      <c r="AK116" s="4">
        <v>0</v>
      </c>
      <c r="AL116" s="10" t="s">
        <v>405</v>
      </c>
      <c r="AM116" s="1">
        <v>75432</v>
      </c>
      <c r="AN116" s="1">
        <v>1</v>
      </c>
      <c r="AX116"/>
      <c r="AY116"/>
    </row>
    <row r="117" spans="1:51" x14ac:dyDescent="0.25">
      <c r="A117" t="s">
        <v>207</v>
      </c>
      <c r="B117" t="s">
        <v>178</v>
      </c>
      <c r="C117" t="s">
        <v>352</v>
      </c>
      <c r="D117" t="s">
        <v>256</v>
      </c>
      <c r="E117" s="4">
        <v>88.673913043478265</v>
      </c>
      <c r="F117" s="4">
        <v>319.05978260869563</v>
      </c>
      <c r="G117" s="4">
        <v>0</v>
      </c>
      <c r="H117" s="10">
        <v>0</v>
      </c>
      <c r="I117" s="4">
        <v>304.54891304347825</v>
      </c>
      <c r="J117" s="4">
        <v>0</v>
      </c>
      <c r="K117" s="10">
        <v>0</v>
      </c>
      <c r="L117" s="4">
        <v>76.913043478260875</v>
      </c>
      <c r="M117" s="4">
        <v>0</v>
      </c>
      <c r="N117" s="10">
        <v>0</v>
      </c>
      <c r="O117" s="4">
        <v>62.402173913043477</v>
      </c>
      <c r="P117" s="4">
        <v>0</v>
      </c>
      <c r="Q117" s="8">
        <v>0</v>
      </c>
      <c r="R117" s="4">
        <v>9.1304347826086953</v>
      </c>
      <c r="S117" s="4">
        <v>0</v>
      </c>
      <c r="T117" s="10">
        <v>0</v>
      </c>
      <c r="U117" s="4">
        <v>5.3804347826086953</v>
      </c>
      <c r="V117" s="4">
        <v>0</v>
      </c>
      <c r="W117" s="10">
        <v>0</v>
      </c>
      <c r="X117" s="4">
        <v>50.970108695652172</v>
      </c>
      <c r="Y117" s="4">
        <v>0</v>
      </c>
      <c r="Z117" s="10">
        <v>0</v>
      </c>
      <c r="AA117" s="4">
        <v>0</v>
      </c>
      <c r="AB117" s="4">
        <v>0</v>
      </c>
      <c r="AC117" s="10" t="s">
        <v>405</v>
      </c>
      <c r="AD117" s="4">
        <v>191.1766304347826</v>
      </c>
      <c r="AE117" s="4">
        <v>0</v>
      </c>
      <c r="AF117" s="10">
        <v>0</v>
      </c>
      <c r="AG117" s="4">
        <v>0</v>
      </c>
      <c r="AH117" s="4">
        <v>0</v>
      </c>
      <c r="AI117" s="10" t="s">
        <v>405</v>
      </c>
      <c r="AJ117" s="4">
        <v>0</v>
      </c>
      <c r="AK117" s="4">
        <v>0</v>
      </c>
      <c r="AL117" s="10" t="s">
        <v>405</v>
      </c>
      <c r="AM117" s="1">
        <v>75411</v>
      </c>
      <c r="AN117" s="1">
        <v>1</v>
      </c>
      <c r="AX117"/>
      <c r="AY117"/>
    </row>
    <row r="118" spans="1:51" x14ac:dyDescent="0.25">
      <c r="A118" t="s">
        <v>207</v>
      </c>
      <c r="B118" t="s">
        <v>51</v>
      </c>
      <c r="C118" t="s">
        <v>304</v>
      </c>
      <c r="D118" t="s">
        <v>253</v>
      </c>
      <c r="E118" s="4">
        <v>69.608695652173907</v>
      </c>
      <c r="F118" s="4">
        <v>356.29347826086956</v>
      </c>
      <c r="G118" s="4">
        <v>0</v>
      </c>
      <c r="H118" s="10">
        <v>0</v>
      </c>
      <c r="I118" s="4">
        <v>343.62771739130432</v>
      </c>
      <c r="J118" s="4">
        <v>0</v>
      </c>
      <c r="K118" s="10">
        <v>0</v>
      </c>
      <c r="L118" s="4">
        <v>117.00271739130434</v>
      </c>
      <c r="M118" s="4">
        <v>0</v>
      </c>
      <c r="N118" s="10">
        <v>0</v>
      </c>
      <c r="O118" s="4">
        <v>104.33695652173913</v>
      </c>
      <c r="P118" s="4">
        <v>0</v>
      </c>
      <c r="Q118" s="8">
        <v>0</v>
      </c>
      <c r="R118" s="4">
        <v>7.2309782608695654</v>
      </c>
      <c r="S118" s="4">
        <v>0</v>
      </c>
      <c r="T118" s="10">
        <v>0</v>
      </c>
      <c r="U118" s="4">
        <v>5.4347826086956523</v>
      </c>
      <c r="V118" s="4">
        <v>0</v>
      </c>
      <c r="W118" s="10">
        <v>0</v>
      </c>
      <c r="X118" s="4">
        <v>19.491847826086957</v>
      </c>
      <c r="Y118" s="4">
        <v>0</v>
      </c>
      <c r="Z118" s="10">
        <v>0</v>
      </c>
      <c r="AA118" s="4">
        <v>0</v>
      </c>
      <c r="AB118" s="4">
        <v>0</v>
      </c>
      <c r="AC118" s="10" t="s">
        <v>405</v>
      </c>
      <c r="AD118" s="4">
        <v>219.79891304347825</v>
      </c>
      <c r="AE118" s="4">
        <v>0</v>
      </c>
      <c r="AF118" s="10">
        <v>0</v>
      </c>
      <c r="AG118" s="4">
        <v>0</v>
      </c>
      <c r="AH118" s="4">
        <v>0</v>
      </c>
      <c r="AI118" s="10" t="s">
        <v>405</v>
      </c>
      <c r="AJ118" s="4">
        <v>0</v>
      </c>
      <c r="AK118" s="4">
        <v>0</v>
      </c>
      <c r="AL118" s="10" t="s">
        <v>405</v>
      </c>
      <c r="AM118" s="1">
        <v>75216</v>
      </c>
      <c r="AN118" s="1">
        <v>1</v>
      </c>
      <c r="AX118"/>
      <c r="AY118"/>
    </row>
    <row r="119" spans="1:51" x14ac:dyDescent="0.25">
      <c r="A119" t="s">
        <v>207</v>
      </c>
      <c r="B119" t="s">
        <v>146</v>
      </c>
      <c r="C119" t="s">
        <v>342</v>
      </c>
      <c r="D119" t="s">
        <v>253</v>
      </c>
      <c r="E119" s="4">
        <v>75.130434782608702</v>
      </c>
      <c r="F119" s="4">
        <v>297.62815217391307</v>
      </c>
      <c r="G119" s="4">
        <v>27.054347826086957</v>
      </c>
      <c r="H119" s="10">
        <v>9.089982795135014E-2</v>
      </c>
      <c r="I119" s="4">
        <v>270.28032608695651</v>
      </c>
      <c r="J119" s="4">
        <v>27.054347826086957</v>
      </c>
      <c r="K119" s="10">
        <v>0.10009736268182109</v>
      </c>
      <c r="L119" s="4">
        <v>43.93010869565218</v>
      </c>
      <c r="M119" s="4">
        <v>0</v>
      </c>
      <c r="N119" s="10">
        <v>0</v>
      </c>
      <c r="O119" s="4">
        <v>27.03880434782609</v>
      </c>
      <c r="P119" s="4">
        <v>0</v>
      </c>
      <c r="Q119" s="8">
        <v>0</v>
      </c>
      <c r="R119" s="4">
        <v>12.317934782608695</v>
      </c>
      <c r="S119" s="4">
        <v>0</v>
      </c>
      <c r="T119" s="10">
        <v>0</v>
      </c>
      <c r="U119" s="4">
        <v>4.5733695652173916</v>
      </c>
      <c r="V119" s="4">
        <v>0</v>
      </c>
      <c r="W119" s="10">
        <v>0</v>
      </c>
      <c r="X119" s="4">
        <v>58.293478260869563</v>
      </c>
      <c r="Y119" s="4">
        <v>6.2608695652173916</v>
      </c>
      <c r="Z119" s="10">
        <v>0.10740257318664927</v>
      </c>
      <c r="AA119" s="4">
        <v>10.456521739130435</v>
      </c>
      <c r="AB119" s="4">
        <v>0</v>
      </c>
      <c r="AC119" s="10">
        <v>0</v>
      </c>
      <c r="AD119" s="4">
        <v>184.94804347826087</v>
      </c>
      <c r="AE119" s="4">
        <v>20.793478260869566</v>
      </c>
      <c r="AF119" s="10">
        <v>0.11242875496173427</v>
      </c>
      <c r="AG119" s="4">
        <v>0</v>
      </c>
      <c r="AH119" s="4">
        <v>0</v>
      </c>
      <c r="AI119" s="10" t="s">
        <v>405</v>
      </c>
      <c r="AJ119" s="4">
        <v>0</v>
      </c>
      <c r="AK119" s="4">
        <v>0</v>
      </c>
      <c r="AL119" s="10" t="s">
        <v>405</v>
      </c>
      <c r="AM119" s="1">
        <v>75367</v>
      </c>
      <c r="AN119" s="1">
        <v>1</v>
      </c>
      <c r="AX119"/>
      <c r="AY119"/>
    </row>
    <row r="120" spans="1:51" x14ac:dyDescent="0.25">
      <c r="A120" t="s">
        <v>207</v>
      </c>
      <c r="B120" t="s">
        <v>40</v>
      </c>
      <c r="C120" t="s">
        <v>295</v>
      </c>
      <c r="D120" t="s">
        <v>254</v>
      </c>
      <c r="E120" s="4">
        <v>92.076086956521735</v>
      </c>
      <c r="F120" s="4">
        <v>303.98706521739126</v>
      </c>
      <c r="G120" s="4">
        <v>28.803260869565211</v>
      </c>
      <c r="H120" s="10">
        <v>9.475160020038037E-2</v>
      </c>
      <c r="I120" s="4">
        <v>275.44630434782607</v>
      </c>
      <c r="J120" s="4">
        <v>28.803260869565211</v>
      </c>
      <c r="K120" s="10">
        <v>0.10456942211572837</v>
      </c>
      <c r="L120" s="4">
        <v>48.958913043478262</v>
      </c>
      <c r="M120" s="4">
        <v>3.4697826086956525</v>
      </c>
      <c r="N120" s="10">
        <v>7.087131623233324E-2</v>
      </c>
      <c r="O120" s="4">
        <v>20.418152173913043</v>
      </c>
      <c r="P120" s="4">
        <v>3.4697826086956525</v>
      </c>
      <c r="Q120" s="8">
        <v>0.16993617145868714</v>
      </c>
      <c r="R120" s="4">
        <v>22.410326086956523</v>
      </c>
      <c r="S120" s="4">
        <v>0</v>
      </c>
      <c r="T120" s="10">
        <v>0</v>
      </c>
      <c r="U120" s="4">
        <v>6.1304347826086953</v>
      </c>
      <c r="V120" s="4">
        <v>0</v>
      </c>
      <c r="W120" s="10">
        <v>0</v>
      </c>
      <c r="X120" s="4">
        <v>84.829239130434786</v>
      </c>
      <c r="Y120" s="4">
        <v>3.3718478260869555</v>
      </c>
      <c r="Z120" s="10">
        <v>3.9748651062428475E-2</v>
      </c>
      <c r="AA120" s="4">
        <v>0</v>
      </c>
      <c r="AB120" s="4">
        <v>0</v>
      </c>
      <c r="AC120" s="10" t="s">
        <v>405</v>
      </c>
      <c r="AD120" s="4">
        <v>170.19891304347823</v>
      </c>
      <c r="AE120" s="4">
        <v>21.961630434782602</v>
      </c>
      <c r="AF120" s="10">
        <v>0.12903508043657355</v>
      </c>
      <c r="AG120" s="4">
        <v>0</v>
      </c>
      <c r="AH120" s="4">
        <v>0</v>
      </c>
      <c r="AI120" s="10" t="s">
        <v>405</v>
      </c>
      <c r="AJ120" s="4">
        <v>0</v>
      </c>
      <c r="AK120" s="4">
        <v>0</v>
      </c>
      <c r="AL120" s="10" t="s">
        <v>405</v>
      </c>
      <c r="AM120" s="1">
        <v>75192</v>
      </c>
      <c r="AN120" s="1">
        <v>1</v>
      </c>
      <c r="AX120"/>
      <c r="AY120"/>
    </row>
    <row r="121" spans="1:51" x14ac:dyDescent="0.25">
      <c r="A121" t="s">
        <v>207</v>
      </c>
      <c r="B121" t="s">
        <v>32</v>
      </c>
      <c r="C121" t="s">
        <v>291</v>
      </c>
      <c r="D121" t="s">
        <v>254</v>
      </c>
      <c r="E121" s="4">
        <v>40.967391304347828</v>
      </c>
      <c r="F121" s="4">
        <v>181.24228260869569</v>
      </c>
      <c r="G121" s="4">
        <v>0</v>
      </c>
      <c r="H121" s="10">
        <v>0</v>
      </c>
      <c r="I121" s="4">
        <v>164.7721739130435</v>
      </c>
      <c r="J121" s="4">
        <v>0</v>
      </c>
      <c r="K121" s="10">
        <v>0</v>
      </c>
      <c r="L121" s="4">
        <v>42.067499999999995</v>
      </c>
      <c r="M121" s="4">
        <v>0</v>
      </c>
      <c r="N121" s="10">
        <v>0</v>
      </c>
      <c r="O121" s="4">
        <v>25.59739130434782</v>
      </c>
      <c r="P121" s="4">
        <v>0</v>
      </c>
      <c r="Q121" s="8">
        <v>0</v>
      </c>
      <c r="R121" s="4">
        <v>11.201086956521738</v>
      </c>
      <c r="S121" s="4">
        <v>0</v>
      </c>
      <c r="T121" s="10">
        <v>0</v>
      </c>
      <c r="U121" s="4">
        <v>5.2690217391304346</v>
      </c>
      <c r="V121" s="4">
        <v>0</v>
      </c>
      <c r="W121" s="10">
        <v>0</v>
      </c>
      <c r="X121" s="4">
        <v>41.039891304347833</v>
      </c>
      <c r="Y121" s="4">
        <v>0</v>
      </c>
      <c r="Z121" s="10">
        <v>0</v>
      </c>
      <c r="AA121" s="4">
        <v>0</v>
      </c>
      <c r="AB121" s="4">
        <v>0</v>
      </c>
      <c r="AC121" s="10" t="s">
        <v>405</v>
      </c>
      <c r="AD121" s="4">
        <v>98.134891304347846</v>
      </c>
      <c r="AE121" s="4">
        <v>0</v>
      </c>
      <c r="AF121" s="10">
        <v>0</v>
      </c>
      <c r="AG121" s="4">
        <v>0</v>
      </c>
      <c r="AH121" s="4">
        <v>0</v>
      </c>
      <c r="AI121" s="10" t="s">
        <v>405</v>
      </c>
      <c r="AJ121" s="4">
        <v>0</v>
      </c>
      <c r="AK121" s="4">
        <v>0</v>
      </c>
      <c r="AL121" s="10" t="s">
        <v>405</v>
      </c>
      <c r="AM121" s="1">
        <v>75146</v>
      </c>
      <c r="AN121" s="1">
        <v>1</v>
      </c>
      <c r="AX121"/>
      <c r="AY121"/>
    </row>
    <row r="122" spans="1:51" x14ac:dyDescent="0.25">
      <c r="A122" t="s">
        <v>207</v>
      </c>
      <c r="B122" t="s">
        <v>24</v>
      </c>
      <c r="C122" t="s">
        <v>284</v>
      </c>
      <c r="D122" t="s">
        <v>255</v>
      </c>
      <c r="E122" s="4">
        <v>115.89130434782609</v>
      </c>
      <c r="F122" s="4">
        <v>173.55434782608694</v>
      </c>
      <c r="G122" s="4">
        <v>0</v>
      </c>
      <c r="H122" s="10">
        <v>0</v>
      </c>
      <c r="I122" s="4">
        <v>162.54891304347825</v>
      </c>
      <c r="J122" s="4">
        <v>0</v>
      </c>
      <c r="K122" s="10">
        <v>0</v>
      </c>
      <c r="L122" s="4">
        <v>12.926630434782609</v>
      </c>
      <c r="M122" s="4">
        <v>0</v>
      </c>
      <c r="N122" s="10">
        <v>0</v>
      </c>
      <c r="O122" s="4">
        <v>1.9211956521739131</v>
      </c>
      <c r="P122" s="4">
        <v>0</v>
      </c>
      <c r="Q122" s="8">
        <v>0</v>
      </c>
      <c r="R122" s="4">
        <v>7.6847826086956523</v>
      </c>
      <c r="S122" s="4">
        <v>0</v>
      </c>
      <c r="T122" s="10">
        <v>0</v>
      </c>
      <c r="U122" s="4">
        <v>3.3206521739130435</v>
      </c>
      <c r="V122" s="4">
        <v>0</v>
      </c>
      <c r="W122" s="10">
        <v>0</v>
      </c>
      <c r="X122" s="4">
        <v>29.915760869565219</v>
      </c>
      <c r="Y122" s="4">
        <v>0</v>
      </c>
      <c r="Z122" s="10">
        <v>0</v>
      </c>
      <c r="AA122" s="4">
        <v>0</v>
      </c>
      <c r="AB122" s="4">
        <v>0</v>
      </c>
      <c r="AC122" s="10" t="s">
        <v>405</v>
      </c>
      <c r="AD122" s="4">
        <v>130.71195652173913</v>
      </c>
      <c r="AE122" s="4">
        <v>0</v>
      </c>
      <c r="AF122" s="10">
        <v>0</v>
      </c>
      <c r="AG122" s="4">
        <v>0</v>
      </c>
      <c r="AH122" s="4">
        <v>0</v>
      </c>
      <c r="AI122" s="10" t="s">
        <v>405</v>
      </c>
      <c r="AJ122" s="4">
        <v>0</v>
      </c>
      <c r="AK122" s="4">
        <v>0</v>
      </c>
      <c r="AL122" s="10" t="s">
        <v>405</v>
      </c>
      <c r="AM122" s="1">
        <v>75106</v>
      </c>
      <c r="AN122" s="1">
        <v>1</v>
      </c>
      <c r="AX122"/>
      <c r="AY122"/>
    </row>
    <row r="123" spans="1:51" x14ac:dyDescent="0.25">
      <c r="A123" t="s">
        <v>207</v>
      </c>
      <c r="B123" t="s">
        <v>13</v>
      </c>
      <c r="C123" t="s">
        <v>278</v>
      </c>
      <c r="D123" t="s">
        <v>254</v>
      </c>
      <c r="E123" s="4">
        <v>109.85869565217391</v>
      </c>
      <c r="F123" s="4">
        <v>388.60326086956525</v>
      </c>
      <c r="G123" s="4">
        <v>9.5190217391304355</v>
      </c>
      <c r="H123" s="10">
        <v>2.4495475714305694E-2</v>
      </c>
      <c r="I123" s="4">
        <v>365.44021739130437</v>
      </c>
      <c r="J123" s="4">
        <v>9.0298913043478262</v>
      </c>
      <c r="K123" s="10">
        <v>2.4709626567124224E-2</v>
      </c>
      <c r="L123" s="4">
        <v>60.578804347826086</v>
      </c>
      <c r="M123" s="4">
        <v>1.6820652173913042</v>
      </c>
      <c r="N123" s="10">
        <v>2.7766563495267571E-2</v>
      </c>
      <c r="O123" s="4">
        <v>45.654891304347828</v>
      </c>
      <c r="P123" s="4">
        <v>1.1929347826086956</v>
      </c>
      <c r="Q123" s="8">
        <v>2.6129397059698824E-2</v>
      </c>
      <c r="R123" s="4">
        <v>9.6195652173913047</v>
      </c>
      <c r="S123" s="4">
        <v>0.4891304347826087</v>
      </c>
      <c r="T123" s="10">
        <v>5.084745762711864E-2</v>
      </c>
      <c r="U123" s="4">
        <v>5.3043478260869561</v>
      </c>
      <c r="V123" s="4">
        <v>0</v>
      </c>
      <c r="W123" s="10">
        <v>0</v>
      </c>
      <c r="X123" s="4">
        <v>94.252717391304344</v>
      </c>
      <c r="Y123" s="4">
        <v>4.1494565217391308</v>
      </c>
      <c r="Z123" s="10">
        <v>4.4024794579789542E-2</v>
      </c>
      <c r="AA123" s="4">
        <v>8.2391304347826093</v>
      </c>
      <c r="AB123" s="4">
        <v>0</v>
      </c>
      <c r="AC123" s="10">
        <v>0</v>
      </c>
      <c r="AD123" s="4">
        <v>225.53260869565219</v>
      </c>
      <c r="AE123" s="4">
        <v>3.6875</v>
      </c>
      <c r="AF123" s="10">
        <v>1.6350185551110896E-2</v>
      </c>
      <c r="AG123" s="4">
        <v>0</v>
      </c>
      <c r="AH123" s="4">
        <v>0</v>
      </c>
      <c r="AI123" s="10" t="s">
        <v>405</v>
      </c>
      <c r="AJ123" s="4">
        <v>0</v>
      </c>
      <c r="AK123" s="4">
        <v>0</v>
      </c>
      <c r="AL123" s="10" t="s">
        <v>405</v>
      </c>
      <c r="AM123" s="1">
        <v>75064</v>
      </c>
      <c r="AN123" s="1">
        <v>1</v>
      </c>
      <c r="AX123"/>
      <c r="AY123"/>
    </row>
    <row r="124" spans="1:51" x14ac:dyDescent="0.25">
      <c r="A124" t="s">
        <v>207</v>
      </c>
      <c r="B124" t="s">
        <v>94</v>
      </c>
      <c r="C124" t="s">
        <v>295</v>
      </c>
      <c r="D124" t="s">
        <v>254</v>
      </c>
      <c r="E124" s="4">
        <v>60.663043478260867</v>
      </c>
      <c r="F124" s="4">
        <v>251.40760869565219</v>
      </c>
      <c r="G124" s="4">
        <v>8.7934782608695645</v>
      </c>
      <c r="H124" s="10">
        <v>3.4976977453036164E-2</v>
      </c>
      <c r="I124" s="4">
        <v>241.66847826086956</v>
      </c>
      <c r="J124" s="4">
        <v>8.7934782608695645</v>
      </c>
      <c r="K124" s="10">
        <v>3.63865338340792E-2</v>
      </c>
      <c r="L124" s="4">
        <v>40.315217391304351</v>
      </c>
      <c r="M124" s="4">
        <v>3.6576086956521738</v>
      </c>
      <c r="N124" s="10">
        <v>9.0725262874090037E-2</v>
      </c>
      <c r="O124" s="4">
        <v>35.967391304347828</v>
      </c>
      <c r="P124" s="4">
        <v>3.6576086956521738</v>
      </c>
      <c r="Q124" s="8">
        <v>0.10169235418555454</v>
      </c>
      <c r="R124" s="4">
        <v>0</v>
      </c>
      <c r="S124" s="4">
        <v>0</v>
      </c>
      <c r="T124" s="10" t="s">
        <v>405</v>
      </c>
      <c r="U124" s="4">
        <v>4.3478260869565215</v>
      </c>
      <c r="V124" s="4">
        <v>0</v>
      </c>
      <c r="W124" s="10">
        <v>0</v>
      </c>
      <c r="X124" s="4">
        <v>50.239130434782609</v>
      </c>
      <c r="Y124" s="4">
        <v>1.4836956521739131</v>
      </c>
      <c r="Z124" s="10">
        <v>2.953266983989615E-2</v>
      </c>
      <c r="AA124" s="4">
        <v>5.3913043478260869</v>
      </c>
      <c r="AB124" s="4">
        <v>0</v>
      </c>
      <c r="AC124" s="10">
        <v>0</v>
      </c>
      <c r="AD124" s="4">
        <v>155.46195652173913</v>
      </c>
      <c r="AE124" s="4">
        <v>3.652173913043478</v>
      </c>
      <c r="AF124" s="10">
        <v>2.3492396434189825E-2</v>
      </c>
      <c r="AG124" s="4">
        <v>0</v>
      </c>
      <c r="AH124" s="4">
        <v>0</v>
      </c>
      <c r="AI124" s="10" t="s">
        <v>405</v>
      </c>
      <c r="AJ124" s="4">
        <v>0</v>
      </c>
      <c r="AK124" s="4">
        <v>0</v>
      </c>
      <c r="AL124" s="10" t="s">
        <v>405</v>
      </c>
      <c r="AM124" s="1">
        <v>75295</v>
      </c>
      <c r="AN124" s="1">
        <v>1</v>
      </c>
      <c r="AX124"/>
      <c r="AY124"/>
    </row>
    <row r="125" spans="1:51" x14ac:dyDescent="0.25">
      <c r="A125" t="s">
        <v>207</v>
      </c>
      <c r="B125" t="s">
        <v>150</v>
      </c>
      <c r="C125" t="s">
        <v>293</v>
      </c>
      <c r="D125" t="s">
        <v>253</v>
      </c>
      <c r="E125" s="4">
        <v>47.891304347826086</v>
      </c>
      <c r="F125" s="4">
        <v>176.55978260869566</v>
      </c>
      <c r="G125" s="4">
        <v>25.53532608695652</v>
      </c>
      <c r="H125" s="10">
        <v>0.14462708160187152</v>
      </c>
      <c r="I125" s="4">
        <v>162.09239130434784</v>
      </c>
      <c r="J125" s="4">
        <v>25.53532608695652</v>
      </c>
      <c r="K125" s="10">
        <v>0.15753562447611061</v>
      </c>
      <c r="L125" s="4">
        <v>38.847826086956523</v>
      </c>
      <c r="M125" s="4">
        <v>0</v>
      </c>
      <c r="N125" s="10">
        <v>0</v>
      </c>
      <c r="O125" s="4">
        <v>28.864130434782609</v>
      </c>
      <c r="P125" s="4">
        <v>0</v>
      </c>
      <c r="Q125" s="8">
        <v>0</v>
      </c>
      <c r="R125" s="4">
        <v>4.7336956521739131</v>
      </c>
      <c r="S125" s="4">
        <v>0</v>
      </c>
      <c r="T125" s="10">
        <v>0</v>
      </c>
      <c r="U125" s="4">
        <v>5.25</v>
      </c>
      <c r="V125" s="4">
        <v>0</v>
      </c>
      <c r="W125" s="10">
        <v>0</v>
      </c>
      <c r="X125" s="4">
        <v>26.676630434782609</v>
      </c>
      <c r="Y125" s="4">
        <v>0</v>
      </c>
      <c r="Z125" s="10">
        <v>0</v>
      </c>
      <c r="AA125" s="4">
        <v>4.4836956521739131</v>
      </c>
      <c r="AB125" s="4">
        <v>0</v>
      </c>
      <c r="AC125" s="10">
        <v>0</v>
      </c>
      <c r="AD125" s="4">
        <v>106.47554347826087</v>
      </c>
      <c r="AE125" s="4">
        <v>25.459239130434781</v>
      </c>
      <c r="AF125" s="10">
        <v>0.23910879718245154</v>
      </c>
      <c r="AG125" s="4">
        <v>7.6086956521739135E-2</v>
      </c>
      <c r="AH125" s="4">
        <v>7.6086956521739135E-2</v>
      </c>
      <c r="AI125" s="10">
        <v>1</v>
      </c>
      <c r="AJ125" s="4">
        <v>0</v>
      </c>
      <c r="AK125" s="4">
        <v>0</v>
      </c>
      <c r="AL125" s="10" t="s">
        <v>405</v>
      </c>
      <c r="AM125" s="1">
        <v>75374</v>
      </c>
      <c r="AN125" s="1">
        <v>1</v>
      </c>
      <c r="AX125"/>
      <c r="AY125"/>
    </row>
    <row r="126" spans="1:51" x14ac:dyDescent="0.25">
      <c r="A126" t="s">
        <v>207</v>
      </c>
      <c r="B126" t="s">
        <v>3</v>
      </c>
      <c r="C126" t="s">
        <v>271</v>
      </c>
      <c r="D126" t="s">
        <v>254</v>
      </c>
      <c r="E126" s="4">
        <v>103.33695652173913</v>
      </c>
      <c r="F126" s="4">
        <v>227.93478260869566</v>
      </c>
      <c r="G126" s="4">
        <v>0</v>
      </c>
      <c r="H126" s="10">
        <v>0</v>
      </c>
      <c r="I126" s="4">
        <v>175.08152173913044</v>
      </c>
      <c r="J126" s="4">
        <v>0</v>
      </c>
      <c r="K126" s="10">
        <v>0</v>
      </c>
      <c r="L126" s="4">
        <v>50.203804347826086</v>
      </c>
      <c r="M126" s="4">
        <v>0</v>
      </c>
      <c r="N126" s="10">
        <v>0</v>
      </c>
      <c r="O126" s="4">
        <v>6.3777173913043477</v>
      </c>
      <c r="P126" s="4">
        <v>0</v>
      </c>
      <c r="Q126" s="8">
        <v>0</v>
      </c>
      <c r="R126" s="4">
        <v>38.978260869565219</v>
      </c>
      <c r="S126" s="4">
        <v>0</v>
      </c>
      <c r="T126" s="10">
        <v>0</v>
      </c>
      <c r="U126" s="4">
        <v>4.8478260869565215</v>
      </c>
      <c r="V126" s="4">
        <v>0</v>
      </c>
      <c r="W126" s="10">
        <v>0</v>
      </c>
      <c r="X126" s="4">
        <v>62.260869565217391</v>
      </c>
      <c r="Y126" s="4">
        <v>0</v>
      </c>
      <c r="Z126" s="10">
        <v>0</v>
      </c>
      <c r="AA126" s="4">
        <v>9.0271739130434785</v>
      </c>
      <c r="AB126" s="4">
        <v>0</v>
      </c>
      <c r="AC126" s="10">
        <v>0</v>
      </c>
      <c r="AD126" s="4">
        <v>106.4429347826087</v>
      </c>
      <c r="AE126" s="4">
        <v>0</v>
      </c>
      <c r="AF126" s="10">
        <v>0</v>
      </c>
      <c r="AG126" s="4">
        <v>0</v>
      </c>
      <c r="AH126" s="4">
        <v>0</v>
      </c>
      <c r="AI126" s="10" t="s">
        <v>405</v>
      </c>
      <c r="AJ126" s="4">
        <v>0</v>
      </c>
      <c r="AK126" s="4">
        <v>0</v>
      </c>
      <c r="AL126" s="10" t="s">
        <v>405</v>
      </c>
      <c r="AM126" s="1">
        <v>75017</v>
      </c>
      <c r="AN126" s="1">
        <v>1</v>
      </c>
      <c r="AX126"/>
      <c r="AY126"/>
    </row>
    <row r="127" spans="1:51" x14ac:dyDescent="0.25">
      <c r="A127" t="s">
        <v>207</v>
      </c>
      <c r="B127" t="s">
        <v>81</v>
      </c>
      <c r="C127" t="s">
        <v>321</v>
      </c>
      <c r="D127" t="s">
        <v>257</v>
      </c>
      <c r="E127" s="4">
        <v>78.413043478260875</v>
      </c>
      <c r="F127" s="4">
        <v>253.02010869565217</v>
      </c>
      <c r="G127" s="4">
        <v>27.166847826086958</v>
      </c>
      <c r="H127" s="10">
        <v>0.10737031126156411</v>
      </c>
      <c r="I127" s="4">
        <v>243.00380434782608</v>
      </c>
      <c r="J127" s="4">
        <v>26.280978260869567</v>
      </c>
      <c r="K127" s="10">
        <v>0.10815048073589831</v>
      </c>
      <c r="L127" s="4">
        <v>55.663043478260867</v>
      </c>
      <c r="M127" s="4">
        <v>1.875</v>
      </c>
      <c r="N127" s="10">
        <v>3.3684827182190978E-2</v>
      </c>
      <c r="O127" s="4">
        <v>45.646739130434781</v>
      </c>
      <c r="P127" s="4">
        <v>0.98913043478260865</v>
      </c>
      <c r="Q127" s="8">
        <v>2.1669246338849861E-2</v>
      </c>
      <c r="R127" s="4">
        <v>6.1059782608695654</v>
      </c>
      <c r="S127" s="4">
        <v>0.88586956521739135</v>
      </c>
      <c r="T127" s="10">
        <v>0.14508233199821985</v>
      </c>
      <c r="U127" s="4">
        <v>3.910326086956522</v>
      </c>
      <c r="V127" s="4">
        <v>0</v>
      </c>
      <c r="W127" s="10">
        <v>0</v>
      </c>
      <c r="X127" s="4">
        <v>64.732717391304348</v>
      </c>
      <c r="Y127" s="4">
        <v>18.958260869565219</v>
      </c>
      <c r="Z127" s="10">
        <v>0.29286984439358504</v>
      </c>
      <c r="AA127" s="4">
        <v>0</v>
      </c>
      <c r="AB127" s="4">
        <v>0</v>
      </c>
      <c r="AC127" s="10" t="s">
        <v>405</v>
      </c>
      <c r="AD127" s="4">
        <v>132.62434782608696</v>
      </c>
      <c r="AE127" s="4">
        <v>6.3335869565217386</v>
      </c>
      <c r="AF127" s="10">
        <v>4.7755838655109559E-2</v>
      </c>
      <c r="AG127" s="4">
        <v>0</v>
      </c>
      <c r="AH127" s="4">
        <v>0</v>
      </c>
      <c r="AI127" s="10" t="s">
        <v>405</v>
      </c>
      <c r="AJ127" s="4">
        <v>0</v>
      </c>
      <c r="AK127" s="4">
        <v>0</v>
      </c>
      <c r="AL127" s="10" t="s">
        <v>405</v>
      </c>
      <c r="AM127" s="1">
        <v>75271</v>
      </c>
      <c r="AN127" s="1">
        <v>1</v>
      </c>
      <c r="AX127"/>
      <c r="AY127"/>
    </row>
    <row r="128" spans="1:51" x14ac:dyDescent="0.25">
      <c r="A128" t="s">
        <v>207</v>
      </c>
      <c r="B128" t="s">
        <v>28</v>
      </c>
      <c r="C128" t="s">
        <v>288</v>
      </c>
      <c r="D128" t="s">
        <v>252</v>
      </c>
      <c r="E128" s="4">
        <v>175.0108695652174</v>
      </c>
      <c r="F128" s="4">
        <v>736.50347826086954</v>
      </c>
      <c r="G128" s="4">
        <v>0</v>
      </c>
      <c r="H128" s="10">
        <v>0</v>
      </c>
      <c r="I128" s="4">
        <v>670.35130434782604</v>
      </c>
      <c r="J128" s="4">
        <v>0</v>
      </c>
      <c r="K128" s="10">
        <v>0</v>
      </c>
      <c r="L128" s="4">
        <v>169.29423913043479</v>
      </c>
      <c r="M128" s="4">
        <v>0</v>
      </c>
      <c r="N128" s="10">
        <v>0</v>
      </c>
      <c r="O128" s="4">
        <v>103.14206521739131</v>
      </c>
      <c r="P128" s="4">
        <v>0</v>
      </c>
      <c r="Q128" s="8">
        <v>0</v>
      </c>
      <c r="R128" s="4">
        <v>61.717391304347828</v>
      </c>
      <c r="S128" s="4">
        <v>0</v>
      </c>
      <c r="T128" s="10">
        <v>0</v>
      </c>
      <c r="U128" s="4">
        <v>4.4347826086956523</v>
      </c>
      <c r="V128" s="4">
        <v>0</v>
      </c>
      <c r="W128" s="10">
        <v>0</v>
      </c>
      <c r="X128" s="4">
        <v>109.45652173913044</v>
      </c>
      <c r="Y128" s="4">
        <v>0</v>
      </c>
      <c r="Z128" s="10">
        <v>0</v>
      </c>
      <c r="AA128" s="4">
        <v>0</v>
      </c>
      <c r="AB128" s="4">
        <v>0</v>
      </c>
      <c r="AC128" s="10" t="s">
        <v>405</v>
      </c>
      <c r="AD128" s="4">
        <v>457.75271739130437</v>
      </c>
      <c r="AE128" s="4">
        <v>0</v>
      </c>
      <c r="AF128" s="10">
        <v>0</v>
      </c>
      <c r="AG128" s="4">
        <v>0</v>
      </c>
      <c r="AH128" s="4">
        <v>0</v>
      </c>
      <c r="AI128" s="10" t="s">
        <v>405</v>
      </c>
      <c r="AJ128" s="4">
        <v>0</v>
      </c>
      <c r="AK128" s="4">
        <v>0</v>
      </c>
      <c r="AL128" s="10" t="s">
        <v>405</v>
      </c>
      <c r="AM128" s="1">
        <v>75117</v>
      </c>
      <c r="AN128" s="1">
        <v>1</v>
      </c>
      <c r="AX128"/>
      <c r="AY128"/>
    </row>
    <row r="129" spans="1:51" x14ac:dyDescent="0.25">
      <c r="A129" t="s">
        <v>207</v>
      </c>
      <c r="B129" t="s">
        <v>34</v>
      </c>
      <c r="C129" t="s">
        <v>287</v>
      </c>
      <c r="D129" t="s">
        <v>257</v>
      </c>
      <c r="E129" s="4">
        <v>85.836956521739125</v>
      </c>
      <c r="F129" s="4">
        <v>288.04619565217388</v>
      </c>
      <c r="G129" s="4">
        <v>62.755434782608695</v>
      </c>
      <c r="H129" s="10">
        <v>0.21786586918991332</v>
      </c>
      <c r="I129" s="4">
        <v>264.91217391304349</v>
      </c>
      <c r="J129" s="4">
        <v>62.755434782608695</v>
      </c>
      <c r="K129" s="10">
        <v>0.23689147182495263</v>
      </c>
      <c r="L129" s="4">
        <v>60.546195652173914</v>
      </c>
      <c r="M129" s="4">
        <v>3.0543478260869565</v>
      </c>
      <c r="N129" s="10">
        <v>5.0446568825456665E-2</v>
      </c>
      <c r="O129" s="4">
        <v>37.412173913043482</v>
      </c>
      <c r="P129" s="4">
        <v>3.0543478260869565</v>
      </c>
      <c r="Q129" s="8">
        <v>8.1640479732242463E-2</v>
      </c>
      <c r="R129" s="4">
        <v>18.454673913043479</v>
      </c>
      <c r="S129" s="4">
        <v>0</v>
      </c>
      <c r="T129" s="10">
        <v>0</v>
      </c>
      <c r="U129" s="4">
        <v>4.6793478260869561</v>
      </c>
      <c r="V129" s="4">
        <v>0</v>
      </c>
      <c r="W129" s="10">
        <v>0</v>
      </c>
      <c r="X129" s="4">
        <v>71.530760869565214</v>
      </c>
      <c r="Y129" s="4">
        <v>12.456521739130435</v>
      </c>
      <c r="Z129" s="10">
        <v>0.1741421674773547</v>
      </c>
      <c r="AA129" s="4">
        <v>0</v>
      </c>
      <c r="AB129" s="4">
        <v>0</v>
      </c>
      <c r="AC129" s="10" t="s">
        <v>405</v>
      </c>
      <c r="AD129" s="4">
        <v>155.96923913043477</v>
      </c>
      <c r="AE129" s="4">
        <v>47.244565217391305</v>
      </c>
      <c r="AF129" s="10">
        <v>0.30290950626412538</v>
      </c>
      <c r="AG129" s="4">
        <v>0</v>
      </c>
      <c r="AH129" s="4">
        <v>0</v>
      </c>
      <c r="AI129" s="10" t="s">
        <v>405</v>
      </c>
      <c r="AJ129" s="4">
        <v>0</v>
      </c>
      <c r="AK129" s="4">
        <v>0</v>
      </c>
      <c r="AL129" s="10" t="s">
        <v>405</v>
      </c>
      <c r="AM129" s="1">
        <v>75158</v>
      </c>
      <c r="AN129" s="1">
        <v>1</v>
      </c>
      <c r="AX129"/>
      <c r="AY129"/>
    </row>
    <row r="130" spans="1:51" x14ac:dyDescent="0.25">
      <c r="A130" t="s">
        <v>207</v>
      </c>
      <c r="B130" t="s">
        <v>88</v>
      </c>
      <c r="C130" t="s">
        <v>324</v>
      </c>
      <c r="D130" t="s">
        <v>253</v>
      </c>
      <c r="E130" s="4">
        <v>131.60869565217391</v>
      </c>
      <c r="F130" s="4">
        <v>429.60913043478263</v>
      </c>
      <c r="G130" s="4">
        <v>8.1847826086956524E-2</v>
      </c>
      <c r="H130" s="10">
        <v>1.9051696132277977E-4</v>
      </c>
      <c r="I130" s="4">
        <v>411.54934782608694</v>
      </c>
      <c r="J130" s="4">
        <v>8.1847826086956524E-2</v>
      </c>
      <c r="K130" s="10">
        <v>1.9887730722767147E-4</v>
      </c>
      <c r="L130" s="4">
        <v>69.680326086956526</v>
      </c>
      <c r="M130" s="4">
        <v>0</v>
      </c>
      <c r="N130" s="10">
        <v>0</v>
      </c>
      <c r="O130" s="4">
        <v>51.620543478260871</v>
      </c>
      <c r="P130" s="4">
        <v>0</v>
      </c>
      <c r="Q130" s="8">
        <v>0</v>
      </c>
      <c r="R130" s="4">
        <v>14.059782608695652</v>
      </c>
      <c r="S130" s="4">
        <v>0</v>
      </c>
      <c r="T130" s="10">
        <v>0</v>
      </c>
      <c r="U130" s="4">
        <v>4</v>
      </c>
      <c r="V130" s="4">
        <v>0</v>
      </c>
      <c r="W130" s="10">
        <v>0</v>
      </c>
      <c r="X130" s="4">
        <v>106.09206521739129</v>
      </c>
      <c r="Y130" s="4">
        <v>0</v>
      </c>
      <c r="Z130" s="10">
        <v>0</v>
      </c>
      <c r="AA130" s="4">
        <v>0</v>
      </c>
      <c r="AB130" s="4">
        <v>0</v>
      </c>
      <c r="AC130" s="10" t="s">
        <v>405</v>
      </c>
      <c r="AD130" s="4">
        <v>253.83673913043478</v>
      </c>
      <c r="AE130" s="4">
        <v>8.1847826086956524E-2</v>
      </c>
      <c r="AF130" s="10">
        <v>3.2244278888604366E-4</v>
      </c>
      <c r="AG130" s="4">
        <v>0</v>
      </c>
      <c r="AH130" s="4">
        <v>0</v>
      </c>
      <c r="AI130" s="10" t="s">
        <v>405</v>
      </c>
      <c r="AJ130" s="4">
        <v>0</v>
      </c>
      <c r="AK130" s="4">
        <v>0</v>
      </c>
      <c r="AL130" s="10" t="s">
        <v>405</v>
      </c>
      <c r="AM130" s="1">
        <v>75286</v>
      </c>
      <c r="AN130" s="1">
        <v>1</v>
      </c>
      <c r="AX130"/>
      <c r="AY130"/>
    </row>
    <row r="131" spans="1:51" x14ac:dyDescent="0.25">
      <c r="A131" t="s">
        <v>207</v>
      </c>
      <c r="B131" t="s">
        <v>139</v>
      </c>
      <c r="C131" t="s">
        <v>337</v>
      </c>
      <c r="D131" t="s">
        <v>252</v>
      </c>
      <c r="E131" s="4">
        <v>124.02173913043478</v>
      </c>
      <c r="F131" s="4">
        <v>356.28456521739133</v>
      </c>
      <c r="G131" s="4">
        <v>42.121521739130436</v>
      </c>
      <c r="H131" s="10">
        <v>0.11822437975506876</v>
      </c>
      <c r="I131" s="4">
        <v>310.70847826086958</v>
      </c>
      <c r="J131" s="4">
        <v>42.121521739130436</v>
      </c>
      <c r="K131" s="10">
        <v>0.13556605205914393</v>
      </c>
      <c r="L131" s="4">
        <v>76.116413043478261</v>
      </c>
      <c r="M131" s="4">
        <v>13.727826086956522</v>
      </c>
      <c r="N131" s="10">
        <v>0.18035303475368822</v>
      </c>
      <c r="O131" s="4">
        <v>30.540326086956519</v>
      </c>
      <c r="P131" s="4">
        <v>13.727826086956522</v>
      </c>
      <c r="Q131" s="8">
        <v>0.44949834680447454</v>
      </c>
      <c r="R131" s="4">
        <v>41.584239130434781</v>
      </c>
      <c r="S131" s="4">
        <v>0</v>
      </c>
      <c r="T131" s="10">
        <v>0</v>
      </c>
      <c r="U131" s="4">
        <v>3.9918478260869565</v>
      </c>
      <c r="V131" s="4">
        <v>0</v>
      </c>
      <c r="W131" s="10">
        <v>0</v>
      </c>
      <c r="X131" s="4">
        <v>87.102934782608685</v>
      </c>
      <c r="Y131" s="4">
        <v>17.005108695652176</v>
      </c>
      <c r="Z131" s="10">
        <v>0.19523003143457207</v>
      </c>
      <c r="AA131" s="4">
        <v>0</v>
      </c>
      <c r="AB131" s="4">
        <v>0</v>
      </c>
      <c r="AC131" s="10" t="s">
        <v>405</v>
      </c>
      <c r="AD131" s="4">
        <v>193.06521739130434</v>
      </c>
      <c r="AE131" s="4">
        <v>11.388586956521738</v>
      </c>
      <c r="AF131" s="10">
        <v>5.8988289607026234E-2</v>
      </c>
      <c r="AG131" s="4">
        <v>0</v>
      </c>
      <c r="AH131" s="4">
        <v>0</v>
      </c>
      <c r="AI131" s="10" t="s">
        <v>405</v>
      </c>
      <c r="AJ131" s="4">
        <v>0</v>
      </c>
      <c r="AK131" s="4">
        <v>0</v>
      </c>
      <c r="AL131" s="10" t="s">
        <v>405</v>
      </c>
      <c r="AM131" s="1">
        <v>75355</v>
      </c>
      <c r="AN131" s="1">
        <v>1</v>
      </c>
      <c r="AX131"/>
      <c r="AY131"/>
    </row>
    <row r="132" spans="1:51" x14ac:dyDescent="0.25">
      <c r="A132" t="s">
        <v>207</v>
      </c>
      <c r="B132" t="s">
        <v>61</v>
      </c>
      <c r="C132" t="s">
        <v>311</v>
      </c>
      <c r="D132" t="s">
        <v>258</v>
      </c>
      <c r="E132" s="4">
        <v>66</v>
      </c>
      <c r="F132" s="4">
        <v>258.32619565217385</v>
      </c>
      <c r="G132" s="4">
        <v>17.250108695652173</v>
      </c>
      <c r="H132" s="10">
        <v>6.6776459321526843E-2</v>
      </c>
      <c r="I132" s="4">
        <v>212.70369565217385</v>
      </c>
      <c r="J132" s="4">
        <v>17.250108695652173</v>
      </c>
      <c r="K132" s="10">
        <v>8.1099242976297933E-2</v>
      </c>
      <c r="L132" s="4">
        <v>69.487065217391304</v>
      </c>
      <c r="M132" s="4">
        <v>0</v>
      </c>
      <c r="N132" s="10">
        <v>0</v>
      </c>
      <c r="O132" s="4">
        <v>23.864565217391309</v>
      </c>
      <c r="P132" s="4">
        <v>0</v>
      </c>
      <c r="Q132" s="8">
        <v>0</v>
      </c>
      <c r="R132" s="4">
        <v>40.524673913043479</v>
      </c>
      <c r="S132" s="4">
        <v>0</v>
      </c>
      <c r="T132" s="10">
        <v>0</v>
      </c>
      <c r="U132" s="4">
        <v>5.0978260869565215</v>
      </c>
      <c r="V132" s="4">
        <v>0</v>
      </c>
      <c r="W132" s="10">
        <v>0</v>
      </c>
      <c r="X132" s="4">
        <v>46.322826086956532</v>
      </c>
      <c r="Y132" s="4">
        <v>7.5231521739130436</v>
      </c>
      <c r="Z132" s="10">
        <v>0.16240702067250154</v>
      </c>
      <c r="AA132" s="4">
        <v>0</v>
      </c>
      <c r="AB132" s="4">
        <v>0</v>
      </c>
      <c r="AC132" s="10" t="s">
        <v>405</v>
      </c>
      <c r="AD132" s="4">
        <v>141.67934782608688</v>
      </c>
      <c r="AE132" s="4">
        <v>8.89</v>
      </c>
      <c r="AF132" s="10">
        <v>6.2747324408301081E-2</v>
      </c>
      <c r="AG132" s="4">
        <v>0.83695652173913049</v>
      </c>
      <c r="AH132" s="4">
        <v>0.83695652173913049</v>
      </c>
      <c r="AI132" s="10">
        <v>1</v>
      </c>
      <c r="AJ132" s="4">
        <v>0</v>
      </c>
      <c r="AK132" s="4">
        <v>0</v>
      </c>
      <c r="AL132" s="10" t="s">
        <v>405</v>
      </c>
      <c r="AM132" s="1">
        <v>75236</v>
      </c>
      <c r="AN132" s="1">
        <v>1</v>
      </c>
      <c r="AX132"/>
      <c r="AY132"/>
    </row>
    <row r="133" spans="1:51" x14ac:dyDescent="0.25">
      <c r="A133" t="s">
        <v>207</v>
      </c>
      <c r="B133" t="s">
        <v>180</v>
      </c>
      <c r="C133" t="s">
        <v>336</v>
      </c>
      <c r="D133" t="s">
        <v>252</v>
      </c>
      <c r="E133" s="4">
        <v>133.94565217391303</v>
      </c>
      <c r="F133" s="4">
        <v>332.79076086956525</v>
      </c>
      <c r="G133" s="4">
        <v>0</v>
      </c>
      <c r="H133" s="10">
        <v>0</v>
      </c>
      <c r="I133" s="4">
        <v>307.55163043478262</v>
      </c>
      <c r="J133" s="4">
        <v>0</v>
      </c>
      <c r="K133" s="10">
        <v>0</v>
      </c>
      <c r="L133" s="4">
        <v>26.119565217391305</v>
      </c>
      <c r="M133" s="4">
        <v>0</v>
      </c>
      <c r="N133" s="10">
        <v>0</v>
      </c>
      <c r="O133" s="4">
        <v>0.88043478260869568</v>
      </c>
      <c r="P133" s="4">
        <v>0</v>
      </c>
      <c r="Q133" s="8">
        <v>0</v>
      </c>
      <c r="R133" s="4">
        <v>22.146739130434781</v>
      </c>
      <c r="S133" s="4">
        <v>0</v>
      </c>
      <c r="T133" s="10">
        <v>0</v>
      </c>
      <c r="U133" s="4">
        <v>3.0923913043478262</v>
      </c>
      <c r="V133" s="4">
        <v>0</v>
      </c>
      <c r="W133" s="10">
        <v>0</v>
      </c>
      <c r="X133" s="4">
        <v>82.114130434782609</v>
      </c>
      <c r="Y133" s="4">
        <v>0</v>
      </c>
      <c r="Z133" s="10">
        <v>0</v>
      </c>
      <c r="AA133" s="4">
        <v>0</v>
      </c>
      <c r="AB133" s="4">
        <v>0</v>
      </c>
      <c r="AC133" s="10" t="s">
        <v>405</v>
      </c>
      <c r="AD133" s="4">
        <v>224.55706521739131</v>
      </c>
      <c r="AE133" s="4">
        <v>0</v>
      </c>
      <c r="AF133" s="10">
        <v>0</v>
      </c>
      <c r="AG133" s="4">
        <v>0</v>
      </c>
      <c r="AH133" s="4">
        <v>0</v>
      </c>
      <c r="AI133" s="10" t="s">
        <v>405</v>
      </c>
      <c r="AJ133" s="4">
        <v>0</v>
      </c>
      <c r="AK133" s="4">
        <v>0</v>
      </c>
      <c r="AL133" s="10" t="s">
        <v>405</v>
      </c>
      <c r="AM133" s="1">
        <v>75413</v>
      </c>
      <c r="AN133" s="1">
        <v>1</v>
      </c>
      <c r="AX133"/>
      <c r="AY133"/>
    </row>
    <row r="134" spans="1:51" x14ac:dyDescent="0.25">
      <c r="A134" t="s">
        <v>207</v>
      </c>
      <c r="B134" t="s">
        <v>17</v>
      </c>
      <c r="C134" t="s">
        <v>281</v>
      </c>
      <c r="D134" t="s">
        <v>257</v>
      </c>
      <c r="E134" s="4">
        <v>86.717391304347828</v>
      </c>
      <c r="F134" s="4">
        <v>310.92271739130433</v>
      </c>
      <c r="G134" s="4">
        <v>6.0909782608695657</v>
      </c>
      <c r="H134" s="10">
        <v>1.9590007163110924E-2</v>
      </c>
      <c r="I134" s="4">
        <v>284.59663043478258</v>
      </c>
      <c r="J134" s="4">
        <v>6.0909782608695657</v>
      </c>
      <c r="K134" s="10">
        <v>2.1402144683035376E-2</v>
      </c>
      <c r="L134" s="4">
        <v>60.045326086956521</v>
      </c>
      <c r="M134" s="4">
        <v>0.55978260869565222</v>
      </c>
      <c r="N134" s="10">
        <v>9.3226674776482263E-3</v>
      </c>
      <c r="O134" s="4">
        <v>33.719239130434786</v>
      </c>
      <c r="P134" s="4">
        <v>0.55978260869565222</v>
      </c>
      <c r="Q134" s="8">
        <v>1.6601282328176727E-2</v>
      </c>
      <c r="R134" s="4">
        <v>20.771739130434781</v>
      </c>
      <c r="S134" s="4">
        <v>0</v>
      </c>
      <c r="T134" s="10">
        <v>0</v>
      </c>
      <c r="U134" s="4">
        <v>5.5543478260869561</v>
      </c>
      <c r="V134" s="4">
        <v>0</v>
      </c>
      <c r="W134" s="10">
        <v>0</v>
      </c>
      <c r="X134" s="4">
        <v>73.354565217391297</v>
      </c>
      <c r="Y134" s="4">
        <v>5.5311956521739134</v>
      </c>
      <c r="Z134" s="10">
        <v>7.5403563987896799E-2</v>
      </c>
      <c r="AA134" s="4">
        <v>0</v>
      </c>
      <c r="AB134" s="4">
        <v>0</v>
      </c>
      <c r="AC134" s="10" t="s">
        <v>405</v>
      </c>
      <c r="AD134" s="4">
        <v>177.52282608695651</v>
      </c>
      <c r="AE134" s="4">
        <v>0</v>
      </c>
      <c r="AF134" s="10">
        <v>0</v>
      </c>
      <c r="AG134" s="4">
        <v>0</v>
      </c>
      <c r="AH134" s="4">
        <v>0</v>
      </c>
      <c r="AI134" s="10" t="s">
        <v>405</v>
      </c>
      <c r="AJ134" s="4">
        <v>0</v>
      </c>
      <c r="AK134" s="4">
        <v>0</v>
      </c>
      <c r="AL134" s="10" t="s">
        <v>405</v>
      </c>
      <c r="AM134" s="1">
        <v>75079</v>
      </c>
      <c r="AN134" s="1">
        <v>1</v>
      </c>
      <c r="AX134"/>
      <c r="AY134"/>
    </row>
    <row r="135" spans="1:51" x14ac:dyDescent="0.25">
      <c r="A135" t="s">
        <v>207</v>
      </c>
      <c r="B135" t="s">
        <v>140</v>
      </c>
      <c r="C135" t="s">
        <v>266</v>
      </c>
      <c r="D135" t="s">
        <v>252</v>
      </c>
      <c r="E135" s="4">
        <v>40.25</v>
      </c>
      <c r="F135" s="4">
        <v>192.14945652173913</v>
      </c>
      <c r="G135" s="4">
        <v>0</v>
      </c>
      <c r="H135" s="10">
        <v>0</v>
      </c>
      <c r="I135" s="4">
        <v>184.10054347826087</v>
      </c>
      <c r="J135" s="4">
        <v>0</v>
      </c>
      <c r="K135" s="10">
        <v>0</v>
      </c>
      <c r="L135" s="4">
        <v>32.570652173913039</v>
      </c>
      <c r="M135" s="4">
        <v>0</v>
      </c>
      <c r="N135" s="10">
        <v>0</v>
      </c>
      <c r="O135" s="4">
        <v>24.521739130434781</v>
      </c>
      <c r="P135" s="4">
        <v>0</v>
      </c>
      <c r="Q135" s="8">
        <v>0</v>
      </c>
      <c r="R135" s="4">
        <v>3.6467391304347827</v>
      </c>
      <c r="S135" s="4">
        <v>0</v>
      </c>
      <c r="T135" s="10">
        <v>0</v>
      </c>
      <c r="U135" s="4">
        <v>4.4021739130434785</v>
      </c>
      <c r="V135" s="4">
        <v>0</v>
      </c>
      <c r="W135" s="10">
        <v>0</v>
      </c>
      <c r="X135" s="4">
        <v>37.570652173913047</v>
      </c>
      <c r="Y135" s="4">
        <v>0</v>
      </c>
      <c r="Z135" s="10">
        <v>0</v>
      </c>
      <c r="AA135" s="4">
        <v>0</v>
      </c>
      <c r="AB135" s="4">
        <v>0</v>
      </c>
      <c r="AC135" s="10" t="s">
        <v>405</v>
      </c>
      <c r="AD135" s="4">
        <v>122.00815217391305</v>
      </c>
      <c r="AE135" s="4">
        <v>0</v>
      </c>
      <c r="AF135" s="10">
        <v>0</v>
      </c>
      <c r="AG135" s="4">
        <v>0</v>
      </c>
      <c r="AH135" s="4">
        <v>0</v>
      </c>
      <c r="AI135" s="10" t="s">
        <v>405</v>
      </c>
      <c r="AJ135" s="4">
        <v>0</v>
      </c>
      <c r="AK135" s="4">
        <v>0</v>
      </c>
      <c r="AL135" s="10" t="s">
        <v>405</v>
      </c>
      <c r="AM135" s="1">
        <v>75356</v>
      </c>
      <c r="AN135" s="1">
        <v>1</v>
      </c>
      <c r="AX135"/>
      <c r="AY135"/>
    </row>
    <row r="136" spans="1:51" x14ac:dyDescent="0.25">
      <c r="A136" t="s">
        <v>207</v>
      </c>
      <c r="B136" t="s">
        <v>192</v>
      </c>
      <c r="C136" t="s">
        <v>265</v>
      </c>
      <c r="D136" t="s">
        <v>254</v>
      </c>
      <c r="E136" s="4">
        <v>49.913043478260867</v>
      </c>
      <c r="F136" s="4">
        <v>175.76695652173913</v>
      </c>
      <c r="G136" s="4">
        <v>2.2454347826086956</v>
      </c>
      <c r="H136" s="10">
        <v>1.2775067777491935E-2</v>
      </c>
      <c r="I136" s="4">
        <v>157.81586956521738</v>
      </c>
      <c r="J136" s="4">
        <v>2.2454347826086956</v>
      </c>
      <c r="K136" s="10">
        <v>1.4228193836240088E-2</v>
      </c>
      <c r="L136" s="4">
        <v>37.169347826086955</v>
      </c>
      <c r="M136" s="4">
        <v>9.5978260869565221E-2</v>
      </c>
      <c r="N136" s="10">
        <v>2.5821884558922441E-3</v>
      </c>
      <c r="O136" s="4">
        <v>27.28891304347826</v>
      </c>
      <c r="P136" s="4">
        <v>9.5978260869565221E-2</v>
      </c>
      <c r="Q136" s="8">
        <v>3.5171155669207915E-3</v>
      </c>
      <c r="R136" s="4">
        <v>4.9021739130434785</v>
      </c>
      <c r="S136" s="4">
        <v>0</v>
      </c>
      <c r="T136" s="10">
        <v>0</v>
      </c>
      <c r="U136" s="4">
        <v>4.9782608695652177</v>
      </c>
      <c r="V136" s="4">
        <v>0</v>
      </c>
      <c r="W136" s="10">
        <v>0</v>
      </c>
      <c r="X136" s="4">
        <v>21.119565217391305</v>
      </c>
      <c r="Y136" s="4">
        <v>0.53532608695652173</v>
      </c>
      <c r="Z136" s="10">
        <v>2.5347400926402471E-2</v>
      </c>
      <c r="AA136" s="4">
        <v>8.070652173913043</v>
      </c>
      <c r="AB136" s="4">
        <v>0</v>
      </c>
      <c r="AC136" s="10">
        <v>0</v>
      </c>
      <c r="AD136" s="4">
        <v>109.40739130434783</v>
      </c>
      <c r="AE136" s="4">
        <v>1.6141304347826086</v>
      </c>
      <c r="AF136" s="10">
        <v>1.4753394771039235E-2</v>
      </c>
      <c r="AG136" s="4">
        <v>0</v>
      </c>
      <c r="AH136" s="4">
        <v>0</v>
      </c>
      <c r="AI136" s="10" t="s">
        <v>405</v>
      </c>
      <c r="AJ136" s="4">
        <v>0</v>
      </c>
      <c r="AK136" s="4">
        <v>0</v>
      </c>
      <c r="AL136" s="10" t="s">
        <v>405</v>
      </c>
      <c r="AM136" s="1">
        <v>75434</v>
      </c>
      <c r="AN136" s="1">
        <v>1</v>
      </c>
      <c r="AX136"/>
      <c r="AY136"/>
    </row>
    <row r="137" spans="1:51" x14ac:dyDescent="0.25">
      <c r="A137" t="s">
        <v>207</v>
      </c>
      <c r="B137" t="s">
        <v>195</v>
      </c>
      <c r="C137" t="s">
        <v>356</v>
      </c>
      <c r="D137" t="s">
        <v>257</v>
      </c>
      <c r="E137" s="4">
        <v>81.673913043478265</v>
      </c>
      <c r="F137" s="4">
        <v>209.73097826086956</v>
      </c>
      <c r="G137" s="4">
        <v>0</v>
      </c>
      <c r="H137" s="10">
        <v>0</v>
      </c>
      <c r="I137" s="4">
        <v>199.75</v>
      </c>
      <c r="J137" s="4">
        <v>0</v>
      </c>
      <c r="K137" s="10">
        <v>0</v>
      </c>
      <c r="L137" s="4">
        <v>41.600543478260867</v>
      </c>
      <c r="M137" s="4">
        <v>0</v>
      </c>
      <c r="N137" s="10">
        <v>0</v>
      </c>
      <c r="O137" s="4">
        <v>36.233695652173914</v>
      </c>
      <c r="P137" s="4">
        <v>0</v>
      </c>
      <c r="Q137" s="8">
        <v>0</v>
      </c>
      <c r="R137" s="4">
        <v>2.1847826086956523</v>
      </c>
      <c r="S137" s="4">
        <v>0</v>
      </c>
      <c r="T137" s="10">
        <v>0</v>
      </c>
      <c r="U137" s="4">
        <v>3.1820652173913042</v>
      </c>
      <c r="V137" s="4">
        <v>0</v>
      </c>
      <c r="W137" s="10">
        <v>0</v>
      </c>
      <c r="X137" s="4">
        <v>28.934782608695652</v>
      </c>
      <c r="Y137" s="4">
        <v>0</v>
      </c>
      <c r="Z137" s="10">
        <v>0</v>
      </c>
      <c r="AA137" s="4">
        <v>4.6141304347826084</v>
      </c>
      <c r="AB137" s="4">
        <v>0</v>
      </c>
      <c r="AC137" s="10">
        <v>0</v>
      </c>
      <c r="AD137" s="4">
        <v>125.72826086956522</v>
      </c>
      <c r="AE137" s="4">
        <v>0</v>
      </c>
      <c r="AF137" s="10">
        <v>0</v>
      </c>
      <c r="AG137" s="4">
        <v>8.8532608695652169</v>
      </c>
      <c r="AH137" s="4">
        <v>0</v>
      </c>
      <c r="AI137" s="10">
        <v>0</v>
      </c>
      <c r="AJ137" s="4">
        <v>0</v>
      </c>
      <c r="AK137" s="4">
        <v>0</v>
      </c>
      <c r="AL137" s="10" t="s">
        <v>405</v>
      </c>
      <c r="AM137" s="1">
        <v>75438</v>
      </c>
      <c r="AN137" s="1">
        <v>1</v>
      </c>
      <c r="AX137"/>
      <c r="AY137"/>
    </row>
    <row r="138" spans="1:51" x14ac:dyDescent="0.25">
      <c r="A138" t="s">
        <v>207</v>
      </c>
      <c r="B138" t="s">
        <v>69</v>
      </c>
      <c r="C138" t="s">
        <v>263</v>
      </c>
      <c r="D138" t="s">
        <v>253</v>
      </c>
      <c r="E138" s="4">
        <v>114.44565217391305</v>
      </c>
      <c r="F138" s="4">
        <v>369.18565217391307</v>
      </c>
      <c r="G138" s="4">
        <v>1.5815217391304348</v>
      </c>
      <c r="H138" s="10">
        <v>4.2838114910961492E-3</v>
      </c>
      <c r="I138" s="4">
        <v>318.66891304347826</v>
      </c>
      <c r="J138" s="4">
        <v>1.5815217391304348</v>
      </c>
      <c r="K138" s="10">
        <v>4.9628993428507302E-3</v>
      </c>
      <c r="L138" s="4">
        <v>52.361847826086958</v>
      </c>
      <c r="M138" s="4">
        <v>0</v>
      </c>
      <c r="N138" s="10">
        <v>0</v>
      </c>
      <c r="O138" s="4">
        <v>1.8451086956521738</v>
      </c>
      <c r="P138" s="4">
        <v>0</v>
      </c>
      <c r="Q138" s="8">
        <v>0</v>
      </c>
      <c r="R138" s="4">
        <v>45.788478260869567</v>
      </c>
      <c r="S138" s="4">
        <v>0</v>
      </c>
      <c r="T138" s="10">
        <v>0</v>
      </c>
      <c r="U138" s="4">
        <v>4.7282608695652177</v>
      </c>
      <c r="V138" s="4">
        <v>0</v>
      </c>
      <c r="W138" s="10">
        <v>0</v>
      </c>
      <c r="X138" s="4">
        <v>89.459456521739142</v>
      </c>
      <c r="Y138" s="4">
        <v>1.5815217391304348</v>
      </c>
      <c r="Z138" s="10">
        <v>1.7678642377467566E-2</v>
      </c>
      <c r="AA138" s="4">
        <v>0</v>
      </c>
      <c r="AB138" s="4">
        <v>0</v>
      </c>
      <c r="AC138" s="10" t="s">
        <v>405</v>
      </c>
      <c r="AD138" s="4">
        <v>227.36434782608697</v>
      </c>
      <c r="AE138" s="4">
        <v>0</v>
      </c>
      <c r="AF138" s="10">
        <v>0</v>
      </c>
      <c r="AG138" s="4">
        <v>0</v>
      </c>
      <c r="AH138" s="4">
        <v>0</v>
      </c>
      <c r="AI138" s="10" t="s">
        <v>405</v>
      </c>
      <c r="AJ138" s="4">
        <v>0</v>
      </c>
      <c r="AK138" s="4">
        <v>0</v>
      </c>
      <c r="AL138" s="10" t="s">
        <v>405</v>
      </c>
      <c r="AM138" s="1">
        <v>75250</v>
      </c>
      <c r="AN138" s="1">
        <v>1</v>
      </c>
      <c r="AX138"/>
      <c r="AY138"/>
    </row>
    <row r="139" spans="1:51" x14ac:dyDescent="0.25">
      <c r="A139" t="s">
        <v>207</v>
      </c>
      <c r="B139" t="s">
        <v>41</v>
      </c>
      <c r="C139" t="s">
        <v>296</v>
      </c>
      <c r="D139" t="s">
        <v>253</v>
      </c>
      <c r="E139" s="4">
        <v>114.42391304347827</v>
      </c>
      <c r="F139" s="4">
        <v>378.07586956521743</v>
      </c>
      <c r="G139" s="4">
        <v>88.826086956521735</v>
      </c>
      <c r="H139" s="10">
        <v>0.23494249198889799</v>
      </c>
      <c r="I139" s="4">
        <v>361.58673913043481</v>
      </c>
      <c r="J139" s="4">
        <v>88.826086956521735</v>
      </c>
      <c r="K139" s="10">
        <v>0.24565637326782494</v>
      </c>
      <c r="L139" s="4">
        <v>57.866630434782607</v>
      </c>
      <c r="M139" s="4">
        <v>1.0461956521739131</v>
      </c>
      <c r="N139" s="10">
        <v>1.8079429272333497E-2</v>
      </c>
      <c r="O139" s="4">
        <v>41.768804347826084</v>
      </c>
      <c r="P139" s="4">
        <v>1.0461956521739131</v>
      </c>
      <c r="Q139" s="8">
        <v>2.5047297103881878E-2</v>
      </c>
      <c r="R139" s="4">
        <v>11.940217391304348</v>
      </c>
      <c r="S139" s="4">
        <v>0</v>
      </c>
      <c r="T139" s="10">
        <v>0</v>
      </c>
      <c r="U139" s="4">
        <v>4.1576086956521738</v>
      </c>
      <c r="V139" s="4">
        <v>0</v>
      </c>
      <c r="W139" s="10">
        <v>0</v>
      </c>
      <c r="X139" s="4">
        <v>99.119565217391298</v>
      </c>
      <c r="Y139" s="4">
        <v>26.836956521739129</v>
      </c>
      <c r="Z139" s="10">
        <v>0.27075337208027195</v>
      </c>
      <c r="AA139" s="4">
        <v>0.39130434782608697</v>
      </c>
      <c r="AB139" s="4">
        <v>0</v>
      </c>
      <c r="AC139" s="10">
        <v>0</v>
      </c>
      <c r="AD139" s="4">
        <v>215.97282608695653</v>
      </c>
      <c r="AE139" s="4">
        <v>60.942934782608695</v>
      </c>
      <c r="AF139" s="10">
        <v>0.28217871612270062</v>
      </c>
      <c r="AG139" s="4">
        <v>4.7255434782608692</v>
      </c>
      <c r="AH139" s="4">
        <v>0</v>
      </c>
      <c r="AI139" s="10">
        <v>0</v>
      </c>
      <c r="AJ139" s="4">
        <v>0</v>
      </c>
      <c r="AK139" s="4">
        <v>0</v>
      </c>
      <c r="AL139" s="10" t="s">
        <v>405</v>
      </c>
      <c r="AM139" s="1">
        <v>75195</v>
      </c>
      <c r="AN139" s="1">
        <v>1</v>
      </c>
      <c r="AX139"/>
      <c r="AY139"/>
    </row>
    <row r="140" spans="1:51" x14ac:dyDescent="0.25">
      <c r="A140" t="s">
        <v>207</v>
      </c>
      <c r="B140" t="s">
        <v>128</v>
      </c>
      <c r="C140" t="s">
        <v>321</v>
      </c>
      <c r="D140" t="s">
        <v>257</v>
      </c>
      <c r="E140" s="4">
        <v>80.695652173913047</v>
      </c>
      <c r="F140" s="4">
        <v>314.01684782608697</v>
      </c>
      <c r="G140" s="4">
        <v>20.747826086956525</v>
      </c>
      <c r="H140" s="10">
        <v>6.6072334113892406E-2</v>
      </c>
      <c r="I140" s="4">
        <v>250.43532608695648</v>
      </c>
      <c r="J140" s="4">
        <v>20.747826086956525</v>
      </c>
      <c r="K140" s="10">
        <v>8.2847042432633633E-2</v>
      </c>
      <c r="L140" s="4">
        <v>85.120760869565217</v>
      </c>
      <c r="M140" s="4">
        <v>1.7973913043478262</v>
      </c>
      <c r="N140" s="10">
        <v>2.1115780521535264E-2</v>
      </c>
      <c r="O140" s="4">
        <v>21.539239130434783</v>
      </c>
      <c r="P140" s="4">
        <v>1.7973913043478262</v>
      </c>
      <c r="Q140" s="8">
        <v>8.3447297904229389E-2</v>
      </c>
      <c r="R140" s="4">
        <v>59.233695652173914</v>
      </c>
      <c r="S140" s="4">
        <v>0</v>
      </c>
      <c r="T140" s="10">
        <v>0</v>
      </c>
      <c r="U140" s="4">
        <v>4.3478260869565215</v>
      </c>
      <c r="V140" s="4">
        <v>0</v>
      </c>
      <c r="W140" s="10">
        <v>0</v>
      </c>
      <c r="X140" s="4">
        <v>70.404021739130428</v>
      </c>
      <c r="Y140" s="4">
        <v>13.072500000000002</v>
      </c>
      <c r="Z140" s="10">
        <v>0.18567831321394995</v>
      </c>
      <c r="AA140" s="4">
        <v>0</v>
      </c>
      <c r="AB140" s="4">
        <v>0</v>
      </c>
      <c r="AC140" s="10" t="s">
        <v>405</v>
      </c>
      <c r="AD140" s="4">
        <v>158.49206521739129</v>
      </c>
      <c r="AE140" s="4">
        <v>5.8779347826086967</v>
      </c>
      <c r="AF140" s="10">
        <v>3.7086618655302328E-2</v>
      </c>
      <c r="AG140" s="4">
        <v>0</v>
      </c>
      <c r="AH140" s="4">
        <v>0</v>
      </c>
      <c r="AI140" s="10" t="s">
        <v>405</v>
      </c>
      <c r="AJ140" s="4">
        <v>0</v>
      </c>
      <c r="AK140" s="4">
        <v>0</v>
      </c>
      <c r="AL140" s="10" t="s">
        <v>405</v>
      </c>
      <c r="AM140" s="1">
        <v>75341</v>
      </c>
      <c r="AN140" s="1">
        <v>1</v>
      </c>
      <c r="AX140"/>
      <c r="AY140"/>
    </row>
    <row r="141" spans="1:51" x14ac:dyDescent="0.25">
      <c r="A141" t="s">
        <v>207</v>
      </c>
      <c r="B141" t="s">
        <v>66</v>
      </c>
      <c r="C141" t="s">
        <v>314</v>
      </c>
      <c r="D141" t="s">
        <v>256</v>
      </c>
      <c r="E141" s="4">
        <v>52.021739130434781</v>
      </c>
      <c r="F141" s="4">
        <v>219.37771739130434</v>
      </c>
      <c r="G141" s="4">
        <v>0.18206521739130435</v>
      </c>
      <c r="H141" s="10">
        <v>8.2991663673186264E-4</v>
      </c>
      <c r="I141" s="4">
        <v>207.71195652173915</v>
      </c>
      <c r="J141" s="4">
        <v>0.18206521739130435</v>
      </c>
      <c r="K141" s="10">
        <v>8.7652738166880343E-4</v>
      </c>
      <c r="L141" s="4">
        <v>36.75</v>
      </c>
      <c r="M141" s="4">
        <v>0.18206521739130435</v>
      </c>
      <c r="N141" s="10">
        <v>4.9541555752735875E-3</v>
      </c>
      <c r="O141" s="4">
        <v>30.027173913043477</v>
      </c>
      <c r="P141" s="4">
        <v>0.18206521739130435</v>
      </c>
      <c r="Q141" s="8">
        <v>6.0633484162895936E-3</v>
      </c>
      <c r="R141" s="4">
        <v>2.3206521739130435</v>
      </c>
      <c r="S141" s="4">
        <v>0</v>
      </c>
      <c r="T141" s="10">
        <v>0</v>
      </c>
      <c r="U141" s="4">
        <v>4.4021739130434785</v>
      </c>
      <c r="V141" s="4">
        <v>0</v>
      </c>
      <c r="W141" s="10">
        <v>0</v>
      </c>
      <c r="X141" s="4">
        <v>61.891304347826086</v>
      </c>
      <c r="Y141" s="4">
        <v>0</v>
      </c>
      <c r="Z141" s="10">
        <v>0</v>
      </c>
      <c r="AA141" s="4">
        <v>4.9429347826086953</v>
      </c>
      <c r="AB141" s="4">
        <v>0</v>
      </c>
      <c r="AC141" s="10">
        <v>0</v>
      </c>
      <c r="AD141" s="4">
        <v>113.86413043478261</v>
      </c>
      <c r="AE141" s="4">
        <v>0</v>
      </c>
      <c r="AF141" s="10">
        <v>0</v>
      </c>
      <c r="AG141" s="4">
        <v>1.9293478260869565</v>
      </c>
      <c r="AH141" s="4">
        <v>0</v>
      </c>
      <c r="AI141" s="10">
        <v>0</v>
      </c>
      <c r="AJ141" s="4">
        <v>0</v>
      </c>
      <c r="AK141" s="4">
        <v>0</v>
      </c>
      <c r="AL141" s="10" t="s">
        <v>405</v>
      </c>
      <c r="AM141" s="1">
        <v>75243</v>
      </c>
      <c r="AN141" s="1">
        <v>1</v>
      </c>
      <c r="AX141"/>
      <c r="AY141"/>
    </row>
    <row r="142" spans="1:51" x14ac:dyDescent="0.25">
      <c r="A142" t="s">
        <v>207</v>
      </c>
      <c r="B142" t="s">
        <v>99</v>
      </c>
      <c r="C142" t="s">
        <v>319</v>
      </c>
      <c r="D142" t="s">
        <v>255</v>
      </c>
      <c r="E142" s="4">
        <v>50.597826086956523</v>
      </c>
      <c r="F142" s="4">
        <v>178.40999999999997</v>
      </c>
      <c r="G142" s="4">
        <v>0</v>
      </c>
      <c r="H142" s="10">
        <v>0</v>
      </c>
      <c r="I142" s="4">
        <v>164.4773913043478</v>
      </c>
      <c r="J142" s="4">
        <v>0</v>
      </c>
      <c r="K142" s="10">
        <v>0</v>
      </c>
      <c r="L142" s="4">
        <v>43.597391304347816</v>
      </c>
      <c r="M142" s="4">
        <v>0</v>
      </c>
      <c r="N142" s="10">
        <v>0</v>
      </c>
      <c r="O142" s="4">
        <v>29.664782608695649</v>
      </c>
      <c r="P142" s="4">
        <v>0</v>
      </c>
      <c r="Q142" s="8">
        <v>0</v>
      </c>
      <c r="R142" s="4">
        <v>10.019565217391303</v>
      </c>
      <c r="S142" s="4">
        <v>0</v>
      </c>
      <c r="T142" s="10">
        <v>0</v>
      </c>
      <c r="U142" s="4">
        <v>3.9130434782608696</v>
      </c>
      <c r="V142" s="4">
        <v>0</v>
      </c>
      <c r="W142" s="10">
        <v>0</v>
      </c>
      <c r="X142" s="4">
        <v>31.839021739130427</v>
      </c>
      <c r="Y142" s="4">
        <v>0</v>
      </c>
      <c r="Z142" s="10">
        <v>0</v>
      </c>
      <c r="AA142" s="4">
        <v>0</v>
      </c>
      <c r="AB142" s="4">
        <v>0</v>
      </c>
      <c r="AC142" s="10" t="s">
        <v>405</v>
      </c>
      <c r="AD142" s="4">
        <v>102.97358695652171</v>
      </c>
      <c r="AE142" s="4">
        <v>0</v>
      </c>
      <c r="AF142" s="10">
        <v>0</v>
      </c>
      <c r="AG142" s="4">
        <v>0</v>
      </c>
      <c r="AH142" s="4">
        <v>0</v>
      </c>
      <c r="AI142" s="10" t="s">
        <v>405</v>
      </c>
      <c r="AJ142" s="4">
        <v>0</v>
      </c>
      <c r="AK142" s="4">
        <v>0</v>
      </c>
      <c r="AL142" s="10" t="s">
        <v>405</v>
      </c>
      <c r="AM142" s="1">
        <v>75306</v>
      </c>
      <c r="AN142" s="1">
        <v>1</v>
      </c>
      <c r="AX142"/>
      <c r="AY142"/>
    </row>
    <row r="143" spans="1:51" x14ac:dyDescent="0.25">
      <c r="A143" t="s">
        <v>207</v>
      </c>
      <c r="B143" t="s">
        <v>53</v>
      </c>
      <c r="C143" t="s">
        <v>305</v>
      </c>
      <c r="D143" t="s">
        <v>253</v>
      </c>
      <c r="E143" s="4">
        <v>120.3804347826087</v>
      </c>
      <c r="F143" s="4">
        <v>412.23641304347831</v>
      </c>
      <c r="G143" s="4">
        <v>35.8125</v>
      </c>
      <c r="H143" s="10">
        <v>8.6873693994185999E-2</v>
      </c>
      <c r="I143" s="4">
        <v>392.05978260869568</v>
      </c>
      <c r="J143" s="4">
        <v>35.241847826086953</v>
      </c>
      <c r="K143" s="10">
        <v>8.9888964360470738E-2</v>
      </c>
      <c r="L143" s="4">
        <v>54.078804347826086</v>
      </c>
      <c r="M143" s="4">
        <v>4.7228260869565215</v>
      </c>
      <c r="N143" s="10">
        <v>8.7332294859554793E-2</v>
      </c>
      <c r="O143" s="4">
        <v>38.426630434782609</v>
      </c>
      <c r="P143" s="4">
        <v>4.1521739130434785</v>
      </c>
      <c r="Q143" s="8">
        <v>0.10805459302736724</v>
      </c>
      <c r="R143" s="4">
        <v>10.260869565217391</v>
      </c>
      <c r="S143" s="4">
        <v>0.57065217391304346</v>
      </c>
      <c r="T143" s="10">
        <v>5.5614406779661021E-2</v>
      </c>
      <c r="U143" s="4">
        <v>5.3913043478260869</v>
      </c>
      <c r="V143" s="4">
        <v>0</v>
      </c>
      <c r="W143" s="10">
        <v>0</v>
      </c>
      <c r="X143" s="4">
        <v>104.20380434782609</v>
      </c>
      <c r="Y143" s="4">
        <v>9.4347826086956523</v>
      </c>
      <c r="Z143" s="10">
        <v>9.0541632983023437E-2</v>
      </c>
      <c r="AA143" s="4">
        <v>4.5244565217391308</v>
      </c>
      <c r="AB143" s="4">
        <v>0</v>
      </c>
      <c r="AC143" s="10">
        <v>0</v>
      </c>
      <c r="AD143" s="4">
        <v>243.1983695652174</v>
      </c>
      <c r="AE143" s="4">
        <v>21.654891304347824</v>
      </c>
      <c r="AF143" s="10">
        <v>8.9042090796339526E-2</v>
      </c>
      <c r="AG143" s="4">
        <v>6.2309782608695654</v>
      </c>
      <c r="AH143" s="4">
        <v>0</v>
      </c>
      <c r="AI143" s="10">
        <v>0</v>
      </c>
      <c r="AJ143" s="4">
        <v>0</v>
      </c>
      <c r="AK143" s="4">
        <v>0</v>
      </c>
      <c r="AL143" s="10" t="s">
        <v>405</v>
      </c>
      <c r="AM143" s="1">
        <v>75221</v>
      </c>
      <c r="AN143" s="1">
        <v>1</v>
      </c>
      <c r="AX143"/>
      <c r="AY143"/>
    </row>
    <row r="144" spans="1:51" x14ac:dyDescent="0.25">
      <c r="A144" t="s">
        <v>207</v>
      </c>
      <c r="B144" t="s">
        <v>107</v>
      </c>
      <c r="C144" t="s">
        <v>313</v>
      </c>
      <c r="D144" t="s">
        <v>254</v>
      </c>
      <c r="E144" s="4">
        <v>24.086956521739129</v>
      </c>
      <c r="F144" s="4">
        <v>123.10706521739132</v>
      </c>
      <c r="G144" s="4">
        <v>2.7717391304347823</v>
      </c>
      <c r="H144" s="10">
        <v>2.2514866433865886E-2</v>
      </c>
      <c r="I144" s="4">
        <v>104.42391304347825</v>
      </c>
      <c r="J144" s="4">
        <v>2.7717391304347823</v>
      </c>
      <c r="K144" s="10">
        <v>2.6543145622983242E-2</v>
      </c>
      <c r="L144" s="4">
        <v>35.079891304347839</v>
      </c>
      <c r="M144" s="4">
        <v>1.9891304347826086</v>
      </c>
      <c r="N144" s="10">
        <v>5.6702867677816141E-2</v>
      </c>
      <c r="O144" s="4">
        <v>16.396739130434781</v>
      </c>
      <c r="P144" s="4">
        <v>1.9891304347826086</v>
      </c>
      <c r="Q144" s="8">
        <v>0.12131256214782897</v>
      </c>
      <c r="R144" s="4">
        <v>13.628804347826103</v>
      </c>
      <c r="S144" s="4">
        <v>0</v>
      </c>
      <c r="T144" s="10">
        <v>0</v>
      </c>
      <c r="U144" s="4">
        <v>5.0543478260869561</v>
      </c>
      <c r="V144" s="4">
        <v>0</v>
      </c>
      <c r="W144" s="10">
        <v>0</v>
      </c>
      <c r="X144" s="4">
        <v>18.152173913043477</v>
      </c>
      <c r="Y144" s="4">
        <v>0.70108695652173914</v>
      </c>
      <c r="Z144" s="10">
        <v>3.8622754491017965E-2</v>
      </c>
      <c r="AA144" s="4">
        <v>0</v>
      </c>
      <c r="AB144" s="4">
        <v>0</v>
      </c>
      <c r="AC144" s="10" t="s">
        <v>405</v>
      </c>
      <c r="AD144" s="4">
        <v>69.875</v>
      </c>
      <c r="AE144" s="4">
        <v>8.1521739130434784E-2</v>
      </c>
      <c r="AF144" s="10">
        <v>1.1666796297736641E-3</v>
      </c>
      <c r="AG144" s="4">
        <v>0</v>
      </c>
      <c r="AH144" s="4">
        <v>0</v>
      </c>
      <c r="AI144" s="10" t="s">
        <v>405</v>
      </c>
      <c r="AJ144" s="4">
        <v>0</v>
      </c>
      <c r="AK144" s="4">
        <v>0</v>
      </c>
      <c r="AL144" s="10" t="s">
        <v>405</v>
      </c>
      <c r="AM144" s="1">
        <v>75318</v>
      </c>
      <c r="AN144" s="1">
        <v>1</v>
      </c>
      <c r="AX144"/>
      <c r="AY144"/>
    </row>
    <row r="145" spans="1:51" x14ac:dyDescent="0.25">
      <c r="A145" t="s">
        <v>207</v>
      </c>
      <c r="B145" t="s">
        <v>50</v>
      </c>
      <c r="C145" t="s">
        <v>303</v>
      </c>
      <c r="D145" t="s">
        <v>255</v>
      </c>
      <c r="E145" s="4">
        <v>57.108695652173914</v>
      </c>
      <c r="F145" s="4">
        <v>228.85065217391306</v>
      </c>
      <c r="G145" s="4">
        <v>0</v>
      </c>
      <c r="H145" s="10">
        <v>0</v>
      </c>
      <c r="I145" s="4">
        <v>218.0363043478261</v>
      </c>
      <c r="J145" s="4">
        <v>0</v>
      </c>
      <c r="K145" s="10">
        <v>0</v>
      </c>
      <c r="L145" s="4">
        <v>46.910978260869577</v>
      </c>
      <c r="M145" s="4">
        <v>0</v>
      </c>
      <c r="N145" s="10">
        <v>0</v>
      </c>
      <c r="O145" s="4">
        <v>36.096630434782618</v>
      </c>
      <c r="P145" s="4">
        <v>0</v>
      </c>
      <c r="Q145" s="8">
        <v>0</v>
      </c>
      <c r="R145" s="4">
        <v>5.4164130434782605</v>
      </c>
      <c r="S145" s="4">
        <v>0</v>
      </c>
      <c r="T145" s="10">
        <v>0</v>
      </c>
      <c r="U145" s="4">
        <v>5.3979347826086981</v>
      </c>
      <c r="V145" s="4">
        <v>0</v>
      </c>
      <c r="W145" s="10">
        <v>0</v>
      </c>
      <c r="X145" s="4">
        <v>36.026847826086957</v>
      </c>
      <c r="Y145" s="4">
        <v>0</v>
      </c>
      <c r="Z145" s="10">
        <v>0</v>
      </c>
      <c r="AA145" s="4">
        <v>0</v>
      </c>
      <c r="AB145" s="4">
        <v>0</v>
      </c>
      <c r="AC145" s="10" t="s">
        <v>405</v>
      </c>
      <c r="AD145" s="4">
        <v>145.91282608695653</v>
      </c>
      <c r="AE145" s="4">
        <v>0</v>
      </c>
      <c r="AF145" s="10">
        <v>0</v>
      </c>
      <c r="AG145" s="4">
        <v>0</v>
      </c>
      <c r="AH145" s="4">
        <v>0</v>
      </c>
      <c r="AI145" s="10" t="s">
        <v>405</v>
      </c>
      <c r="AJ145" s="4">
        <v>0</v>
      </c>
      <c r="AK145" s="4">
        <v>0</v>
      </c>
      <c r="AL145" s="10" t="s">
        <v>405</v>
      </c>
      <c r="AM145" s="1">
        <v>75214</v>
      </c>
      <c r="AN145" s="1">
        <v>1</v>
      </c>
      <c r="AX145"/>
      <c r="AY145"/>
    </row>
    <row r="146" spans="1:51" x14ac:dyDescent="0.25">
      <c r="A146" t="s">
        <v>207</v>
      </c>
      <c r="B146" t="s">
        <v>59</v>
      </c>
      <c r="C146" t="s">
        <v>275</v>
      </c>
      <c r="D146" t="s">
        <v>254</v>
      </c>
      <c r="E146" s="4">
        <v>105.52173913043478</v>
      </c>
      <c r="F146" s="4">
        <v>333.07358695652169</v>
      </c>
      <c r="G146" s="4">
        <v>12.75336956521739</v>
      </c>
      <c r="H146" s="10">
        <v>3.8289945719659157E-2</v>
      </c>
      <c r="I146" s="4">
        <v>316.19858695652169</v>
      </c>
      <c r="J146" s="4">
        <v>12.75336956521739</v>
      </c>
      <c r="K146" s="10">
        <v>4.033341732476186E-2</v>
      </c>
      <c r="L146" s="4">
        <v>42.165326086956526</v>
      </c>
      <c r="M146" s="4">
        <v>0</v>
      </c>
      <c r="N146" s="10">
        <v>0</v>
      </c>
      <c r="O146" s="4">
        <v>25.610978260869569</v>
      </c>
      <c r="P146" s="4">
        <v>0</v>
      </c>
      <c r="Q146" s="8">
        <v>0</v>
      </c>
      <c r="R146" s="4">
        <v>11.358695652173912</v>
      </c>
      <c r="S146" s="4">
        <v>0</v>
      </c>
      <c r="T146" s="10">
        <v>0</v>
      </c>
      <c r="U146" s="4">
        <v>5.1956521739130439</v>
      </c>
      <c r="V146" s="4">
        <v>0</v>
      </c>
      <c r="W146" s="10">
        <v>0</v>
      </c>
      <c r="X146" s="4">
        <v>91.825434782608681</v>
      </c>
      <c r="Y146" s="4">
        <v>4.4255434782608694</v>
      </c>
      <c r="Z146" s="10">
        <v>4.8195181310473324E-2</v>
      </c>
      <c r="AA146" s="4">
        <v>0.32065217391304346</v>
      </c>
      <c r="AB146" s="4">
        <v>0</v>
      </c>
      <c r="AC146" s="10">
        <v>0</v>
      </c>
      <c r="AD146" s="4">
        <v>198.76217391304345</v>
      </c>
      <c r="AE146" s="4">
        <v>8.3278260869565202</v>
      </c>
      <c r="AF146" s="10">
        <v>4.1898445378243165E-2</v>
      </c>
      <c r="AG146" s="4">
        <v>0</v>
      </c>
      <c r="AH146" s="4">
        <v>0</v>
      </c>
      <c r="AI146" s="10" t="s">
        <v>405</v>
      </c>
      <c r="AJ146" s="4">
        <v>0</v>
      </c>
      <c r="AK146" s="4">
        <v>0</v>
      </c>
      <c r="AL146" s="10" t="s">
        <v>405</v>
      </c>
      <c r="AM146" s="1">
        <v>75234</v>
      </c>
      <c r="AN146" s="1">
        <v>1</v>
      </c>
      <c r="AX146"/>
      <c r="AY146"/>
    </row>
    <row r="147" spans="1:51" x14ac:dyDescent="0.25">
      <c r="A147" t="s">
        <v>207</v>
      </c>
      <c r="B147" t="s">
        <v>169</v>
      </c>
      <c r="C147" t="s">
        <v>322</v>
      </c>
      <c r="D147" t="s">
        <v>254</v>
      </c>
      <c r="E147" s="4">
        <v>149.64130434782609</v>
      </c>
      <c r="F147" s="4">
        <v>8.2663043478260878</v>
      </c>
      <c r="G147" s="4">
        <v>0</v>
      </c>
      <c r="H147" s="10">
        <v>0</v>
      </c>
      <c r="I147" s="4">
        <v>3.472826086956522</v>
      </c>
      <c r="J147" s="4">
        <v>0</v>
      </c>
      <c r="K147" s="10">
        <v>0</v>
      </c>
      <c r="L147" s="4">
        <v>8.2663043478260878</v>
      </c>
      <c r="M147" s="4">
        <v>0</v>
      </c>
      <c r="N147" s="10">
        <v>0</v>
      </c>
      <c r="O147" s="4">
        <v>3.472826086956522</v>
      </c>
      <c r="P147" s="4">
        <v>0</v>
      </c>
      <c r="Q147" s="8">
        <v>0</v>
      </c>
      <c r="R147" s="4">
        <v>4.7934782608695654</v>
      </c>
      <c r="S147" s="4">
        <v>0</v>
      </c>
      <c r="T147" s="10">
        <v>0</v>
      </c>
      <c r="U147" s="4">
        <v>0</v>
      </c>
      <c r="V147" s="4">
        <v>0</v>
      </c>
      <c r="W147" s="10" t="s">
        <v>405</v>
      </c>
      <c r="X147" s="4">
        <v>0</v>
      </c>
      <c r="Y147" s="4">
        <v>0</v>
      </c>
      <c r="Z147" s="10" t="s">
        <v>405</v>
      </c>
      <c r="AA147" s="4">
        <v>0</v>
      </c>
      <c r="AB147" s="4">
        <v>0</v>
      </c>
      <c r="AC147" s="10" t="s">
        <v>405</v>
      </c>
      <c r="AD147" s="4">
        <v>0</v>
      </c>
      <c r="AE147" s="4">
        <v>0</v>
      </c>
      <c r="AF147" s="10" t="s">
        <v>405</v>
      </c>
      <c r="AG147" s="4">
        <v>0</v>
      </c>
      <c r="AH147" s="4">
        <v>0</v>
      </c>
      <c r="AI147" s="10" t="s">
        <v>405</v>
      </c>
      <c r="AJ147" s="4">
        <v>0</v>
      </c>
      <c r="AK147" s="4">
        <v>0</v>
      </c>
      <c r="AL147" s="10" t="s">
        <v>405</v>
      </c>
      <c r="AM147" s="1">
        <v>75397</v>
      </c>
      <c r="AN147" s="1">
        <v>1</v>
      </c>
      <c r="AX147"/>
      <c r="AY147"/>
    </row>
    <row r="148" spans="1:51" x14ac:dyDescent="0.25">
      <c r="A148" t="s">
        <v>207</v>
      </c>
      <c r="B148" t="s">
        <v>75</v>
      </c>
      <c r="C148" t="s">
        <v>275</v>
      </c>
      <c r="D148" t="s">
        <v>254</v>
      </c>
      <c r="E148" s="4">
        <v>122.58695652173913</v>
      </c>
      <c r="F148" s="4">
        <v>434.80706521739125</v>
      </c>
      <c r="G148" s="4">
        <v>78.426630434782609</v>
      </c>
      <c r="H148" s="10">
        <v>0.18037110412539298</v>
      </c>
      <c r="I148" s="4">
        <v>414.40489130434776</v>
      </c>
      <c r="J148" s="4">
        <v>77.855978260869563</v>
      </c>
      <c r="K148" s="10">
        <v>0.18787417787424349</v>
      </c>
      <c r="L148" s="4">
        <v>60.741847826086953</v>
      </c>
      <c r="M148" s="4">
        <v>5.4538043478260878</v>
      </c>
      <c r="N148" s="10">
        <v>8.9786605824721533E-2</v>
      </c>
      <c r="O148" s="4">
        <v>50.991847826086953</v>
      </c>
      <c r="P148" s="4">
        <v>4.8831521739130439</v>
      </c>
      <c r="Q148" s="8">
        <v>9.5763389288569159E-2</v>
      </c>
      <c r="R148" s="4">
        <v>4.7934782608695654</v>
      </c>
      <c r="S148" s="4">
        <v>0.57065217391304346</v>
      </c>
      <c r="T148" s="10">
        <v>0.11904761904761904</v>
      </c>
      <c r="U148" s="4">
        <v>4.9565217391304346</v>
      </c>
      <c r="V148" s="4">
        <v>0</v>
      </c>
      <c r="W148" s="10">
        <v>0</v>
      </c>
      <c r="X148" s="4">
        <v>131.52989130434781</v>
      </c>
      <c r="Y148" s="4">
        <v>28.744565217391305</v>
      </c>
      <c r="Z148" s="10">
        <v>0.2185401731297647</v>
      </c>
      <c r="AA148" s="4">
        <v>10.652173913043478</v>
      </c>
      <c r="AB148" s="4">
        <v>0</v>
      </c>
      <c r="AC148" s="10">
        <v>0</v>
      </c>
      <c r="AD148" s="4">
        <v>231.88315217391303</v>
      </c>
      <c r="AE148" s="4">
        <v>44.228260869565219</v>
      </c>
      <c r="AF148" s="10">
        <v>0.19073512005906273</v>
      </c>
      <c r="AG148" s="4">
        <v>0</v>
      </c>
      <c r="AH148" s="4">
        <v>0</v>
      </c>
      <c r="AI148" s="10" t="s">
        <v>405</v>
      </c>
      <c r="AJ148" s="4">
        <v>0</v>
      </c>
      <c r="AK148" s="4">
        <v>0</v>
      </c>
      <c r="AL148" s="10" t="s">
        <v>405</v>
      </c>
      <c r="AM148" s="1">
        <v>75261</v>
      </c>
      <c r="AN148" s="1">
        <v>1</v>
      </c>
      <c r="AX148"/>
      <c r="AY148"/>
    </row>
    <row r="149" spans="1:51" x14ac:dyDescent="0.25">
      <c r="A149" t="s">
        <v>207</v>
      </c>
      <c r="B149" t="s">
        <v>65</v>
      </c>
      <c r="C149" t="s">
        <v>313</v>
      </c>
      <c r="D149" t="s">
        <v>254</v>
      </c>
      <c r="E149" s="4">
        <v>93.239130434782609</v>
      </c>
      <c r="F149" s="4">
        <v>356.32880434782612</v>
      </c>
      <c r="G149" s="4">
        <v>34.644021739130437</v>
      </c>
      <c r="H149" s="10">
        <v>9.7224870166019717E-2</v>
      </c>
      <c r="I149" s="4">
        <v>315.67119565217388</v>
      </c>
      <c r="J149" s="4">
        <v>34.644021739130437</v>
      </c>
      <c r="K149" s="10">
        <v>0.10974717432661601</v>
      </c>
      <c r="L149" s="4">
        <v>72.062500000000028</v>
      </c>
      <c r="M149" s="4">
        <v>0.16847826086956522</v>
      </c>
      <c r="N149" s="10">
        <v>2.3379463780685535E-3</v>
      </c>
      <c r="O149" s="4">
        <v>41.665760869565219</v>
      </c>
      <c r="P149" s="4">
        <v>0.16847826086956522</v>
      </c>
      <c r="Q149" s="8">
        <v>4.0435661644818363E-3</v>
      </c>
      <c r="R149" s="4">
        <v>25.00543478260871</v>
      </c>
      <c r="S149" s="4">
        <v>0</v>
      </c>
      <c r="T149" s="10">
        <v>0</v>
      </c>
      <c r="U149" s="4">
        <v>5.3913043478260869</v>
      </c>
      <c r="V149" s="4">
        <v>0</v>
      </c>
      <c r="W149" s="10">
        <v>0</v>
      </c>
      <c r="X149" s="4">
        <v>84.875</v>
      </c>
      <c r="Y149" s="4">
        <v>5.5027173913043477</v>
      </c>
      <c r="Z149" s="10">
        <v>6.4833194595632956E-2</v>
      </c>
      <c r="AA149" s="4">
        <v>10.260869565217391</v>
      </c>
      <c r="AB149" s="4">
        <v>0</v>
      </c>
      <c r="AC149" s="10">
        <v>0</v>
      </c>
      <c r="AD149" s="4">
        <v>187.41847826086956</v>
      </c>
      <c r="AE149" s="4">
        <v>28.972826086956523</v>
      </c>
      <c r="AF149" s="10">
        <v>0.15458895171813833</v>
      </c>
      <c r="AG149" s="4">
        <v>1.7119565217391304</v>
      </c>
      <c r="AH149" s="4">
        <v>0</v>
      </c>
      <c r="AI149" s="10">
        <v>0</v>
      </c>
      <c r="AJ149" s="4">
        <v>0</v>
      </c>
      <c r="AK149" s="4">
        <v>0</v>
      </c>
      <c r="AL149" s="10" t="s">
        <v>405</v>
      </c>
      <c r="AM149" s="1">
        <v>75241</v>
      </c>
      <c r="AN149" s="1">
        <v>1</v>
      </c>
      <c r="AX149"/>
      <c r="AY149"/>
    </row>
    <row r="150" spans="1:51" x14ac:dyDescent="0.25">
      <c r="A150" t="s">
        <v>207</v>
      </c>
      <c r="B150" t="s">
        <v>73</v>
      </c>
      <c r="C150" t="s">
        <v>317</v>
      </c>
      <c r="D150" t="s">
        <v>253</v>
      </c>
      <c r="E150" s="4">
        <v>277.9021739130435</v>
      </c>
      <c r="F150" s="4">
        <v>923.43206521739137</v>
      </c>
      <c r="G150" s="4">
        <v>0.65217391304347827</v>
      </c>
      <c r="H150" s="10">
        <v>7.0625001839192748E-4</v>
      </c>
      <c r="I150" s="4">
        <v>887.06793478260875</v>
      </c>
      <c r="J150" s="4">
        <v>0</v>
      </c>
      <c r="K150" s="10">
        <v>0</v>
      </c>
      <c r="L150" s="4">
        <v>120.27717391304348</v>
      </c>
      <c r="M150" s="4">
        <v>0.65217391304347827</v>
      </c>
      <c r="N150" s="10">
        <v>5.4222583706113594E-3</v>
      </c>
      <c r="O150" s="4">
        <v>91.755434782608702</v>
      </c>
      <c r="P150" s="4">
        <v>0</v>
      </c>
      <c r="Q150" s="8">
        <v>0</v>
      </c>
      <c r="R150" s="4">
        <v>23.304347826086957</v>
      </c>
      <c r="S150" s="4">
        <v>0.65217391304347827</v>
      </c>
      <c r="T150" s="10">
        <v>2.7985074626865673E-2</v>
      </c>
      <c r="U150" s="4">
        <v>5.2173913043478262</v>
      </c>
      <c r="V150" s="4">
        <v>0</v>
      </c>
      <c r="W150" s="10">
        <v>0</v>
      </c>
      <c r="X150" s="4">
        <v>238.45923913043478</v>
      </c>
      <c r="Y150" s="4">
        <v>0</v>
      </c>
      <c r="Z150" s="10">
        <v>0</v>
      </c>
      <c r="AA150" s="4">
        <v>7.8423913043478262</v>
      </c>
      <c r="AB150" s="4">
        <v>0</v>
      </c>
      <c r="AC150" s="10">
        <v>0</v>
      </c>
      <c r="AD150" s="4">
        <v>510.52445652173913</v>
      </c>
      <c r="AE150" s="4">
        <v>0</v>
      </c>
      <c r="AF150" s="10">
        <v>0</v>
      </c>
      <c r="AG150" s="4">
        <v>46.328804347826086</v>
      </c>
      <c r="AH150" s="4">
        <v>0</v>
      </c>
      <c r="AI150" s="10">
        <v>0</v>
      </c>
      <c r="AJ150" s="4">
        <v>0</v>
      </c>
      <c r="AK150" s="4">
        <v>0</v>
      </c>
      <c r="AL150" s="10" t="s">
        <v>405</v>
      </c>
      <c r="AM150" s="1">
        <v>75257</v>
      </c>
      <c r="AN150" s="1">
        <v>1</v>
      </c>
      <c r="AX150"/>
      <c r="AY150"/>
    </row>
    <row r="151" spans="1:51" x14ac:dyDescent="0.25">
      <c r="A151" t="s">
        <v>207</v>
      </c>
      <c r="B151" t="s">
        <v>138</v>
      </c>
      <c r="C151" t="s">
        <v>272</v>
      </c>
      <c r="D151" t="s">
        <v>252</v>
      </c>
      <c r="E151" s="4">
        <v>109.41304347826087</v>
      </c>
      <c r="F151" s="4">
        <v>350.94793478260874</v>
      </c>
      <c r="G151" s="4">
        <v>12.589239130434786</v>
      </c>
      <c r="H151" s="10">
        <v>3.5872099199652126E-2</v>
      </c>
      <c r="I151" s="4">
        <v>334.95826086956527</v>
      </c>
      <c r="J151" s="4">
        <v>12.589239130434786</v>
      </c>
      <c r="K151" s="10">
        <v>3.7584501118893471E-2</v>
      </c>
      <c r="L151" s="4">
        <v>86.183586956521708</v>
      </c>
      <c r="M151" s="4">
        <v>0</v>
      </c>
      <c r="N151" s="10">
        <v>0</v>
      </c>
      <c r="O151" s="4">
        <v>70.585978260869538</v>
      </c>
      <c r="P151" s="4">
        <v>0</v>
      </c>
      <c r="Q151" s="8">
        <v>0</v>
      </c>
      <c r="R151" s="4">
        <v>10.814999999999998</v>
      </c>
      <c r="S151" s="4">
        <v>0</v>
      </c>
      <c r="T151" s="10">
        <v>0</v>
      </c>
      <c r="U151" s="4">
        <v>4.7826086956521738</v>
      </c>
      <c r="V151" s="4">
        <v>0</v>
      </c>
      <c r="W151" s="10">
        <v>0</v>
      </c>
      <c r="X151" s="4">
        <v>86.297608695652215</v>
      </c>
      <c r="Y151" s="4">
        <v>0.09</v>
      </c>
      <c r="Z151" s="10">
        <v>1.0429025944091346E-3</v>
      </c>
      <c r="AA151" s="4">
        <v>0.39206521739130434</v>
      </c>
      <c r="AB151" s="4">
        <v>0</v>
      </c>
      <c r="AC151" s="10">
        <v>0</v>
      </c>
      <c r="AD151" s="4">
        <v>162.49891304347827</v>
      </c>
      <c r="AE151" s="4">
        <v>12.499239130434786</v>
      </c>
      <c r="AF151" s="10">
        <v>7.6918909156583004E-2</v>
      </c>
      <c r="AG151" s="4">
        <v>15.575760869565217</v>
      </c>
      <c r="AH151" s="4">
        <v>0</v>
      </c>
      <c r="AI151" s="10">
        <v>0</v>
      </c>
      <c r="AJ151" s="4">
        <v>0</v>
      </c>
      <c r="AK151" s="4">
        <v>0</v>
      </c>
      <c r="AL151" s="10" t="s">
        <v>405</v>
      </c>
      <c r="AM151" s="1">
        <v>75354</v>
      </c>
      <c r="AN151" s="1">
        <v>1</v>
      </c>
      <c r="AX151"/>
      <c r="AY151"/>
    </row>
    <row r="152" spans="1:51" x14ac:dyDescent="0.25">
      <c r="A152" t="s">
        <v>207</v>
      </c>
      <c r="B152" t="s">
        <v>10</v>
      </c>
      <c r="C152" t="s">
        <v>276</v>
      </c>
      <c r="D152" t="s">
        <v>253</v>
      </c>
      <c r="E152" s="4">
        <v>114.68478260869566</v>
      </c>
      <c r="F152" s="4">
        <v>385.23369565217388</v>
      </c>
      <c r="G152" s="4">
        <v>2.0461956521739131</v>
      </c>
      <c r="H152" s="10">
        <v>5.3115697699025162E-3</v>
      </c>
      <c r="I152" s="4">
        <v>364.70108695652175</v>
      </c>
      <c r="J152" s="4">
        <v>2.0461956521739131</v>
      </c>
      <c r="K152" s="10">
        <v>5.610610237687207E-3</v>
      </c>
      <c r="L152" s="4">
        <v>73.339673913043484</v>
      </c>
      <c r="M152" s="4">
        <v>2.0461956521739131</v>
      </c>
      <c r="N152" s="10">
        <v>2.7900255659713213E-2</v>
      </c>
      <c r="O152" s="4">
        <v>58.024456521739133</v>
      </c>
      <c r="P152" s="4">
        <v>2.0461956521739131</v>
      </c>
      <c r="Q152" s="8">
        <v>3.5264365662904508E-2</v>
      </c>
      <c r="R152" s="4">
        <v>10.016304347826088</v>
      </c>
      <c r="S152" s="4">
        <v>0</v>
      </c>
      <c r="T152" s="10">
        <v>0</v>
      </c>
      <c r="U152" s="4">
        <v>5.2989130434782608</v>
      </c>
      <c r="V152" s="4">
        <v>0</v>
      </c>
      <c r="W152" s="10">
        <v>0</v>
      </c>
      <c r="X152" s="4">
        <v>73.154891304347828</v>
      </c>
      <c r="Y152" s="4">
        <v>0</v>
      </c>
      <c r="Z152" s="10">
        <v>0</v>
      </c>
      <c r="AA152" s="4">
        <v>5.2173913043478262</v>
      </c>
      <c r="AB152" s="4">
        <v>0</v>
      </c>
      <c r="AC152" s="10">
        <v>0</v>
      </c>
      <c r="AD152" s="4">
        <v>233.52173913043478</v>
      </c>
      <c r="AE152" s="4">
        <v>0</v>
      </c>
      <c r="AF152" s="10">
        <v>0</v>
      </c>
      <c r="AG152" s="4">
        <v>0</v>
      </c>
      <c r="AH152" s="4">
        <v>0</v>
      </c>
      <c r="AI152" s="10" t="s">
        <v>405</v>
      </c>
      <c r="AJ152" s="4">
        <v>0</v>
      </c>
      <c r="AK152" s="4">
        <v>0</v>
      </c>
      <c r="AL152" s="10" t="s">
        <v>405</v>
      </c>
      <c r="AM152" s="1">
        <v>75060</v>
      </c>
      <c r="AN152" s="1">
        <v>1</v>
      </c>
      <c r="AX152"/>
      <c r="AY152"/>
    </row>
    <row r="153" spans="1:51" x14ac:dyDescent="0.25">
      <c r="A153" t="s">
        <v>207</v>
      </c>
      <c r="B153" t="s">
        <v>158</v>
      </c>
      <c r="C153" t="s">
        <v>289</v>
      </c>
      <c r="D153" t="s">
        <v>253</v>
      </c>
      <c r="E153" s="4">
        <v>55.423913043478258</v>
      </c>
      <c r="F153" s="4">
        <v>219.89163043478263</v>
      </c>
      <c r="G153" s="4">
        <v>0</v>
      </c>
      <c r="H153" s="10">
        <v>0</v>
      </c>
      <c r="I153" s="4">
        <v>205.75054347826088</v>
      </c>
      <c r="J153" s="4">
        <v>0</v>
      </c>
      <c r="K153" s="10">
        <v>0</v>
      </c>
      <c r="L153" s="4">
        <v>53.294782608695655</v>
      </c>
      <c r="M153" s="4">
        <v>0</v>
      </c>
      <c r="N153" s="10">
        <v>0</v>
      </c>
      <c r="O153" s="4">
        <v>40.805869565217392</v>
      </c>
      <c r="P153" s="4">
        <v>0</v>
      </c>
      <c r="Q153" s="8">
        <v>0</v>
      </c>
      <c r="R153" s="4">
        <v>11.706304347826087</v>
      </c>
      <c r="S153" s="4">
        <v>0</v>
      </c>
      <c r="T153" s="10">
        <v>0</v>
      </c>
      <c r="U153" s="4">
        <v>0.78260869565217395</v>
      </c>
      <c r="V153" s="4">
        <v>0</v>
      </c>
      <c r="W153" s="10">
        <v>0</v>
      </c>
      <c r="X153" s="4">
        <v>17.958586956521739</v>
      </c>
      <c r="Y153" s="4">
        <v>0</v>
      </c>
      <c r="Z153" s="10">
        <v>0</v>
      </c>
      <c r="AA153" s="4">
        <v>1.6521739130434783</v>
      </c>
      <c r="AB153" s="4">
        <v>0</v>
      </c>
      <c r="AC153" s="10">
        <v>0</v>
      </c>
      <c r="AD153" s="4">
        <v>146.98608695652175</v>
      </c>
      <c r="AE153" s="4">
        <v>0</v>
      </c>
      <c r="AF153" s="10">
        <v>0</v>
      </c>
      <c r="AG153" s="4">
        <v>0</v>
      </c>
      <c r="AH153" s="4">
        <v>0</v>
      </c>
      <c r="AI153" s="10" t="s">
        <v>405</v>
      </c>
      <c r="AJ153" s="4">
        <v>0</v>
      </c>
      <c r="AK153" s="4">
        <v>0</v>
      </c>
      <c r="AL153" s="10" t="s">
        <v>405</v>
      </c>
      <c r="AM153" s="1">
        <v>75383</v>
      </c>
      <c r="AN153" s="1">
        <v>1</v>
      </c>
      <c r="AX153"/>
      <c r="AY153"/>
    </row>
    <row r="154" spans="1:51" x14ac:dyDescent="0.25">
      <c r="A154" t="s">
        <v>207</v>
      </c>
      <c r="B154" t="s">
        <v>160</v>
      </c>
      <c r="C154" t="s">
        <v>348</v>
      </c>
      <c r="D154" t="s">
        <v>254</v>
      </c>
      <c r="E154" s="4">
        <v>117.45652173913044</v>
      </c>
      <c r="F154" s="4">
        <v>301.14402173913044</v>
      </c>
      <c r="G154" s="4">
        <v>0</v>
      </c>
      <c r="H154" s="10">
        <v>0</v>
      </c>
      <c r="I154" s="4">
        <v>274.57608695652175</v>
      </c>
      <c r="J154" s="4">
        <v>0</v>
      </c>
      <c r="K154" s="10">
        <v>0</v>
      </c>
      <c r="L154" s="4">
        <v>26.567934782608695</v>
      </c>
      <c r="M154" s="4">
        <v>0</v>
      </c>
      <c r="N154" s="10">
        <v>0</v>
      </c>
      <c r="O154" s="4">
        <v>0</v>
      </c>
      <c r="P154" s="4">
        <v>0</v>
      </c>
      <c r="Q154" s="8" t="s">
        <v>405</v>
      </c>
      <c r="R154" s="4">
        <v>22.701086956521738</v>
      </c>
      <c r="S154" s="4">
        <v>0</v>
      </c>
      <c r="T154" s="10">
        <v>0</v>
      </c>
      <c r="U154" s="4">
        <v>3.8668478260869565</v>
      </c>
      <c r="V154" s="4">
        <v>0</v>
      </c>
      <c r="W154" s="10">
        <v>0</v>
      </c>
      <c r="X154" s="4">
        <v>74.402173913043484</v>
      </c>
      <c r="Y154" s="4">
        <v>0</v>
      </c>
      <c r="Z154" s="10">
        <v>0</v>
      </c>
      <c r="AA154" s="4">
        <v>0</v>
      </c>
      <c r="AB154" s="4">
        <v>0</v>
      </c>
      <c r="AC154" s="10" t="s">
        <v>405</v>
      </c>
      <c r="AD154" s="4">
        <v>200.17391304347825</v>
      </c>
      <c r="AE154" s="4">
        <v>0</v>
      </c>
      <c r="AF154" s="10">
        <v>0</v>
      </c>
      <c r="AG154" s="4">
        <v>0</v>
      </c>
      <c r="AH154" s="4">
        <v>0</v>
      </c>
      <c r="AI154" s="10" t="s">
        <v>405</v>
      </c>
      <c r="AJ154" s="4">
        <v>0</v>
      </c>
      <c r="AK154" s="4">
        <v>0</v>
      </c>
      <c r="AL154" s="10" t="s">
        <v>405</v>
      </c>
      <c r="AM154" s="1">
        <v>75386</v>
      </c>
      <c r="AN154" s="1">
        <v>1</v>
      </c>
      <c r="AX154"/>
      <c r="AY154"/>
    </row>
    <row r="155" spans="1:51" x14ac:dyDescent="0.25">
      <c r="A155" t="s">
        <v>207</v>
      </c>
      <c r="B155" t="s">
        <v>154</v>
      </c>
      <c r="C155" t="s">
        <v>345</v>
      </c>
      <c r="D155" t="s">
        <v>258</v>
      </c>
      <c r="E155" s="4">
        <v>70.076086956521735</v>
      </c>
      <c r="F155" s="4">
        <v>165.70923913043478</v>
      </c>
      <c r="G155" s="4">
        <v>0</v>
      </c>
      <c r="H155" s="10">
        <v>0</v>
      </c>
      <c r="I155" s="4">
        <v>140.14945652173913</v>
      </c>
      <c r="J155" s="4">
        <v>0</v>
      </c>
      <c r="K155" s="10">
        <v>0</v>
      </c>
      <c r="L155" s="4">
        <v>31.125</v>
      </c>
      <c r="M155" s="4">
        <v>0</v>
      </c>
      <c r="N155" s="10">
        <v>0</v>
      </c>
      <c r="O155" s="4">
        <v>5.5652173913043477</v>
      </c>
      <c r="P155" s="4">
        <v>0</v>
      </c>
      <c r="Q155" s="8">
        <v>0</v>
      </c>
      <c r="R155" s="4">
        <v>22.880434782608695</v>
      </c>
      <c r="S155" s="4">
        <v>0</v>
      </c>
      <c r="T155" s="10">
        <v>0</v>
      </c>
      <c r="U155" s="4">
        <v>2.6793478260869565</v>
      </c>
      <c r="V155" s="4">
        <v>0</v>
      </c>
      <c r="W155" s="10">
        <v>0</v>
      </c>
      <c r="X155" s="4">
        <v>38.758152173913047</v>
      </c>
      <c r="Y155" s="4">
        <v>0</v>
      </c>
      <c r="Z155" s="10">
        <v>0</v>
      </c>
      <c r="AA155" s="4">
        <v>0</v>
      </c>
      <c r="AB155" s="4">
        <v>0</v>
      </c>
      <c r="AC155" s="10" t="s">
        <v>405</v>
      </c>
      <c r="AD155" s="4">
        <v>95.826086956521735</v>
      </c>
      <c r="AE155" s="4">
        <v>0</v>
      </c>
      <c r="AF155" s="10">
        <v>0</v>
      </c>
      <c r="AG155" s="4">
        <v>0</v>
      </c>
      <c r="AH155" s="4">
        <v>0</v>
      </c>
      <c r="AI155" s="10" t="s">
        <v>405</v>
      </c>
      <c r="AJ155" s="4">
        <v>0</v>
      </c>
      <c r="AK155" s="4">
        <v>0</v>
      </c>
      <c r="AL155" s="10" t="s">
        <v>405</v>
      </c>
      <c r="AM155" s="1">
        <v>75379</v>
      </c>
      <c r="AN155" s="1">
        <v>1</v>
      </c>
      <c r="AX155"/>
      <c r="AY155"/>
    </row>
    <row r="156" spans="1:51" x14ac:dyDescent="0.25">
      <c r="A156" t="s">
        <v>207</v>
      </c>
      <c r="B156" t="s">
        <v>134</v>
      </c>
      <c r="C156" t="s">
        <v>305</v>
      </c>
      <c r="D156" t="s">
        <v>253</v>
      </c>
      <c r="E156" s="4">
        <v>132.07608695652175</v>
      </c>
      <c r="F156" s="4">
        <v>373.64347826086953</v>
      </c>
      <c r="G156" s="4">
        <v>63.529347826086962</v>
      </c>
      <c r="H156" s="10">
        <v>0.17002664711768953</v>
      </c>
      <c r="I156" s="4">
        <v>338.34728260869559</v>
      </c>
      <c r="J156" s="4">
        <v>63.529347826086962</v>
      </c>
      <c r="K156" s="10">
        <v>0.18776373002398172</v>
      </c>
      <c r="L156" s="4">
        <v>65.084239130434781</v>
      </c>
      <c r="M156" s="4">
        <v>5.8342391304347823</v>
      </c>
      <c r="N156" s="10">
        <v>8.9641351091812441E-2</v>
      </c>
      <c r="O156" s="4">
        <v>34.103260869565219</v>
      </c>
      <c r="P156" s="4">
        <v>5.8342391304347823</v>
      </c>
      <c r="Q156" s="8">
        <v>0.17107569721115537</v>
      </c>
      <c r="R156" s="4">
        <v>27.510869565217391</v>
      </c>
      <c r="S156" s="4">
        <v>0</v>
      </c>
      <c r="T156" s="10">
        <v>0</v>
      </c>
      <c r="U156" s="4">
        <v>3.4701086956521738</v>
      </c>
      <c r="V156" s="4">
        <v>0</v>
      </c>
      <c r="W156" s="10">
        <v>0</v>
      </c>
      <c r="X156" s="4">
        <v>77.744565217391298</v>
      </c>
      <c r="Y156" s="4">
        <v>19.298913043478262</v>
      </c>
      <c r="Z156" s="10">
        <v>0.24823488290807413</v>
      </c>
      <c r="AA156" s="4">
        <v>4.3152173913043477</v>
      </c>
      <c r="AB156" s="4">
        <v>0</v>
      </c>
      <c r="AC156" s="10">
        <v>0</v>
      </c>
      <c r="AD156" s="4">
        <v>226.49945652173909</v>
      </c>
      <c r="AE156" s="4">
        <v>38.396195652173915</v>
      </c>
      <c r="AF156" s="10">
        <v>0.16952003436038579</v>
      </c>
      <c r="AG156" s="4">
        <v>0</v>
      </c>
      <c r="AH156" s="4">
        <v>0</v>
      </c>
      <c r="AI156" s="10" t="s">
        <v>405</v>
      </c>
      <c r="AJ156" s="4">
        <v>0</v>
      </c>
      <c r="AK156" s="4">
        <v>0</v>
      </c>
      <c r="AL156" s="10" t="s">
        <v>405</v>
      </c>
      <c r="AM156" s="1">
        <v>75350</v>
      </c>
      <c r="AN156" s="1">
        <v>1</v>
      </c>
      <c r="AX156"/>
      <c r="AY156"/>
    </row>
    <row r="157" spans="1:51" x14ac:dyDescent="0.25">
      <c r="A157" t="s">
        <v>207</v>
      </c>
      <c r="B157" t="s">
        <v>125</v>
      </c>
      <c r="C157" t="s">
        <v>295</v>
      </c>
      <c r="D157" t="s">
        <v>254</v>
      </c>
      <c r="E157" s="4">
        <v>137.70652173913044</v>
      </c>
      <c r="F157" s="4">
        <v>389.93891304347824</v>
      </c>
      <c r="G157" s="4">
        <v>22.908586956521741</v>
      </c>
      <c r="H157" s="10">
        <v>5.8749168626747006E-2</v>
      </c>
      <c r="I157" s="4">
        <v>338.94978260869567</v>
      </c>
      <c r="J157" s="4">
        <v>20.115108695652175</v>
      </c>
      <c r="K157" s="10">
        <v>5.9345394886635122E-2</v>
      </c>
      <c r="L157" s="4">
        <v>51.336956521739125</v>
      </c>
      <c r="M157" s="4">
        <v>2.7934782608695654</v>
      </c>
      <c r="N157" s="10">
        <v>5.4414567012492067E-2</v>
      </c>
      <c r="O157" s="4">
        <v>0.34782608695652173</v>
      </c>
      <c r="P157" s="4">
        <v>0</v>
      </c>
      <c r="Q157" s="8">
        <v>0</v>
      </c>
      <c r="R157" s="4">
        <v>45.423913043478258</v>
      </c>
      <c r="S157" s="4">
        <v>2.7934782608695654</v>
      </c>
      <c r="T157" s="10">
        <v>6.1497966020579095E-2</v>
      </c>
      <c r="U157" s="4">
        <v>5.5652173913043477</v>
      </c>
      <c r="V157" s="4">
        <v>0</v>
      </c>
      <c r="W157" s="10">
        <v>0</v>
      </c>
      <c r="X157" s="4">
        <v>110.92141304347827</v>
      </c>
      <c r="Y157" s="4">
        <v>0.33967391304347827</v>
      </c>
      <c r="Z157" s="10">
        <v>3.0622934176860427E-3</v>
      </c>
      <c r="AA157" s="4">
        <v>0</v>
      </c>
      <c r="AB157" s="4">
        <v>0</v>
      </c>
      <c r="AC157" s="10" t="s">
        <v>405</v>
      </c>
      <c r="AD157" s="4">
        <v>227.68054347826089</v>
      </c>
      <c r="AE157" s="4">
        <v>19.775434782608698</v>
      </c>
      <c r="AF157" s="10">
        <v>8.6856059285965612E-2</v>
      </c>
      <c r="AG157" s="4">
        <v>0</v>
      </c>
      <c r="AH157" s="4">
        <v>0</v>
      </c>
      <c r="AI157" s="10" t="s">
        <v>405</v>
      </c>
      <c r="AJ157" s="4">
        <v>0</v>
      </c>
      <c r="AK157" s="4">
        <v>0</v>
      </c>
      <c r="AL157" s="10" t="s">
        <v>405</v>
      </c>
      <c r="AM157" s="1">
        <v>75337</v>
      </c>
      <c r="AN157" s="1">
        <v>1</v>
      </c>
      <c r="AX157"/>
      <c r="AY157"/>
    </row>
    <row r="158" spans="1:51" x14ac:dyDescent="0.25">
      <c r="A158" t="s">
        <v>207</v>
      </c>
      <c r="B158" t="s">
        <v>9</v>
      </c>
      <c r="C158" t="s">
        <v>275</v>
      </c>
      <c r="D158" t="s">
        <v>254</v>
      </c>
      <c r="E158" s="4">
        <v>80.489130434782609</v>
      </c>
      <c r="F158" s="4">
        <v>239.17347826086956</v>
      </c>
      <c r="G158" s="4">
        <v>84.689021739130425</v>
      </c>
      <c r="H158" s="10">
        <v>0.35409035464525473</v>
      </c>
      <c r="I158" s="4">
        <v>222.30663043478262</v>
      </c>
      <c r="J158" s="4">
        <v>83.555869565217392</v>
      </c>
      <c r="K158" s="10">
        <v>0.37585864803852492</v>
      </c>
      <c r="L158" s="4">
        <v>43.948369565217391</v>
      </c>
      <c r="M158" s="4">
        <v>7.25</v>
      </c>
      <c r="N158" s="10">
        <v>0.16496630186112657</v>
      </c>
      <c r="O158" s="4">
        <v>28.214673913043477</v>
      </c>
      <c r="P158" s="4">
        <v>7.25</v>
      </c>
      <c r="Q158" s="8">
        <v>0.2569584898391602</v>
      </c>
      <c r="R158" s="4">
        <v>11.005434782608695</v>
      </c>
      <c r="S158" s="4">
        <v>0</v>
      </c>
      <c r="T158" s="10">
        <v>0</v>
      </c>
      <c r="U158" s="4">
        <v>4.7282608695652177</v>
      </c>
      <c r="V158" s="4">
        <v>0</v>
      </c>
      <c r="W158" s="10">
        <v>0</v>
      </c>
      <c r="X158" s="4">
        <v>67.701086956521735</v>
      </c>
      <c r="Y158" s="4">
        <v>15.918478260869565</v>
      </c>
      <c r="Z158" s="10">
        <v>0.23512884322067915</v>
      </c>
      <c r="AA158" s="4">
        <v>1.1331521739130435</v>
      </c>
      <c r="AB158" s="4">
        <v>1.1331521739130435</v>
      </c>
      <c r="AC158" s="10">
        <v>1</v>
      </c>
      <c r="AD158" s="4">
        <v>126.3908695652174</v>
      </c>
      <c r="AE158" s="4">
        <v>60.387391304347823</v>
      </c>
      <c r="AF158" s="10">
        <v>0.47778286131015235</v>
      </c>
      <c r="AG158" s="4">
        <v>0</v>
      </c>
      <c r="AH158" s="4">
        <v>0</v>
      </c>
      <c r="AI158" s="10" t="s">
        <v>405</v>
      </c>
      <c r="AJ158" s="4">
        <v>0</v>
      </c>
      <c r="AK158" s="4">
        <v>0</v>
      </c>
      <c r="AL158" s="10" t="s">
        <v>405</v>
      </c>
      <c r="AM158" s="1">
        <v>75057</v>
      </c>
      <c r="AN158" s="1">
        <v>1</v>
      </c>
      <c r="AX158"/>
      <c r="AY158"/>
    </row>
    <row r="159" spans="1:51" x14ac:dyDescent="0.25">
      <c r="A159" t="s">
        <v>207</v>
      </c>
      <c r="B159" t="s">
        <v>124</v>
      </c>
      <c r="C159" t="s">
        <v>332</v>
      </c>
      <c r="D159" t="s">
        <v>253</v>
      </c>
      <c r="E159" s="4">
        <v>116.68478260869566</v>
      </c>
      <c r="F159" s="4">
        <v>520.9103260869565</v>
      </c>
      <c r="G159" s="4">
        <v>27.475543478260867</v>
      </c>
      <c r="H159" s="10">
        <v>5.2745246354886664E-2</v>
      </c>
      <c r="I159" s="4">
        <v>479.36956521739131</v>
      </c>
      <c r="J159" s="4">
        <v>27.475543478260867</v>
      </c>
      <c r="K159" s="10">
        <v>5.7315994739467593E-2</v>
      </c>
      <c r="L159" s="4">
        <v>108.13586956521739</v>
      </c>
      <c r="M159" s="4">
        <v>2.777173913043478</v>
      </c>
      <c r="N159" s="10">
        <v>2.5682263657837864E-2</v>
      </c>
      <c r="O159" s="4">
        <v>80.866847826086953</v>
      </c>
      <c r="P159" s="4">
        <v>2.777173913043478</v>
      </c>
      <c r="Q159" s="8">
        <v>3.4342551833058906E-2</v>
      </c>
      <c r="R159" s="4">
        <v>21.529891304347824</v>
      </c>
      <c r="S159" s="4">
        <v>0</v>
      </c>
      <c r="T159" s="10">
        <v>0</v>
      </c>
      <c r="U159" s="4">
        <v>5.7391304347826084</v>
      </c>
      <c r="V159" s="4">
        <v>0</v>
      </c>
      <c r="W159" s="10">
        <v>0</v>
      </c>
      <c r="X159" s="4">
        <v>95.209239130434781</v>
      </c>
      <c r="Y159" s="4">
        <v>0</v>
      </c>
      <c r="Z159" s="10">
        <v>0</v>
      </c>
      <c r="AA159" s="4">
        <v>14.271739130434783</v>
      </c>
      <c r="AB159" s="4">
        <v>0</v>
      </c>
      <c r="AC159" s="10">
        <v>0</v>
      </c>
      <c r="AD159" s="4">
        <v>303.29347826086956</v>
      </c>
      <c r="AE159" s="4">
        <v>24.698369565217391</v>
      </c>
      <c r="AF159" s="10">
        <v>8.1433895996846223E-2</v>
      </c>
      <c r="AG159" s="4">
        <v>0</v>
      </c>
      <c r="AH159" s="4">
        <v>0</v>
      </c>
      <c r="AI159" s="10" t="s">
        <v>405</v>
      </c>
      <c r="AJ159" s="4">
        <v>0</v>
      </c>
      <c r="AK159" s="4">
        <v>0</v>
      </c>
      <c r="AL159" s="10" t="s">
        <v>405</v>
      </c>
      <c r="AM159" s="1">
        <v>75336</v>
      </c>
      <c r="AN159" s="1">
        <v>1</v>
      </c>
      <c r="AX159"/>
      <c r="AY159"/>
    </row>
    <row r="160" spans="1:51" x14ac:dyDescent="0.25">
      <c r="A160" t="s">
        <v>207</v>
      </c>
      <c r="B160" t="s">
        <v>197</v>
      </c>
      <c r="C160" t="s">
        <v>336</v>
      </c>
      <c r="D160" t="s">
        <v>252</v>
      </c>
      <c r="E160" s="4">
        <v>20.065217391304348</v>
      </c>
      <c r="F160" s="4">
        <v>126.13945652173913</v>
      </c>
      <c r="G160" s="4">
        <v>0.17391304347826086</v>
      </c>
      <c r="H160" s="10">
        <v>1.3787362675713474E-3</v>
      </c>
      <c r="I160" s="4">
        <v>113.00902173913043</v>
      </c>
      <c r="J160" s="4">
        <v>0.17391304347826086</v>
      </c>
      <c r="K160" s="10">
        <v>1.5389306163513302E-3</v>
      </c>
      <c r="L160" s="4">
        <v>40.119565217391312</v>
      </c>
      <c r="M160" s="4">
        <v>0.17391304347826086</v>
      </c>
      <c r="N160" s="10">
        <v>4.3348685992955832E-3</v>
      </c>
      <c r="O160" s="4">
        <v>26.989130434782609</v>
      </c>
      <c r="P160" s="4">
        <v>0.17391304347826086</v>
      </c>
      <c r="Q160" s="8">
        <v>6.4438179621425689E-3</v>
      </c>
      <c r="R160" s="4">
        <v>10.434782608695652</v>
      </c>
      <c r="S160" s="4">
        <v>0</v>
      </c>
      <c r="T160" s="10">
        <v>0</v>
      </c>
      <c r="U160" s="4">
        <v>2.6956521739130435</v>
      </c>
      <c r="V160" s="4">
        <v>0</v>
      </c>
      <c r="W160" s="10">
        <v>0</v>
      </c>
      <c r="X160" s="4">
        <v>28.657608695652176</v>
      </c>
      <c r="Y160" s="4">
        <v>0</v>
      </c>
      <c r="Z160" s="10">
        <v>0</v>
      </c>
      <c r="AA160" s="4">
        <v>0</v>
      </c>
      <c r="AB160" s="4">
        <v>0</v>
      </c>
      <c r="AC160" s="10" t="s">
        <v>405</v>
      </c>
      <c r="AD160" s="4">
        <v>57.362282608695651</v>
      </c>
      <c r="AE160" s="4">
        <v>0</v>
      </c>
      <c r="AF160" s="10">
        <v>0</v>
      </c>
      <c r="AG160" s="4">
        <v>0</v>
      </c>
      <c r="AH160" s="4">
        <v>0</v>
      </c>
      <c r="AI160" s="10" t="s">
        <v>405</v>
      </c>
      <c r="AJ160" s="4">
        <v>0</v>
      </c>
      <c r="AK160" s="4">
        <v>0</v>
      </c>
      <c r="AL160" s="10" t="s">
        <v>405</v>
      </c>
      <c r="AM160" s="1">
        <v>75440</v>
      </c>
      <c r="AN160" s="1">
        <v>1</v>
      </c>
      <c r="AX160"/>
      <c r="AY160"/>
    </row>
    <row r="161" spans="1:51" x14ac:dyDescent="0.25">
      <c r="A161" t="s">
        <v>207</v>
      </c>
      <c r="B161" t="s">
        <v>198</v>
      </c>
      <c r="C161" t="s">
        <v>313</v>
      </c>
      <c r="D161" t="s">
        <v>254</v>
      </c>
      <c r="E161" s="4">
        <v>26.554347826086957</v>
      </c>
      <c r="F161" s="4">
        <v>104.19369565217391</v>
      </c>
      <c r="G161" s="4">
        <v>22.818478260869568</v>
      </c>
      <c r="H161" s="10">
        <v>0.2190005654185036</v>
      </c>
      <c r="I161" s="4">
        <v>91.488695652173917</v>
      </c>
      <c r="J161" s="4">
        <v>22.818478260869568</v>
      </c>
      <c r="K161" s="10">
        <v>0.24941308976162418</v>
      </c>
      <c r="L161" s="4">
        <v>32.659565217391304</v>
      </c>
      <c r="M161" s="4">
        <v>3.3641304347826089</v>
      </c>
      <c r="N161" s="10">
        <v>0.10300597734201314</v>
      </c>
      <c r="O161" s="4">
        <v>19.954565217391306</v>
      </c>
      <c r="P161" s="4">
        <v>3.3641304347826089</v>
      </c>
      <c r="Q161" s="8">
        <v>0.16858951313309584</v>
      </c>
      <c r="R161" s="4">
        <v>9.7484782608695646</v>
      </c>
      <c r="S161" s="4">
        <v>0</v>
      </c>
      <c r="T161" s="10">
        <v>0</v>
      </c>
      <c r="U161" s="4">
        <v>2.9565217391304346</v>
      </c>
      <c r="V161" s="4">
        <v>0</v>
      </c>
      <c r="W161" s="10">
        <v>0</v>
      </c>
      <c r="X161" s="4">
        <v>20.875000000000004</v>
      </c>
      <c r="Y161" s="4">
        <v>0.16304347826086957</v>
      </c>
      <c r="Z161" s="10">
        <v>7.8104660244727921E-3</v>
      </c>
      <c r="AA161" s="4">
        <v>0</v>
      </c>
      <c r="AB161" s="4">
        <v>0</v>
      </c>
      <c r="AC161" s="10" t="s">
        <v>405</v>
      </c>
      <c r="AD161" s="4">
        <v>50.659130434782611</v>
      </c>
      <c r="AE161" s="4">
        <v>19.291304347826088</v>
      </c>
      <c r="AF161" s="10">
        <v>0.38080606955267948</v>
      </c>
      <c r="AG161" s="4">
        <v>0</v>
      </c>
      <c r="AH161" s="4">
        <v>0</v>
      </c>
      <c r="AI161" s="10" t="s">
        <v>405</v>
      </c>
      <c r="AJ161" s="4">
        <v>0</v>
      </c>
      <c r="AK161" s="4">
        <v>0</v>
      </c>
      <c r="AL161" s="10" t="s">
        <v>405</v>
      </c>
      <c r="AM161" s="1">
        <v>75441</v>
      </c>
      <c r="AN161" s="1">
        <v>1</v>
      </c>
      <c r="AX161"/>
      <c r="AY161"/>
    </row>
    <row r="162" spans="1:51" x14ac:dyDescent="0.25">
      <c r="A162" t="s">
        <v>207</v>
      </c>
      <c r="B162" t="s">
        <v>0</v>
      </c>
      <c r="C162" t="s">
        <v>269</v>
      </c>
      <c r="D162" t="s">
        <v>252</v>
      </c>
      <c r="E162" s="4">
        <v>167.41304347826087</v>
      </c>
      <c r="F162" s="4">
        <v>629.95717391304333</v>
      </c>
      <c r="G162" s="4">
        <v>2.2758695652173913</v>
      </c>
      <c r="H162" s="10">
        <v>3.6127369596898073E-3</v>
      </c>
      <c r="I162" s="4">
        <v>608.29771739130433</v>
      </c>
      <c r="J162" s="4">
        <v>2.2758695652173913</v>
      </c>
      <c r="K162" s="10">
        <v>3.7413744950046809E-3</v>
      </c>
      <c r="L162" s="4">
        <v>50.556739130434771</v>
      </c>
      <c r="M162" s="4">
        <v>2.1128260869565216</v>
      </c>
      <c r="N162" s="10">
        <v>4.1791185968412595E-2</v>
      </c>
      <c r="O162" s="4">
        <v>33.427934782608688</v>
      </c>
      <c r="P162" s="4">
        <v>2.1128260869565216</v>
      </c>
      <c r="Q162" s="8">
        <v>6.320540292712748E-2</v>
      </c>
      <c r="R162" s="4">
        <v>11.82445652173913</v>
      </c>
      <c r="S162" s="4">
        <v>0</v>
      </c>
      <c r="T162" s="10">
        <v>0</v>
      </c>
      <c r="U162" s="4">
        <v>5.3043478260869561</v>
      </c>
      <c r="V162" s="4">
        <v>0</v>
      </c>
      <c r="W162" s="10">
        <v>0</v>
      </c>
      <c r="X162" s="4">
        <v>189.65717391304344</v>
      </c>
      <c r="Y162" s="4">
        <v>0.16304347826086957</v>
      </c>
      <c r="Z162" s="10">
        <v>8.5967472200985094E-4</v>
      </c>
      <c r="AA162" s="4">
        <v>4.530652173913043</v>
      </c>
      <c r="AB162" s="4">
        <v>0</v>
      </c>
      <c r="AC162" s="10">
        <v>0</v>
      </c>
      <c r="AD162" s="4">
        <v>381.26989130434782</v>
      </c>
      <c r="AE162" s="4">
        <v>0</v>
      </c>
      <c r="AF162" s="10">
        <v>0</v>
      </c>
      <c r="AG162" s="4">
        <v>3.9427173913043485</v>
      </c>
      <c r="AH162" s="4">
        <v>0</v>
      </c>
      <c r="AI162" s="10">
        <v>0</v>
      </c>
      <c r="AJ162" s="4">
        <v>0</v>
      </c>
      <c r="AK162" s="4">
        <v>0</v>
      </c>
      <c r="AL162" s="10" t="s">
        <v>405</v>
      </c>
      <c r="AM162" s="1">
        <v>75001</v>
      </c>
      <c r="AN162" s="1">
        <v>1</v>
      </c>
      <c r="AX162"/>
      <c r="AY162"/>
    </row>
    <row r="163" spans="1:51" x14ac:dyDescent="0.25">
      <c r="A163" t="s">
        <v>207</v>
      </c>
      <c r="B163" t="s">
        <v>110</v>
      </c>
      <c r="C163" t="s">
        <v>318</v>
      </c>
      <c r="D163" t="s">
        <v>256</v>
      </c>
      <c r="E163" s="4">
        <v>85.054347826086953</v>
      </c>
      <c r="F163" s="4">
        <v>318.54195652173905</v>
      </c>
      <c r="G163" s="4">
        <v>0</v>
      </c>
      <c r="H163" s="10">
        <v>0</v>
      </c>
      <c r="I163" s="4">
        <v>298.24576086956517</v>
      </c>
      <c r="J163" s="4">
        <v>0</v>
      </c>
      <c r="K163" s="10">
        <v>0</v>
      </c>
      <c r="L163" s="4">
        <v>76.932173913043471</v>
      </c>
      <c r="M163" s="4">
        <v>0</v>
      </c>
      <c r="N163" s="10">
        <v>0</v>
      </c>
      <c r="O163" s="4">
        <v>56.635978260869557</v>
      </c>
      <c r="P163" s="4">
        <v>0</v>
      </c>
      <c r="Q163" s="8">
        <v>0</v>
      </c>
      <c r="R163" s="4">
        <v>14.915760869565217</v>
      </c>
      <c r="S163" s="4">
        <v>0</v>
      </c>
      <c r="T163" s="10">
        <v>0</v>
      </c>
      <c r="U163" s="4">
        <v>5.3804347826086953</v>
      </c>
      <c r="V163" s="4">
        <v>0</v>
      </c>
      <c r="W163" s="10">
        <v>0</v>
      </c>
      <c r="X163" s="4">
        <v>51.012391304347808</v>
      </c>
      <c r="Y163" s="4">
        <v>0</v>
      </c>
      <c r="Z163" s="10">
        <v>0</v>
      </c>
      <c r="AA163" s="4">
        <v>0</v>
      </c>
      <c r="AB163" s="4">
        <v>0</v>
      </c>
      <c r="AC163" s="10" t="s">
        <v>405</v>
      </c>
      <c r="AD163" s="4">
        <v>190.59739130434778</v>
      </c>
      <c r="AE163" s="4">
        <v>0</v>
      </c>
      <c r="AF163" s="10">
        <v>0</v>
      </c>
      <c r="AG163" s="4">
        <v>0</v>
      </c>
      <c r="AH163" s="4">
        <v>0</v>
      </c>
      <c r="AI163" s="10" t="s">
        <v>405</v>
      </c>
      <c r="AJ163" s="4">
        <v>0</v>
      </c>
      <c r="AK163" s="4">
        <v>0</v>
      </c>
      <c r="AL163" s="10" t="s">
        <v>405</v>
      </c>
      <c r="AM163" s="1">
        <v>75321</v>
      </c>
      <c r="AN163" s="1">
        <v>1</v>
      </c>
      <c r="AX163"/>
      <c r="AY163"/>
    </row>
    <row r="164" spans="1:51" x14ac:dyDescent="0.25">
      <c r="A164" t="s">
        <v>207</v>
      </c>
      <c r="B164" t="s">
        <v>82</v>
      </c>
      <c r="C164" t="s">
        <v>296</v>
      </c>
      <c r="D164" t="s">
        <v>253</v>
      </c>
      <c r="E164" s="4">
        <v>24.782608695652176</v>
      </c>
      <c r="F164" s="4">
        <v>116.53260869565217</v>
      </c>
      <c r="G164" s="4">
        <v>1.673913043478261</v>
      </c>
      <c r="H164" s="10">
        <v>1.4364331685477101E-2</v>
      </c>
      <c r="I164" s="4">
        <v>108.36141304347825</v>
      </c>
      <c r="J164" s="4">
        <v>1.673913043478261</v>
      </c>
      <c r="K164" s="10">
        <v>1.5447501065777268E-2</v>
      </c>
      <c r="L164" s="4">
        <v>38.489130434782609</v>
      </c>
      <c r="M164" s="4">
        <v>1.673913043478261</v>
      </c>
      <c r="N164" s="10">
        <v>4.3490539395650951E-2</v>
      </c>
      <c r="O164" s="4">
        <v>30.317934782608695</v>
      </c>
      <c r="P164" s="4">
        <v>1.673913043478261</v>
      </c>
      <c r="Q164" s="8">
        <v>5.521197454512862E-2</v>
      </c>
      <c r="R164" s="4">
        <v>3.7364130434782608</v>
      </c>
      <c r="S164" s="4">
        <v>0</v>
      </c>
      <c r="T164" s="10">
        <v>0</v>
      </c>
      <c r="U164" s="4">
        <v>4.4347826086956523</v>
      </c>
      <c r="V164" s="4">
        <v>0</v>
      </c>
      <c r="W164" s="10">
        <v>0</v>
      </c>
      <c r="X164" s="4">
        <v>12.309782608695652</v>
      </c>
      <c r="Y164" s="4">
        <v>0</v>
      </c>
      <c r="Z164" s="10">
        <v>0</v>
      </c>
      <c r="AA164" s="4">
        <v>0</v>
      </c>
      <c r="AB164" s="4">
        <v>0</v>
      </c>
      <c r="AC164" s="10" t="s">
        <v>405</v>
      </c>
      <c r="AD164" s="4">
        <v>65.733695652173907</v>
      </c>
      <c r="AE164" s="4">
        <v>0</v>
      </c>
      <c r="AF164" s="10">
        <v>0</v>
      </c>
      <c r="AG164" s="4">
        <v>0</v>
      </c>
      <c r="AH164" s="4">
        <v>0</v>
      </c>
      <c r="AI164" s="10" t="s">
        <v>405</v>
      </c>
      <c r="AJ164" s="4">
        <v>0</v>
      </c>
      <c r="AK164" s="4">
        <v>0</v>
      </c>
      <c r="AL164" s="10" t="s">
        <v>405</v>
      </c>
      <c r="AM164" s="1">
        <v>75272</v>
      </c>
      <c r="AN164" s="1">
        <v>1</v>
      </c>
      <c r="AX164"/>
      <c r="AY164"/>
    </row>
    <row r="165" spans="1:51" x14ac:dyDescent="0.25">
      <c r="A165" t="s">
        <v>207</v>
      </c>
      <c r="B165" t="s">
        <v>20</v>
      </c>
      <c r="C165" t="s">
        <v>282</v>
      </c>
      <c r="D165" t="s">
        <v>253</v>
      </c>
      <c r="E165" s="4">
        <v>146.35869565217391</v>
      </c>
      <c r="F165" s="4">
        <v>602.14402173913049</v>
      </c>
      <c r="G165" s="4">
        <v>0</v>
      </c>
      <c r="H165" s="10">
        <v>0</v>
      </c>
      <c r="I165" s="4">
        <v>564.75869565217408</v>
      </c>
      <c r="J165" s="4">
        <v>0</v>
      </c>
      <c r="K165" s="10">
        <v>0</v>
      </c>
      <c r="L165" s="4">
        <v>116.7711956521739</v>
      </c>
      <c r="M165" s="4">
        <v>0</v>
      </c>
      <c r="N165" s="10">
        <v>0</v>
      </c>
      <c r="O165" s="4">
        <v>79.385869565217376</v>
      </c>
      <c r="P165" s="4">
        <v>0</v>
      </c>
      <c r="Q165" s="8">
        <v>0</v>
      </c>
      <c r="R165" s="4">
        <v>33.385326086956525</v>
      </c>
      <c r="S165" s="4">
        <v>0</v>
      </c>
      <c r="T165" s="10">
        <v>0</v>
      </c>
      <c r="U165" s="4">
        <v>4</v>
      </c>
      <c r="V165" s="4">
        <v>0</v>
      </c>
      <c r="W165" s="10">
        <v>0</v>
      </c>
      <c r="X165" s="4">
        <v>152.85108695652178</v>
      </c>
      <c r="Y165" s="4">
        <v>0</v>
      </c>
      <c r="Z165" s="10">
        <v>0</v>
      </c>
      <c r="AA165" s="4">
        <v>0</v>
      </c>
      <c r="AB165" s="4">
        <v>0</v>
      </c>
      <c r="AC165" s="10" t="s">
        <v>405</v>
      </c>
      <c r="AD165" s="4">
        <v>332.52173913043487</v>
      </c>
      <c r="AE165" s="4">
        <v>0</v>
      </c>
      <c r="AF165" s="10">
        <v>0</v>
      </c>
      <c r="AG165" s="4">
        <v>0</v>
      </c>
      <c r="AH165" s="4">
        <v>0</v>
      </c>
      <c r="AI165" s="10" t="s">
        <v>405</v>
      </c>
      <c r="AJ165" s="4">
        <v>0</v>
      </c>
      <c r="AK165" s="4">
        <v>0</v>
      </c>
      <c r="AL165" s="10" t="s">
        <v>405</v>
      </c>
      <c r="AM165" s="1">
        <v>75085</v>
      </c>
      <c r="AN165" s="1">
        <v>1</v>
      </c>
      <c r="AX165"/>
      <c r="AY165"/>
    </row>
    <row r="166" spans="1:51" x14ac:dyDescent="0.25">
      <c r="A166" t="s">
        <v>207</v>
      </c>
      <c r="B166" t="s">
        <v>131</v>
      </c>
      <c r="C166" t="s">
        <v>334</v>
      </c>
      <c r="D166" t="s">
        <v>253</v>
      </c>
      <c r="E166" s="4">
        <v>123.51086956521739</v>
      </c>
      <c r="F166" s="4">
        <v>428.02717391304344</v>
      </c>
      <c r="G166" s="4">
        <v>0</v>
      </c>
      <c r="H166" s="10">
        <v>0</v>
      </c>
      <c r="I166" s="4">
        <v>383.4728260869565</v>
      </c>
      <c r="J166" s="4">
        <v>0</v>
      </c>
      <c r="K166" s="10">
        <v>0</v>
      </c>
      <c r="L166" s="4">
        <v>77.086956521739125</v>
      </c>
      <c r="M166" s="4">
        <v>0</v>
      </c>
      <c r="N166" s="10">
        <v>0</v>
      </c>
      <c r="O166" s="4">
        <v>32.532608695652172</v>
      </c>
      <c r="P166" s="4">
        <v>0</v>
      </c>
      <c r="Q166" s="8">
        <v>0</v>
      </c>
      <c r="R166" s="4">
        <v>39.826086956521742</v>
      </c>
      <c r="S166" s="4">
        <v>0</v>
      </c>
      <c r="T166" s="10">
        <v>0</v>
      </c>
      <c r="U166" s="4">
        <v>4.7282608695652177</v>
      </c>
      <c r="V166" s="4">
        <v>0</v>
      </c>
      <c r="W166" s="10">
        <v>0</v>
      </c>
      <c r="X166" s="4">
        <v>104.97282608695652</v>
      </c>
      <c r="Y166" s="4">
        <v>0</v>
      </c>
      <c r="Z166" s="10">
        <v>0</v>
      </c>
      <c r="AA166" s="4">
        <v>0</v>
      </c>
      <c r="AB166" s="4">
        <v>0</v>
      </c>
      <c r="AC166" s="10" t="s">
        <v>405</v>
      </c>
      <c r="AD166" s="4">
        <v>245.96739130434781</v>
      </c>
      <c r="AE166" s="4">
        <v>0</v>
      </c>
      <c r="AF166" s="10">
        <v>0</v>
      </c>
      <c r="AG166" s="4">
        <v>0</v>
      </c>
      <c r="AH166" s="4">
        <v>0</v>
      </c>
      <c r="AI166" s="10" t="s">
        <v>405</v>
      </c>
      <c r="AJ166" s="4">
        <v>0</v>
      </c>
      <c r="AK166" s="4">
        <v>0</v>
      </c>
      <c r="AL166" s="10" t="s">
        <v>405</v>
      </c>
      <c r="AM166" s="1">
        <v>75347</v>
      </c>
      <c r="AN166" s="1">
        <v>1</v>
      </c>
      <c r="AX166"/>
      <c r="AY166"/>
    </row>
    <row r="167" spans="1:51" x14ac:dyDescent="0.25">
      <c r="A167" t="s">
        <v>207</v>
      </c>
      <c r="B167" t="s">
        <v>186</v>
      </c>
      <c r="C167" t="s">
        <v>344</v>
      </c>
      <c r="D167" t="s">
        <v>253</v>
      </c>
      <c r="E167" s="4">
        <v>145.88043478260869</v>
      </c>
      <c r="F167" s="4">
        <v>56.311413043478268</v>
      </c>
      <c r="G167" s="4">
        <v>56.311413043478268</v>
      </c>
      <c r="H167" s="10">
        <v>1</v>
      </c>
      <c r="I167" s="4">
        <v>56.137500000000003</v>
      </c>
      <c r="J167" s="4">
        <v>56.137500000000003</v>
      </c>
      <c r="K167" s="10">
        <v>1</v>
      </c>
      <c r="L167" s="4">
        <v>0.52173913043478259</v>
      </c>
      <c r="M167" s="4">
        <v>0.52173913043478259</v>
      </c>
      <c r="N167" s="10">
        <v>1</v>
      </c>
      <c r="O167" s="4">
        <v>0.34782608695652173</v>
      </c>
      <c r="P167" s="4">
        <v>0.34782608695652173</v>
      </c>
      <c r="Q167" s="8">
        <v>1</v>
      </c>
      <c r="R167" s="4">
        <v>0.17391304347826086</v>
      </c>
      <c r="S167" s="4">
        <v>0.17391304347826086</v>
      </c>
      <c r="T167" s="10">
        <v>1</v>
      </c>
      <c r="U167" s="4">
        <v>0</v>
      </c>
      <c r="V167" s="4">
        <v>0</v>
      </c>
      <c r="W167" s="10" t="s">
        <v>405</v>
      </c>
      <c r="X167" s="4">
        <v>17.673913043478262</v>
      </c>
      <c r="Y167" s="4">
        <v>17.673913043478262</v>
      </c>
      <c r="Z167" s="10">
        <v>1</v>
      </c>
      <c r="AA167" s="4">
        <v>0</v>
      </c>
      <c r="AB167" s="4">
        <v>0</v>
      </c>
      <c r="AC167" s="10" t="s">
        <v>405</v>
      </c>
      <c r="AD167" s="4">
        <v>38.115760869565221</v>
      </c>
      <c r="AE167" s="4">
        <v>38.115760869565221</v>
      </c>
      <c r="AF167" s="10">
        <v>1</v>
      </c>
      <c r="AG167" s="4">
        <v>0</v>
      </c>
      <c r="AH167" s="4">
        <v>0</v>
      </c>
      <c r="AI167" s="10" t="s">
        <v>405</v>
      </c>
      <c r="AJ167" s="4">
        <v>0</v>
      </c>
      <c r="AK167" s="4">
        <v>0</v>
      </c>
      <c r="AL167" s="10" t="s">
        <v>405</v>
      </c>
      <c r="AM167" s="1">
        <v>75420</v>
      </c>
      <c r="AN167" s="1">
        <v>1</v>
      </c>
      <c r="AX167"/>
      <c r="AY167"/>
    </row>
    <row r="168" spans="1:51" x14ac:dyDescent="0.25">
      <c r="A168" t="s">
        <v>207</v>
      </c>
      <c r="B168" t="s">
        <v>175</v>
      </c>
      <c r="C168" t="s">
        <v>282</v>
      </c>
      <c r="D168" t="s">
        <v>253</v>
      </c>
      <c r="E168" s="4">
        <v>55.391304347826086</v>
      </c>
      <c r="F168" s="4">
        <v>210.70097826086959</v>
      </c>
      <c r="G168" s="4">
        <v>6.3609782608695653</v>
      </c>
      <c r="H168" s="10">
        <v>3.0189600035904991E-2</v>
      </c>
      <c r="I168" s="4">
        <v>196.72847826086959</v>
      </c>
      <c r="J168" s="4">
        <v>2.9372826086956523</v>
      </c>
      <c r="K168" s="10">
        <v>1.4930642653580137E-2</v>
      </c>
      <c r="L168" s="4">
        <v>52.374999999999993</v>
      </c>
      <c r="M168" s="4">
        <v>3.6036956521739127</v>
      </c>
      <c r="N168" s="10">
        <v>6.8805644910241784E-2</v>
      </c>
      <c r="O168" s="4">
        <v>38.402499999999989</v>
      </c>
      <c r="P168" s="4">
        <v>0.18000000000000002</v>
      </c>
      <c r="Q168" s="8">
        <v>4.6871948440856733E-3</v>
      </c>
      <c r="R168" s="4">
        <v>9.3314130434782605</v>
      </c>
      <c r="S168" s="4">
        <v>0</v>
      </c>
      <c r="T168" s="10">
        <v>0</v>
      </c>
      <c r="U168" s="4">
        <v>4.6410869565217396</v>
      </c>
      <c r="V168" s="4">
        <v>3.4236956521739126</v>
      </c>
      <c r="W168" s="10">
        <v>0.73769263197339441</v>
      </c>
      <c r="X168" s="4">
        <v>42.348152173913036</v>
      </c>
      <c r="Y168" s="4">
        <v>0.518695652173913</v>
      </c>
      <c r="Z168" s="10">
        <v>1.2248365644001715E-2</v>
      </c>
      <c r="AA168" s="4">
        <v>0</v>
      </c>
      <c r="AB168" s="4">
        <v>0</v>
      </c>
      <c r="AC168" s="10" t="s">
        <v>405</v>
      </c>
      <c r="AD168" s="4">
        <v>115.97782608695657</v>
      </c>
      <c r="AE168" s="4">
        <v>2.2385869565217393</v>
      </c>
      <c r="AF168" s="10">
        <v>1.9301853052869921E-2</v>
      </c>
      <c r="AG168" s="4">
        <v>0</v>
      </c>
      <c r="AH168" s="4">
        <v>0</v>
      </c>
      <c r="AI168" s="10" t="s">
        <v>405</v>
      </c>
      <c r="AJ168" s="4">
        <v>0</v>
      </c>
      <c r="AK168" s="4">
        <v>0</v>
      </c>
      <c r="AL168" s="10" t="s">
        <v>405</v>
      </c>
      <c r="AM168" s="1">
        <v>75407</v>
      </c>
      <c r="AN168" s="1">
        <v>1</v>
      </c>
      <c r="AX168"/>
      <c r="AY168"/>
    </row>
    <row r="169" spans="1:51" x14ac:dyDescent="0.25">
      <c r="A169" t="s">
        <v>207</v>
      </c>
      <c r="B169" t="s">
        <v>23</v>
      </c>
      <c r="C169" t="s">
        <v>286</v>
      </c>
      <c r="D169" t="s">
        <v>258</v>
      </c>
      <c r="E169" s="4">
        <v>76.586956521739125</v>
      </c>
      <c r="F169" s="4">
        <v>7.5163043478260869</v>
      </c>
      <c r="G169" s="4">
        <v>0</v>
      </c>
      <c r="H169" s="10">
        <v>0</v>
      </c>
      <c r="I169" s="4">
        <v>7.5163043478260869</v>
      </c>
      <c r="J169" s="4">
        <v>0</v>
      </c>
      <c r="K169" s="10">
        <v>0</v>
      </c>
      <c r="L169" s="4">
        <v>7.5163043478260869</v>
      </c>
      <c r="M169" s="4">
        <v>0</v>
      </c>
      <c r="N169" s="10">
        <v>0</v>
      </c>
      <c r="O169" s="4">
        <v>7.5163043478260869</v>
      </c>
      <c r="P169" s="4">
        <v>0</v>
      </c>
      <c r="Q169" s="8">
        <v>0</v>
      </c>
      <c r="R169" s="4">
        <v>0</v>
      </c>
      <c r="S169" s="4">
        <v>0</v>
      </c>
      <c r="T169" s="10" t="s">
        <v>405</v>
      </c>
      <c r="U169" s="4">
        <v>0</v>
      </c>
      <c r="V169" s="4">
        <v>0</v>
      </c>
      <c r="W169" s="10" t="s">
        <v>405</v>
      </c>
      <c r="X169" s="4">
        <v>0</v>
      </c>
      <c r="Y169" s="4">
        <v>0</v>
      </c>
      <c r="Z169" s="10" t="s">
        <v>405</v>
      </c>
      <c r="AA169" s="4">
        <v>0</v>
      </c>
      <c r="AB169" s="4">
        <v>0</v>
      </c>
      <c r="AC169" s="10" t="s">
        <v>405</v>
      </c>
      <c r="AD169" s="4">
        <v>0</v>
      </c>
      <c r="AE169" s="4">
        <v>0</v>
      </c>
      <c r="AF169" s="10" t="s">
        <v>405</v>
      </c>
      <c r="AG169" s="4">
        <v>0</v>
      </c>
      <c r="AH169" s="4">
        <v>0</v>
      </c>
      <c r="AI169" s="10" t="s">
        <v>405</v>
      </c>
      <c r="AJ169" s="4">
        <v>0</v>
      </c>
      <c r="AK169" s="4">
        <v>0</v>
      </c>
      <c r="AL169" s="10" t="s">
        <v>405</v>
      </c>
      <c r="AM169" s="1">
        <v>75105</v>
      </c>
      <c r="AN169" s="1">
        <v>1</v>
      </c>
      <c r="AX169"/>
      <c r="AY169"/>
    </row>
    <row r="170" spans="1:51" x14ac:dyDescent="0.25">
      <c r="A170" t="s">
        <v>207</v>
      </c>
      <c r="B170" t="s">
        <v>77</v>
      </c>
      <c r="C170" t="s">
        <v>289</v>
      </c>
      <c r="D170" t="s">
        <v>253</v>
      </c>
      <c r="E170" s="4">
        <v>114.93478260869566</v>
      </c>
      <c r="F170" s="4">
        <v>341.32815217391305</v>
      </c>
      <c r="G170" s="4">
        <v>25.804347826086957</v>
      </c>
      <c r="H170" s="10">
        <v>7.5599822814905585E-2</v>
      </c>
      <c r="I170" s="4">
        <v>290.77336956521742</v>
      </c>
      <c r="J170" s="4">
        <v>21.711956521739129</v>
      </c>
      <c r="K170" s="10">
        <v>7.4669687097564011E-2</v>
      </c>
      <c r="L170" s="4">
        <v>51.3754347826087</v>
      </c>
      <c r="M170" s="4">
        <v>4.1739130434782608</v>
      </c>
      <c r="N170" s="10">
        <v>8.1243361951871762E-2</v>
      </c>
      <c r="O170" s="4">
        <v>0.82065217391304346</v>
      </c>
      <c r="P170" s="4">
        <v>8.1521739130434784E-2</v>
      </c>
      <c r="Q170" s="8">
        <v>9.9337748344370869E-2</v>
      </c>
      <c r="R170" s="4">
        <v>44.174347826086958</v>
      </c>
      <c r="S170" s="4">
        <v>4.0923913043478262</v>
      </c>
      <c r="T170" s="10">
        <v>9.2641804706646583E-2</v>
      </c>
      <c r="U170" s="4">
        <v>6.3804347826086953</v>
      </c>
      <c r="V170" s="4">
        <v>0</v>
      </c>
      <c r="W170" s="10">
        <v>0</v>
      </c>
      <c r="X170" s="4">
        <v>81.418913043478256</v>
      </c>
      <c r="Y170" s="4">
        <v>20.244565217391305</v>
      </c>
      <c r="Z170" s="10">
        <v>0.24864696003225403</v>
      </c>
      <c r="AA170" s="4">
        <v>0</v>
      </c>
      <c r="AB170" s="4">
        <v>0</v>
      </c>
      <c r="AC170" s="10" t="s">
        <v>405</v>
      </c>
      <c r="AD170" s="4">
        <v>208.53380434782611</v>
      </c>
      <c r="AE170" s="4">
        <v>1.3858695652173914</v>
      </c>
      <c r="AF170" s="10">
        <v>6.6457789400217147E-3</v>
      </c>
      <c r="AG170" s="4">
        <v>0</v>
      </c>
      <c r="AH170" s="4">
        <v>0</v>
      </c>
      <c r="AI170" s="10" t="s">
        <v>405</v>
      </c>
      <c r="AJ170" s="4">
        <v>0</v>
      </c>
      <c r="AK170" s="4">
        <v>0</v>
      </c>
      <c r="AL170" s="10" t="s">
        <v>405</v>
      </c>
      <c r="AM170" s="1">
        <v>75264</v>
      </c>
      <c r="AN170" s="1">
        <v>1</v>
      </c>
      <c r="AX170"/>
      <c r="AY170"/>
    </row>
    <row r="171" spans="1:51" x14ac:dyDescent="0.25">
      <c r="A171" t="s">
        <v>207</v>
      </c>
      <c r="B171" t="s">
        <v>193</v>
      </c>
      <c r="C171" t="s">
        <v>339</v>
      </c>
      <c r="D171" t="s">
        <v>253</v>
      </c>
      <c r="E171" s="4">
        <v>43.782608695652172</v>
      </c>
      <c r="F171" s="4">
        <v>168.53804347826087</v>
      </c>
      <c r="G171" s="4">
        <v>21.323369565217391</v>
      </c>
      <c r="H171" s="10">
        <v>0.12651962206958819</v>
      </c>
      <c r="I171" s="4">
        <v>139.88586956521738</v>
      </c>
      <c r="J171" s="4">
        <v>19.339673913043477</v>
      </c>
      <c r="K171" s="10">
        <v>0.13825323439139051</v>
      </c>
      <c r="L171" s="4">
        <v>41.679347826086953</v>
      </c>
      <c r="M171" s="4">
        <v>7.9103260869565215</v>
      </c>
      <c r="N171" s="10">
        <v>0.18979006389359762</v>
      </c>
      <c r="O171" s="4">
        <v>13.027173913043478</v>
      </c>
      <c r="P171" s="4">
        <v>5.9266304347826084</v>
      </c>
      <c r="Q171" s="8">
        <v>0.45494367959949933</v>
      </c>
      <c r="R171" s="4">
        <v>22.603260869565219</v>
      </c>
      <c r="S171" s="4">
        <v>1.9836956521739131</v>
      </c>
      <c r="T171" s="10">
        <v>8.7761481125270491E-2</v>
      </c>
      <c r="U171" s="4">
        <v>6.0489130434782608</v>
      </c>
      <c r="V171" s="4">
        <v>0</v>
      </c>
      <c r="W171" s="10">
        <v>0</v>
      </c>
      <c r="X171" s="4">
        <v>35.858695652173914</v>
      </c>
      <c r="Y171" s="4">
        <v>2.8831521739130435</v>
      </c>
      <c r="Z171" s="10">
        <v>8.0403152470445591E-2</v>
      </c>
      <c r="AA171" s="4">
        <v>0</v>
      </c>
      <c r="AB171" s="4">
        <v>0</v>
      </c>
      <c r="AC171" s="10" t="s">
        <v>405</v>
      </c>
      <c r="AD171" s="4">
        <v>91</v>
      </c>
      <c r="AE171" s="4">
        <v>10.529891304347826</v>
      </c>
      <c r="AF171" s="10">
        <v>0.11571309125656952</v>
      </c>
      <c r="AG171" s="4">
        <v>0</v>
      </c>
      <c r="AH171" s="4">
        <v>0</v>
      </c>
      <c r="AI171" s="10" t="s">
        <v>405</v>
      </c>
      <c r="AJ171" s="4">
        <v>0</v>
      </c>
      <c r="AK171" s="4">
        <v>0</v>
      </c>
      <c r="AL171" s="10" t="s">
        <v>405</v>
      </c>
      <c r="AM171" s="1">
        <v>75436</v>
      </c>
      <c r="AN171" s="1">
        <v>1</v>
      </c>
      <c r="AX171"/>
      <c r="AY171"/>
    </row>
    <row r="172" spans="1:51" x14ac:dyDescent="0.25">
      <c r="A172" t="s">
        <v>207</v>
      </c>
      <c r="B172" t="s">
        <v>70</v>
      </c>
      <c r="C172" t="s">
        <v>316</v>
      </c>
      <c r="D172" t="s">
        <v>253</v>
      </c>
      <c r="E172" s="4">
        <v>84.065217391304344</v>
      </c>
      <c r="F172" s="4">
        <v>302.21239130434782</v>
      </c>
      <c r="G172" s="4">
        <v>58.907608695652172</v>
      </c>
      <c r="H172" s="10">
        <v>0.19492122226162567</v>
      </c>
      <c r="I172" s="4">
        <v>248.13902173913044</v>
      </c>
      <c r="J172" s="4">
        <v>53.163043478260875</v>
      </c>
      <c r="K172" s="10">
        <v>0.21424701002549851</v>
      </c>
      <c r="L172" s="4">
        <v>54.994565217391305</v>
      </c>
      <c r="M172" s="4">
        <v>5.7445652173913047</v>
      </c>
      <c r="N172" s="10">
        <v>0.10445696215041013</v>
      </c>
      <c r="O172" s="4">
        <v>0.92119565217391308</v>
      </c>
      <c r="P172" s="4">
        <v>0</v>
      </c>
      <c r="Q172" s="8">
        <v>0</v>
      </c>
      <c r="R172" s="4">
        <v>46.100543478260867</v>
      </c>
      <c r="S172" s="4">
        <v>5.7445652173913047</v>
      </c>
      <c r="T172" s="10">
        <v>0.12460949012673152</v>
      </c>
      <c r="U172" s="4">
        <v>7.9728260869565215</v>
      </c>
      <c r="V172" s="4">
        <v>0</v>
      </c>
      <c r="W172" s="10">
        <v>0</v>
      </c>
      <c r="X172" s="4">
        <v>78.345108695652172</v>
      </c>
      <c r="Y172" s="4">
        <v>8.9510869565217384</v>
      </c>
      <c r="Z172" s="10">
        <v>0.11425202039471402</v>
      </c>
      <c r="AA172" s="4">
        <v>0</v>
      </c>
      <c r="AB172" s="4">
        <v>0</v>
      </c>
      <c r="AC172" s="10" t="s">
        <v>405</v>
      </c>
      <c r="AD172" s="4">
        <v>168.87271739130435</v>
      </c>
      <c r="AE172" s="4">
        <v>44.211956521739133</v>
      </c>
      <c r="AF172" s="10">
        <v>0.26180639007124612</v>
      </c>
      <c r="AG172" s="4">
        <v>0</v>
      </c>
      <c r="AH172" s="4">
        <v>0</v>
      </c>
      <c r="AI172" s="10" t="s">
        <v>405</v>
      </c>
      <c r="AJ172" s="4">
        <v>0</v>
      </c>
      <c r="AK172" s="4">
        <v>0</v>
      </c>
      <c r="AL172" s="10" t="s">
        <v>405</v>
      </c>
      <c r="AM172" s="1">
        <v>75251</v>
      </c>
      <c r="AN172" s="1">
        <v>1</v>
      </c>
      <c r="AX172"/>
      <c r="AY172"/>
    </row>
    <row r="173" spans="1:51" x14ac:dyDescent="0.25">
      <c r="A173" t="s">
        <v>207</v>
      </c>
      <c r="B173" t="s">
        <v>104</v>
      </c>
      <c r="C173" t="s">
        <v>270</v>
      </c>
      <c r="D173" t="s">
        <v>253</v>
      </c>
      <c r="E173" s="4">
        <v>116</v>
      </c>
      <c r="F173" s="4">
        <v>338.76130434782613</v>
      </c>
      <c r="G173" s="4">
        <v>11.304347826086959</v>
      </c>
      <c r="H173" s="10">
        <v>3.3369654919264691E-2</v>
      </c>
      <c r="I173" s="4">
        <v>285.41619565217394</v>
      </c>
      <c r="J173" s="4">
        <v>4.6385869565217392</v>
      </c>
      <c r="K173" s="10">
        <v>1.6252010317503538E-2</v>
      </c>
      <c r="L173" s="4">
        <v>73.529891304347828</v>
      </c>
      <c r="M173" s="4">
        <v>6.7744565217391308</v>
      </c>
      <c r="N173" s="10">
        <v>9.2132007834731522E-2</v>
      </c>
      <c r="O173" s="4">
        <v>20.184782608695652</v>
      </c>
      <c r="P173" s="4">
        <v>0.10869565217391304</v>
      </c>
      <c r="Q173" s="8">
        <v>5.3850296176628969E-3</v>
      </c>
      <c r="R173" s="4">
        <v>47.953804347826086</v>
      </c>
      <c r="S173" s="4">
        <v>6.6657608695652177</v>
      </c>
      <c r="T173" s="10">
        <v>0.13900379667932228</v>
      </c>
      <c r="U173" s="4">
        <v>5.3913043478260869</v>
      </c>
      <c r="V173" s="4">
        <v>0</v>
      </c>
      <c r="W173" s="10">
        <v>0</v>
      </c>
      <c r="X173" s="4">
        <v>63.114565217391302</v>
      </c>
      <c r="Y173" s="4">
        <v>4.4483695652173916</v>
      </c>
      <c r="Z173" s="10">
        <v>7.0480871568955009E-2</v>
      </c>
      <c r="AA173" s="4">
        <v>0</v>
      </c>
      <c r="AB173" s="4">
        <v>0</v>
      </c>
      <c r="AC173" s="10" t="s">
        <v>405</v>
      </c>
      <c r="AD173" s="4">
        <v>202.11684782608697</v>
      </c>
      <c r="AE173" s="4">
        <v>8.1521739130434784E-2</v>
      </c>
      <c r="AF173" s="10">
        <v>4.0333965232121967E-4</v>
      </c>
      <c r="AG173" s="4">
        <v>0</v>
      </c>
      <c r="AH173" s="4">
        <v>0</v>
      </c>
      <c r="AI173" s="10" t="s">
        <v>405</v>
      </c>
      <c r="AJ173" s="4">
        <v>0</v>
      </c>
      <c r="AK173" s="4">
        <v>0</v>
      </c>
      <c r="AL173" s="10" t="s">
        <v>405</v>
      </c>
      <c r="AM173" s="1">
        <v>75314</v>
      </c>
      <c r="AN173" s="1">
        <v>1</v>
      </c>
      <c r="AX173"/>
      <c r="AY173"/>
    </row>
    <row r="174" spans="1:51" x14ac:dyDescent="0.25">
      <c r="A174" t="s">
        <v>207</v>
      </c>
      <c r="B174" t="s">
        <v>79</v>
      </c>
      <c r="C174" t="s">
        <v>263</v>
      </c>
      <c r="D174" t="s">
        <v>253</v>
      </c>
      <c r="E174" s="4">
        <v>115.19565217391305</v>
      </c>
      <c r="F174" s="4">
        <v>364.10771739130439</v>
      </c>
      <c r="G174" s="4">
        <v>6.3233695652173907</v>
      </c>
      <c r="H174" s="10">
        <v>1.7366755119946287E-2</v>
      </c>
      <c r="I174" s="4">
        <v>313.63489130434789</v>
      </c>
      <c r="J174" s="4">
        <v>4.7527173913043477</v>
      </c>
      <c r="K174" s="10">
        <v>1.5153662819652174E-2</v>
      </c>
      <c r="L174" s="4">
        <v>56.766304347826086</v>
      </c>
      <c r="M174" s="4">
        <v>1.5706521739130435</v>
      </c>
      <c r="N174" s="10">
        <v>2.7668741024413596E-2</v>
      </c>
      <c r="O174" s="4">
        <v>6.2934782608695654</v>
      </c>
      <c r="P174" s="4">
        <v>0</v>
      </c>
      <c r="Q174" s="8">
        <v>0</v>
      </c>
      <c r="R174" s="4">
        <v>45.342391304347828</v>
      </c>
      <c r="S174" s="4">
        <v>1.5706521739130435</v>
      </c>
      <c r="T174" s="10">
        <v>3.4639817811338847E-2</v>
      </c>
      <c r="U174" s="4">
        <v>5.1304347826086953</v>
      </c>
      <c r="V174" s="4">
        <v>0</v>
      </c>
      <c r="W174" s="10">
        <v>0</v>
      </c>
      <c r="X174" s="4">
        <v>95.334673913043488</v>
      </c>
      <c r="Y174" s="4">
        <v>1.013586956521739</v>
      </c>
      <c r="Z174" s="10">
        <v>1.0631881506682976E-2</v>
      </c>
      <c r="AA174" s="4">
        <v>0</v>
      </c>
      <c r="AB174" s="4">
        <v>0</v>
      </c>
      <c r="AC174" s="10" t="s">
        <v>405</v>
      </c>
      <c r="AD174" s="4">
        <v>212.00673913043482</v>
      </c>
      <c r="AE174" s="4">
        <v>3.7391304347826089</v>
      </c>
      <c r="AF174" s="10">
        <v>1.7636847064951788E-2</v>
      </c>
      <c r="AG174" s="4">
        <v>0</v>
      </c>
      <c r="AH174" s="4">
        <v>0</v>
      </c>
      <c r="AI174" s="10" t="s">
        <v>405</v>
      </c>
      <c r="AJ174" s="4">
        <v>0</v>
      </c>
      <c r="AK174" s="4">
        <v>0</v>
      </c>
      <c r="AL174" s="10" t="s">
        <v>405</v>
      </c>
      <c r="AM174" s="1">
        <v>75268</v>
      </c>
      <c r="AN174" s="1">
        <v>1</v>
      </c>
      <c r="AX174"/>
      <c r="AY174"/>
    </row>
    <row r="175" spans="1:51" x14ac:dyDescent="0.25">
      <c r="A175" t="s">
        <v>207</v>
      </c>
      <c r="B175" t="s">
        <v>190</v>
      </c>
      <c r="C175" t="s">
        <v>355</v>
      </c>
      <c r="D175" t="s">
        <v>255</v>
      </c>
      <c r="E175" s="4">
        <v>34.989130434782609</v>
      </c>
      <c r="F175" s="4">
        <v>98.628913043478249</v>
      </c>
      <c r="G175" s="4">
        <v>12.365326086956522</v>
      </c>
      <c r="H175" s="10">
        <v>0.12537222306714013</v>
      </c>
      <c r="I175" s="4">
        <v>89.444130434782593</v>
      </c>
      <c r="J175" s="4">
        <v>12.365326086956522</v>
      </c>
      <c r="K175" s="10">
        <v>0.13824636705448873</v>
      </c>
      <c r="L175" s="4">
        <v>34.16836956521739</v>
      </c>
      <c r="M175" s="4">
        <v>3.9998913043478264</v>
      </c>
      <c r="N175" s="10">
        <v>0.11706415480882715</v>
      </c>
      <c r="O175" s="4">
        <v>24.983586956521737</v>
      </c>
      <c r="P175" s="4">
        <v>3.9998913043478264</v>
      </c>
      <c r="Q175" s="8">
        <v>0.16010076180448907</v>
      </c>
      <c r="R175" s="4">
        <v>4.3369565217391308</v>
      </c>
      <c r="S175" s="4">
        <v>0</v>
      </c>
      <c r="T175" s="10">
        <v>0</v>
      </c>
      <c r="U175" s="4">
        <v>4.8478260869565215</v>
      </c>
      <c r="V175" s="4">
        <v>0</v>
      </c>
      <c r="W175" s="10">
        <v>0</v>
      </c>
      <c r="X175" s="4">
        <v>10.776630434782609</v>
      </c>
      <c r="Y175" s="4">
        <v>8.641304347826087E-2</v>
      </c>
      <c r="Z175" s="10">
        <v>8.0185586766856626E-3</v>
      </c>
      <c r="AA175" s="4">
        <v>0</v>
      </c>
      <c r="AB175" s="4">
        <v>0</v>
      </c>
      <c r="AC175" s="10" t="s">
        <v>405</v>
      </c>
      <c r="AD175" s="4">
        <v>52.96108695652174</v>
      </c>
      <c r="AE175" s="4">
        <v>8.2790217391304335</v>
      </c>
      <c r="AF175" s="10">
        <v>0.15632273079906903</v>
      </c>
      <c r="AG175" s="4">
        <v>0.72282608695652173</v>
      </c>
      <c r="AH175" s="4">
        <v>0</v>
      </c>
      <c r="AI175" s="10">
        <v>0</v>
      </c>
      <c r="AJ175" s="4">
        <v>0</v>
      </c>
      <c r="AK175" s="4">
        <v>0</v>
      </c>
      <c r="AL175" s="10" t="s">
        <v>405</v>
      </c>
      <c r="AM175" s="1">
        <v>75431</v>
      </c>
      <c r="AN175" s="1">
        <v>1</v>
      </c>
      <c r="AX175"/>
      <c r="AY175"/>
    </row>
    <row r="176" spans="1:51" x14ac:dyDescent="0.25">
      <c r="A176" t="s">
        <v>207</v>
      </c>
      <c r="B176" t="s">
        <v>120</v>
      </c>
      <c r="C176" t="s">
        <v>286</v>
      </c>
      <c r="D176" t="s">
        <v>258</v>
      </c>
      <c r="E176" s="4">
        <v>145.30434782608697</v>
      </c>
      <c r="F176" s="4">
        <v>325.21739130434781</v>
      </c>
      <c r="G176" s="4">
        <v>0</v>
      </c>
      <c r="H176" s="10">
        <v>0</v>
      </c>
      <c r="I176" s="4">
        <v>276.9103260869565</v>
      </c>
      <c r="J176" s="4">
        <v>0</v>
      </c>
      <c r="K176" s="10">
        <v>0</v>
      </c>
      <c r="L176" s="4">
        <v>57.782608695652172</v>
      </c>
      <c r="M176" s="4">
        <v>0</v>
      </c>
      <c r="N176" s="10">
        <v>0</v>
      </c>
      <c r="O176" s="4">
        <v>9.4755434782608692</v>
      </c>
      <c r="P176" s="4">
        <v>0</v>
      </c>
      <c r="Q176" s="8">
        <v>0</v>
      </c>
      <c r="R176" s="4">
        <v>44.907608695652172</v>
      </c>
      <c r="S176" s="4">
        <v>0</v>
      </c>
      <c r="T176" s="10">
        <v>0</v>
      </c>
      <c r="U176" s="4">
        <v>3.3994565217391304</v>
      </c>
      <c r="V176" s="4">
        <v>0</v>
      </c>
      <c r="W176" s="10">
        <v>0</v>
      </c>
      <c r="X176" s="4">
        <v>73.510869565217391</v>
      </c>
      <c r="Y176" s="4">
        <v>0</v>
      </c>
      <c r="Z176" s="10">
        <v>0</v>
      </c>
      <c r="AA176" s="4">
        <v>0</v>
      </c>
      <c r="AB176" s="4">
        <v>0</v>
      </c>
      <c r="AC176" s="10" t="s">
        <v>405</v>
      </c>
      <c r="AD176" s="4">
        <v>193.92391304347825</v>
      </c>
      <c r="AE176" s="4">
        <v>0</v>
      </c>
      <c r="AF176" s="10">
        <v>0</v>
      </c>
      <c r="AG176" s="4">
        <v>0</v>
      </c>
      <c r="AH176" s="4">
        <v>0</v>
      </c>
      <c r="AI176" s="10" t="s">
        <v>405</v>
      </c>
      <c r="AJ176" s="4">
        <v>0</v>
      </c>
      <c r="AK176" s="4">
        <v>0</v>
      </c>
      <c r="AL176" s="10" t="s">
        <v>405</v>
      </c>
      <c r="AM176" s="1">
        <v>75332</v>
      </c>
      <c r="AN176" s="1">
        <v>1</v>
      </c>
      <c r="AX176"/>
      <c r="AY176"/>
    </row>
    <row r="177" spans="1:51" x14ac:dyDescent="0.25">
      <c r="A177" t="s">
        <v>207</v>
      </c>
      <c r="B177" t="s">
        <v>189</v>
      </c>
      <c r="C177" t="s">
        <v>354</v>
      </c>
      <c r="D177" t="s">
        <v>256</v>
      </c>
      <c r="E177" s="4">
        <v>78.945652173913047</v>
      </c>
      <c r="F177" s="4">
        <v>271.39434782608697</v>
      </c>
      <c r="G177" s="4">
        <v>14.752717391304348</v>
      </c>
      <c r="H177" s="10">
        <v>5.4358970661975911E-2</v>
      </c>
      <c r="I177" s="4">
        <v>240.84271739130435</v>
      </c>
      <c r="J177" s="4">
        <v>14.752717391304348</v>
      </c>
      <c r="K177" s="10">
        <v>6.1254571245080117E-2</v>
      </c>
      <c r="L177" s="4">
        <v>45.04271739130435</v>
      </c>
      <c r="M177" s="4">
        <v>0</v>
      </c>
      <c r="N177" s="10">
        <v>0</v>
      </c>
      <c r="O177" s="4">
        <v>19.602499999999999</v>
      </c>
      <c r="P177" s="4">
        <v>0</v>
      </c>
      <c r="Q177" s="8">
        <v>0</v>
      </c>
      <c r="R177" s="4">
        <v>23.875</v>
      </c>
      <c r="S177" s="4">
        <v>0</v>
      </c>
      <c r="T177" s="10">
        <v>0</v>
      </c>
      <c r="U177" s="4">
        <v>1.5652173913043479</v>
      </c>
      <c r="V177" s="4">
        <v>0</v>
      </c>
      <c r="W177" s="10">
        <v>0</v>
      </c>
      <c r="X177" s="4">
        <v>63.407065217391299</v>
      </c>
      <c r="Y177" s="4">
        <v>5.4945652173913047</v>
      </c>
      <c r="Z177" s="10">
        <v>8.6655409748947893E-2</v>
      </c>
      <c r="AA177" s="4">
        <v>5.1114130434782608</v>
      </c>
      <c r="AB177" s="4">
        <v>0</v>
      </c>
      <c r="AC177" s="10">
        <v>0</v>
      </c>
      <c r="AD177" s="4">
        <v>157.83315217391305</v>
      </c>
      <c r="AE177" s="4">
        <v>9.258152173913043</v>
      </c>
      <c r="AF177" s="10">
        <v>5.8657842451956349E-2</v>
      </c>
      <c r="AG177" s="4">
        <v>0</v>
      </c>
      <c r="AH177" s="4">
        <v>0</v>
      </c>
      <c r="AI177" s="10" t="s">
        <v>405</v>
      </c>
      <c r="AJ177" s="4">
        <v>0</v>
      </c>
      <c r="AK177" s="4">
        <v>0</v>
      </c>
      <c r="AL177" s="10" t="s">
        <v>405</v>
      </c>
      <c r="AM177" s="1">
        <v>75425</v>
      </c>
      <c r="AN177" s="1">
        <v>1</v>
      </c>
      <c r="AX177"/>
      <c r="AY177"/>
    </row>
    <row r="178" spans="1:51" x14ac:dyDescent="0.25">
      <c r="A178" t="s">
        <v>207</v>
      </c>
      <c r="B178" t="s">
        <v>122</v>
      </c>
      <c r="C178" t="s">
        <v>262</v>
      </c>
      <c r="D178" t="s">
        <v>259</v>
      </c>
      <c r="E178" s="4">
        <v>92.467391304347828</v>
      </c>
      <c r="F178" s="4">
        <v>375.65760869565219</v>
      </c>
      <c r="G178" s="4">
        <v>0</v>
      </c>
      <c r="H178" s="10">
        <v>0</v>
      </c>
      <c r="I178" s="4">
        <v>339.84510869565219</v>
      </c>
      <c r="J178" s="4">
        <v>0</v>
      </c>
      <c r="K178" s="10">
        <v>0</v>
      </c>
      <c r="L178" s="4">
        <v>60.024456521739133</v>
      </c>
      <c r="M178" s="4">
        <v>0</v>
      </c>
      <c r="N178" s="10">
        <v>0</v>
      </c>
      <c r="O178" s="4">
        <v>29.103260869565219</v>
      </c>
      <c r="P178" s="4">
        <v>0</v>
      </c>
      <c r="Q178" s="8">
        <v>0</v>
      </c>
      <c r="R178" s="4">
        <v>26.029891304347824</v>
      </c>
      <c r="S178" s="4">
        <v>0</v>
      </c>
      <c r="T178" s="10">
        <v>0</v>
      </c>
      <c r="U178" s="4">
        <v>4.8913043478260869</v>
      </c>
      <c r="V178" s="4">
        <v>0</v>
      </c>
      <c r="W178" s="10">
        <v>0</v>
      </c>
      <c r="X178" s="4">
        <v>96.423913043478265</v>
      </c>
      <c r="Y178" s="4">
        <v>0</v>
      </c>
      <c r="Z178" s="10">
        <v>0</v>
      </c>
      <c r="AA178" s="4">
        <v>4.8913043478260869</v>
      </c>
      <c r="AB178" s="4">
        <v>0</v>
      </c>
      <c r="AC178" s="10">
        <v>0</v>
      </c>
      <c r="AD178" s="4">
        <v>214.31793478260869</v>
      </c>
      <c r="AE178" s="4">
        <v>0</v>
      </c>
      <c r="AF178" s="10">
        <v>0</v>
      </c>
      <c r="AG178" s="4">
        <v>0</v>
      </c>
      <c r="AH178" s="4">
        <v>0</v>
      </c>
      <c r="AI178" s="10" t="s">
        <v>405</v>
      </c>
      <c r="AJ178" s="4">
        <v>0</v>
      </c>
      <c r="AK178" s="4">
        <v>0</v>
      </c>
      <c r="AL178" s="10" t="s">
        <v>405</v>
      </c>
      <c r="AM178" s="1">
        <v>75334</v>
      </c>
      <c r="AN178" s="1">
        <v>1</v>
      </c>
      <c r="AX178"/>
      <c r="AY178"/>
    </row>
    <row r="179" spans="1:51" x14ac:dyDescent="0.25">
      <c r="A179" t="s">
        <v>207</v>
      </c>
      <c r="B179" t="s">
        <v>33</v>
      </c>
      <c r="C179" t="s">
        <v>277</v>
      </c>
      <c r="D179" t="s">
        <v>252</v>
      </c>
      <c r="E179" s="4">
        <v>114.54347826086956</v>
      </c>
      <c r="F179" s="4">
        <v>422.83130434782595</v>
      </c>
      <c r="G179" s="4">
        <v>0.1358695652173913</v>
      </c>
      <c r="H179" s="10">
        <v>3.2133279589352119E-4</v>
      </c>
      <c r="I179" s="4">
        <v>372.5248913043477</v>
      </c>
      <c r="J179" s="4">
        <v>0.1358695652173913</v>
      </c>
      <c r="K179" s="10">
        <v>3.6472613881360141E-4</v>
      </c>
      <c r="L179" s="4">
        <v>76.607282608695655</v>
      </c>
      <c r="M179" s="4">
        <v>0</v>
      </c>
      <c r="N179" s="10">
        <v>0</v>
      </c>
      <c r="O179" s="4">
        <v>26.3008695652174</v>
      </c>
      <c r="P179" s="4">
        <v>0</v>
      </c>
      <c r="Q179" s="8">
        <v>0</v>
      </c>
      <c r="R179" s="4">
        <v>45.08902173913043</v>
      </c>
      <c r="S179" s="4">
        <v>0</v>
      </c>
      <c r="T179" s="10">
        <v>0</v>
      </c>
      <c r="U179" s="4">
        <v>5.2173913043478262</v>
      </c>
      <c r="V179" s="4">
        <v>0</v>
      </c>
      <c r="W179" s="10">
        <v>0</v>
      </c>
      <c r="X179" s="4">
        <v>94.357282608695627</v>
      </c>
      <c r="Y179" s="4">
        <v>0.1358695652173913</v>
      </c>
      <c r="Z179" s="10">
        <v>1.4399478393294684E-3</v>
      </c>
      <c r="AA179" s="4">
        <v>0</v>
      </c>
      <c r="AB179" s="4">
        <v>0</v>
      </c>
      <c r="AC179" s="10" t="s">
        <v>405</v>
      </c>
      <c r="AD179" s="4">
        <v>251.86673913043469</v>
      </c>
      <c r="AE179" s="4">
        <v>0</v>
      </c>
      <c r="AF179" s="10">
        <v>0</v>
      </c>
      <c r="AG179" s="4">
        <v>0</v>
      </c>
      <c r="AH179" s="4">
        <v>0</v>
      </c>
      <c r="AI179" s="10" t="s">
        <v>405</v>
      </c>
      <c r="AJ179" s="4">
        <v>0</v>
      </c>
      <c r="AK179" s="4">
        <v>0</v>
      </c>
      <c r="AL179" s="10" t="s">
        <v>405</v>
      </c>
      <c r="AM179" s="1">
        <v>75153</v>
      </c>
      <c r="AN179" s="1">
        <v>1</v>
      </c>
      <c r="AX179"/>
      <c r="AY179"/>
    </row>
    <row r="180" spans="1:51" x14ac:dyDescent="0.25">
      <c r="A180" t="s">
        <v>207</v>
      </c>
      <c r="B180" t="s">
        <v>19</v>
      </c>
      <c r="C180" t="s">
        <v>283</v>
      </c>
      <c r="D180" t="s">
        <v>256</v>
      </c>
      <c r="E180" s="4">
        <v>53.065217391304351</v>
      </c>
      <c r="F180" s="4">
        <v>175.56967391304349</v>
      </c>
      <c r="G180" s="4">
        <v>4.3936956521739132</v>
      </c>
      <c r="H180" s="10">
        <v>2.5025367731502605E-2</v>
      </c>
      <c r="I180" s="4">
        <v>161.8386956521739</v>
      </c>
      <c r="J180" s="4">
        <v>4.3936956521739132</v>
      </c>
      <c r="K180" s="10">
        <v>2.71486101297857E-2</v>
      </c>
      <c r="L180" s="4">
        <v>43.325978260869569</v>
      </c>
      <c r="M180" s="4">
        <v>3.9154347826086959</v>
      </c>
      <c r="N180" s="10">
        <v>9.037152627076335E-2</v>
      </c>
      <c r="O180" s="4">
        <v>29.594999999999999</v>
      </c>
      <c r="P180" s="4">
        <v>3.9154347826086959</v>
      </c>
      <c r="Q180" s="8">
        <v>0.13230055018106762</v>
      </c>
      <c r="R180" s="4">
        <v>8.758152173913043</v>
      </c>
      <c r="S180" s="4">
        <v>0</v>
      </c>
      <c r="T180" s="10">
        <v>0</v>
      </c>
      <c r="U180" s="4">
        <v>4.9728260869565215</v>
      </c>
      <c r="V180" s="4">
        <v>0</v>
      </c>
      <c r="W180" s="10">
        <v>0</v>
      </c>
      <c r="X180" s="4">
        <v>30.595108695652176</v>
      </c>
      <c r="Y180" s="4">
        <v>0</v>
      </c>
      <c r="Z180" s="10">
        <v>0</v>
      </c>
      <c r="AA180" s="4">
        <v>0</v>
      </c>
      <c r="AB180" s="4">
        <v>0</v>
      </c>
      <c r="AC180" s="10" t="s">
        <v>405</v>
      </c>
      <c r="AD180" s="4">
        <v>101.64858695652174</v>
      </c>
      <c r="AE180" s="4">
        <v>0.47826086956521741</v>
      </c>
      <c r="AF180" s="10">
        <v>4.7050419871530972E-3</v>
      </c>
      <c r="AG180" s="4">
        <v>0</v>
      </c>
      <c r="AH180" s="4">
        <v>0</v>
      </c>
      <c r="AI180" s="10" t="s">
        <v>405</v>
      </c>
      <c r="AJ180" s="4">
        <v>0</v>
      </c>
      <c r="AK180" s="4">
        <v>0</v>
      </c>
      <c r="AL180" s="10" t="s">
        <v>405</v>
      </c>
      <c r="AM180" s="1">
        <v>75084</v>
      </c>
      <c r="AN180" s="1">
        <v>1</v>
      </c>
      <c r="AX180"/>
      <c r="AY180"/>
    </row>
    <row r="181" spans="1:51" x14ac:dyDescent="0.25">
      <c r="A181" t="s">
        <v>207</v>
      </c>
      <c r="B181" t="s">
        <v>46</v>
      </c>
      <c r="C181" t="s">
        <v>301</v>
      </c>
      <c r="D181" t="s">
        <v>258</v>
      </c>
      <c r="E181" s="4">
        <v>76.032608695652172</v>
      </c>
      <c r="F181" s="4">
        <v>259.25543478260869</v>
      </c>
      <c r="G181" s="4">
        <v>26.402173913043477</v>
      </c>
      <c r="H181" s="10">
        <v>0.10183845879714064</v>
      </c>
      <c r="I181" s="4">
        <v>247.60869565217391</v>
      </c>
      <c r="J181" s="4">
        <v>26.320652173913043</v>
      </c>
      <c r="K181" s="10">
        <v>0.10629938542581212</v>
      </c>
      <c r="L181" s="4">
        <v>43.244565217391305</v>
      </c>
      <c r="M181" s="4">
        <v>1.3152173913043479</v>
      </c>
      <c r="N181" s="10">
        <v>3.041347241422647E-2</v>
      </c>
      <c r="O181" s="4">
        <v>31.597826086956523</v>
      </c>
      <c r="P181" s="4">
        <v>1.2336956521739131</v>
      </c>
      <c r="Q181" s="8">
        <v>3.9043687650498794E-2</v>
      </c>
      <c r="R181" s="4">
        <v>6.4293478260869561</v>
      </c>
      <c r="S181" s="4">
        <v>8.1521739130434784E-2</v>
      </c>
      <c r="T181" s="10">
        <v>1.2679628064243449E-2</v>
      </c>
      <c r="U181" s="4">
        <v>5.2173913043478262</v>
      </c>
      <c r="V181" s="4">
        <v>0</v>
      </c>
      <c r="W181" s="10">
        <v>0</v>
      </c>
      <c r="X181" s="4">
        <v>66.657608695652172</v>
      </c>
      <c r="Y181" s="4">
        <v>6.9701086956521738</v>
      </c>
      <c r="Z181" s="10">
        <v>0.10456583774969426</v>
      </c>
      <c r="AA181" s="4">
        <v>0</v>
      </c>
      <c r="AB181" s="4">
        <v>0</v>
      </c>
      <c r="AC181" s="10" t="s">
        <v>405</v>
      </c>
      <c r="AD181" s="4">
        <v>135.125</v>
      </c>
      <c r="AE181" s="4">
        <v>18.116847826086957</v>
      </c>
      <c r="AF181" s="10">
        <v>0.13407472951775731</v>
      </c>
      <c r="AG181" s="4">
        <v>14.228260869565217</v>
      </c>
      <c r="AH181" s="4">
        <v>0</v>
      </c>
      <c r="AI181" s="10">
        <v>0</v>
      </c>
      <c r="AJ181" s="4">
        <v>0</v>
      </c>
      <c r="AK181" s="4">
        <v>0</v>
      </c>
      <c r="AL181" s="10" t="s">
        <v>405</v>
      </c>
      <c r="AM181" s="1">
        <v>75208</v>
      </c>
      <c r="AN181" s="1">
        <v>1</v>
      </c>
      <c r="AX181"/>
      <c r="AY181"/>
    </row>
    <row r="182" spans="1:51" x14ac:dyDescent="0.25">
      <c r="A182" t="s">
        <v>207</v>
      </c>
      <c r="B182" t="s">
        <v>43</v>
      </c>
      <c r="C182" t="s">
        <v>298</v>
      </c>
      <c r="D182" t="s">
        <v>253</v>
      </c>
      <c r="E182" s="4">
        <v>81.391304347826093</v>
      </c>
      <c r="F182" s="4">
        <v>305.13619565217391</v>
      </c>
      <c r="G182" s="4">
        <v>0.56793478260869568</v>
      </c>
      <c r="H182" s="10">
        <v>1.8612501260128675E-3</v>
      </c>
      <c r="I182" s="4">
        <v>289.74489130434785</v>
      </c>
      <c r="J182" s="4">
        <v>0.56793478260869568</v>
      </c>
      <c r="K182" s="10">
        <v>1.9601200906494581E-3</v>
      </c>
      <c r="L182" s="4">
        <v>50.711630434782606</v>
      </c>
      <c r="M182" s="4">
        <v>0</v>
      </c>
      <c r="N182" s="10">
        <v>0</v>
      </c>
      <c r="O182" s="4">
        <v>35.320326086956513</v>
      </c>
      <c r="P182" s="4">
        <v>0</v>
      </c>
      <c r="Q182" s="8">
        <v>0</v>
      </c>
      <c r="R182" s="4">
        <v>10.173913043478262</v>
      </c>
      <c r="S182" s="4">
        <v>0</v>
      </c>
      <c r="T182" s="10">
        <v>0</v>
      </c>
      <c r="U182" s="4">
        <v>5.2173913043478262</v>
      </c>
      <c r="V182" s="4">
        <v>0</v>
      </c>
      <c r="W182" s="10">
        <v>0</v>
      </c>
      <c r="X182" s="4">
        <v>89.469782608695667</v>
      </c>
      <c r="Y182" s="4">
        <v>0</v>
      </c>
      <c r="Z182" s="10">
        <v>0</v>
      </c>
      <c r="AA182" s="4">
        <v>0</v>
      </c>
      <c r="AB182" s="4">
        <v>0</v>
      </c>
      <c r="AC182" s="10" t="s">
        <v>405</v>
      </c>
      <c r="AD182" s="4">
        <v>157.66336956521738</v>
      </c>
      <c r="AE182" s="4">
        <v>0.56793478260869568</v>
      </c>
      <c r="AF182" s="10">
        <v>3.6021986855594235E-3</v>
      </c>
      <c r="AG182" s="4">
        <v>7.2914130434782605</v>
      </c>
      <c r="AH182" s="4">
        <v>0</v>
      </c>
      <c r="AI182" s="10">
        <v>0</v>
      </c>
      <c r="AJ182" s="4">
        <v>0</v>
      </c>
      <c r="AK182" s="4">
        <v>0</v>
      </c>
      <c r="AL182" s="10" t="s">
        <v>405</v>
      </c>
      <c r="AM182" s="1">
        <v>75198</v>
      </c>
      <c r="AN182" s="1">
        <v>1</v>
      </c>
      <c r="AX182"/>
      <c r="AY182"/>
    </row>
    <row r="183" spans="1:51" x14ac:dyDescent="0.25">
      <c r="A183" t="s">
        <v>207</v>
      </c>
      <c r="B183" t="s">
        <v>102</v>
      </c>
      <c r="C183" t="s">
        <v>284</v>
      </c>
      <c r="D183" t="s">
        <v>255</v>
      </c>
      <c r="E183" s="4">
        <v>94.663043478260875</v>
      </c>
      <c r="F183" s="4">
        <v>211.11956521739131</v>
      </c>
      <c r="G183" s="4">
        <v>8.1521739130434784E-2</v>
      </c>
      <c r="H183" s="10">
        <v>3.8614014312927974E-4</v>
      </c>
      <c r="I183" s="4">
        <v>173.66847826086956</v>
      </c>
      <c r="J183" s="4">
        <v>8.1521739130434784E-2</v>
      </c>
      <c r="K183" s="10">
        <v>4.6941010796432484E-4</v>
      </c>
      <c r="L183" s="4">
        <v>32.429347826086961</v>
      </c>
      <c r="M183" s="4">
        <v>0</v>
      </c>
      <c r="N183" s="10">
        <v>0</v>
      </c>
      <c r="O183" s="4">
        <v>0.97554347826086951</v>
      </c>
      <c r="P183" s="4">
        <v>0</v>
      </c>
      <c r="Q183" s="8">
        <v>0</v>
      </c>
      <c r="R183" s="4">
        <v>25.758152173913043</v>
      </c>
      <c r="S183" s="4">
        <v>0</v>
      </c>
      <c r="T183" s="10">
        <v>0</v>
      </c>
      <c r="U183" s="4">
        <v>5.6956521739130439</v>
      </c>
      <c r="V183" s="4">
        <v>0</v>
      </c>
      <c r="W183" s="10">
        <v>0</v>
      </c>
      <c r="X183" s="4">
        <v>58.915760869565219</v>
      </c>
      <c r="Y183" s="4">
        <v>8.1521739130434784E-2</v>
      </c>
      <c r="Z183" s="10">
        <v>1.3837000138370002E-3</v>
      </c>
      <c r="AA183" s="4">
        <v>5.9972826086956523</v>
      </c>
      <c r="AB183" s="4">
        <v>0</v>
      </c>
      <c r="AC183" s="10">
        <v>0</v>
      </c>
      <c r="AD183" s="4">
        <v>113.77717391304348</v>
      </c>
      <c r="AE183" s="4">
        <v>0</v>
      </c>
      <c r="AF183" s="10">
        <v>0</v>
      </c>
      <c r="AG183" s="4">
        <v>0</v>
      </c>
      <c r="AH183" s="4">
        <v>0</v>
      </c>
      <c r="AI183" s="10" t="s">
        <v>405</v>
      </c>
      <c r="AJ183" s="4">
        <v>0</v>
      </c>
      <c r="AK183" s="4">
        <v>0</v>
      </c>
      <c r="AL183" s="10" t="s">
        <v>405</v>
      </c>
      <c r="AM183" s="1">
        <v>75312</v>
      </c>
      <c r="AN183" s="1">
        <v>1</v>
      </c>
      <c r="AX183"/>
      <c r="AY183"/>
    </row>
    <row r="184" spans="1:51" x14ac:dyDescent="0.25">
      <c r="A184" t="s">
        <v>207</v>
      </c>
      <c r="B184" t="s">
        <v>52</v>
      </c>
      <c r="C184" t="s">
        <v>285</v>
      </c>
      <c r="D184" t="s">
        <v>254</v>
      </c>
      <c r="E184" s="4">
        <v>122.57608695652173</v>
      </c>
      <c r="F184" s="4">
        <v>8.1195652173913047</v>
      </c>
      <c r="G184" s="4">
        <v>0</v>
      </c>
      <c r="H184" s="10">
        <v>0</v>
      </c>
      <c r="I184" s="4">
        <v>6.3940217391304346</v>
      </c>
      <c r="J184" s="4">
        <v>0</v>
      </c>
      <c r="K184" s="10">
        <v>0</v>
      </c>
      <c r="L184" s="4">
        <v>8.1195652173913047</v>
      </c>
      <c r="M184" s="4">
        <v>0</v>
      </c>
      <c r="N184" s="10">
        <v>0</v>
      </c>
      <c r="O184" s="4">
        <v>6.3940217391304346</v>
      </c>
      <c r="P184" s="4">
        <v>0</v>
      </c>
      <c r="Q184" s="8">
        <v>0</v>
      </c>
      <c r="R184" s="4">
        <v>1.7255434782608696</v>
      </c>
      <c r="S184" s="4">
        <v>0</v>
      </c>
      <c r="T184" s="10">
        <v>0</v>
      </c>
      <c r="U184" s="4">
        <v>0</v>
      </c>
      <c r="V184" s="4">
        <v>0</v>
      </c>
      <c r="W184" s="10" t="s">
        <v>405</v>
      </c>
      <c r="X184" s="4">
        <v>0</v>
      </c>
      <c r="Y184" s="4">
        <v>0</v>
      </c>
      <c r="Z184" s="10" t="s">
        <v>405</v>
      </c>
      <c r="AA184" s="4">
        <v>0</v>
      </c>
      <c r="AB184" s="4">
        <v>0</v>
      </c>
      <c r="AC184" s="10" t="s">
        <v>405</v>
      </c>
      <c r="AD184" s="4">
        <v>0</v>
      </c>
      <c r="AE184" s="4">
        <v>0</v>
      </c>
      <c r="AF184" s="10" t="s">
        <v>405</v>
      </c>
      <c r="AG184" s="4">
        <v>0</v>
      </c>
      <c r="AH184" s="4">
        <v>0</v>
      </c>
      <c r="AI184" s="10" t="s">
        <v>405</v>
      </c>
      <c r="AJ184" s="4">
        <v>0</v>
      </c>
      <c r="AK184" s="4">
        <v>0</v>
      </c>
      <c r="AL184" s="10" t="s">
        <v>405</v>
      </c>
      <c r="AM184" s="1">
        <v>75219</v>
      </c>
      <c r="AN184" s="1">
        <v>1</v>
      </c>
      <c r="AX184"/>
      <c r="AY184"/>
    </row>
    <row r="185" spans="1:51" x14ac:dyDescent="0.25">
      <c r="A185" t="s">
        <v>207</v>
      </c>
      <c r="B185" t="s">
        <v>47</v>
      </c>
      <c r="C185" t="s">
        <v>285</v>
      </c>
      <c r="D185" t="s">
        <v>254</v>
      </c>
      <c r="E185" s="4">
        <v>83.597826086956516</v>
      </c>
      <c r="F185" s="4">
        <v>368.92934782608694</v>
      </c>
      <c r="G185" s="4">
        <v>8.6331521739130448</v>
      </c>
      <c r="H185" s="10">
        <v>2.3400556840446066E-2</v>
      </c>
      <c r="I185" s="4">
        <v>361.91847826086956</v>
      </c>
      <c r="J185" s="4">
        <v>8.6331521739130448</v>
      </c>
      <c r="K185" s="10">
        <v>2.3853858513657594E-2</v>
      </c>
      <c r="L185" s="4">
        <v>47.467391304347828</v>
      </c>
      <c r="M185" s="4">
        <v>0.72826086956521741</v>
      </c>
      <c r="N185" s="10">
        <v>1.5342340279367987E-2</v>
      </c>
      <c r="O185" s="4">
        <v>40.456521739130437</v>
      </c>
      <c r="P185" s="4">
        <v>0.72826086956521741</v>
      </c>
      <c r="Q185" s="8">
        <v>1.8001074691026329E-2</v>
      </c>
      <c r="R185" s="4">
        <v>7.0108695652173916</v>
      </c>
      <c r="S185" s="4">
        <v>0</v>
      </c>
      <c r="T185" s="10">
        <v>0</v>
      </c>
      <c r="U185" s="4">
        <v>0</v>
      </c>
      <c r="V185" s="4">
        <v>0</v>
      </c>
      <c r="W185" s="10" t="s">
        <v>405</v>
      </c>
      <c r="X185" s="4">
        <v>93.081521739130437</v>
      </c>
      <c r="Y185" s="4">
        <v>7.5733695652173916</v>
      </c>
      <c r="Z185" s="10">
        <v>8.1362760553511992E-2</v>
      </c>
      <c r="AA185" s="4">
        <v>0</v>
      </c>
      <c r="AB185" s="4">
        <v>0</v>
      </c>
      <c r="AC185" s="10" t="s">
        <v>405</v>
      </c>
      <c r="AD185" s="4">
        <v>228.38043478260869</v>
      </c>
      <c r="AE185" s="4">
        <v>0.33152173913043476</v>
      </c>
      <c r="AF185" s="10">
        <v>1.4516205796963496E-3</v>
      </c>
      <c r="AG185" s="4">
        <v>0</v>
      </c>
      <c r="AH185" s="4">
        <v>0</v>
      </c>
      <c r="AI185" s="10" t="s">
        <v>405</v>
      </c>
      <c r="AJ185" s="4">
        <v>0</v>
      </c>
      <c r="AK185" s="4">
        <v>0</v>
      </c>
      <c r="AL185" s="10" t="s">
        <v>405</v>
      </c>
      <c r="AM185" s="1">
        <v>75210</v>
      </c>
      <c r="AN185" s="1">
        <v>1</v>
      </c>
      <c r="AX185"/>
      <c r="AY185"/>
    </row>
    <row r="186" spans="1:51" x14ac:dyDescent="0.25">
      <c r="A186" t="s">
        <v>207</v>
      </c>
      <c r="B186" t="s">
        <v>156</v>
      </c>
      <c r="C186" t="s">
        <v>284</v>
      </c>
      <c r="D186" t="s">
        <v>255</v>
      </c>
      <c r="E186" s="4">
        <v>129.63043478260869</v>
      </c>
      <c r="F186" s="4">
        <v>419.59380434782611</v>
      </c>
      <c r="G186" s="4">
        <v>52.611413043478258</v>
      </c>
      <c r="H186" s="10">
        <v>0.12538653454440798</v>
      </c>
      <c r="I186" s="4">
        <v>409.59380434782611</v>
      </c>
      <c r="J186" s="4">
        <v>52.040760869565219</v>
      </c>
      <c r="K186" s="10">
        <v>0.12705456068220292</v>
      </c>
      <c r="L186" s="4">
        <v>56.914456521739133</v>
      </c>
      <c r="M186" s="4">
        <v>3.3722826086956523</v>
      </c>
      <c r="N186" s="10">
        <v>5.9251775643461867E-2</v>
      </c>
      <c r="O186" s="4">
        <v>46.914456521739133</v>
      </c>
      <c r="P186" s="4">
        <v>2.8016304347826089</v>
      </c>
      <c r="Q186" s="8">
        <v>5.9717849091663132E-2</v>
      </c>
      <c r="R186" s="4">
        <v>5.2173913043478262</v>
      </c>
      <c r="S186" s="4">
        <v>0.57065217391304346</v>
      </c>
      <c r="T186" s="10">
        <v>0.109375</v>
      </c>
      <c r="U186" s="4">
        <v>4.7826086956521738</v>
      </c>
      <c r="V186" s="4">
        <v>0</v>
      </c>
      <c r="W186" s="10">
        <v>0</v>
      </c>
      <c r="X186" s="4">
        <v>110.08152173913044</v>
      </c>
      <c r="Y186" s="4">
        <v>0.82608695652173914</v>
      </c>
      <c r="Z186" s="10">
        <v>7.5043199210071583E-3</v>
      </c>
      <c r="AA186" s="4">
        <v>0</v>
      </c>
      <c r="AB186" s="4">
        <v>0</v>
      </c>
      <c r="AC186" s="10" t="s">
        <v>405</v>
      </c>
      <c r="AD186" s="4">
        <v>252.59782608695653</v>
      </c>
      <c r="AE186" s="4">
        <v>48.413043478260867</v>
      </c>
      <c r="AF186" s="10">
        <v>0.19166057059253838</v>
      </c>
      <c r="AG186" s="4">
        <v>0</v>
      </c>
      <c r="AH186" s="4">
        <v>0</v>
      </c>
      <c r="AI186" s="10" t="s">
        <v>405</v>
      </c>
      <c r="AJ186" s="4">
        <v>0</v>
      </c>
      <c r="AK186" s="4">
        <v>0</v>
      </c>
      <c r="AL186" s="10" t="s">
        <v>405</v>
      </c>
      <c r="AM186" s="1">
        <v>75381</v>
      </c>
      <c r="AN186" s="1">
        <v>1</v>
      </c>
      <c r="AX186"/>
      <c r="AY186"/>
    </row>
    <row r="187" spans="1:51" x14ac:dyDescent="0.25">
      <c r="A187" t="s">
        <v>207</v>
      </c>
      <c r="B187" t="s">
        <v>143</v>
      </c>
      <c r="C187" t="s">
        <v>340</v>
      </c>
      <c r="D187" t="s">
        <v>252</v>
      </c>
      <c r="E187" s="4">
        <v>52.663043478260867</v>
      </c>
      <c r="F187" s="4">
        <v>281.58423913043481</v>
      </c>
      <c r="G187" s="4">
        <v>0</v>
      </c>
      <c r="H187" s="10">
        <v>0</v>
      </c>
      <c r="I187" s="4">
        <v>266.10597826086956</v>
      </c>
      <c r="J187" s="4">
        <v>0</v>
      </c>
      <c r="K187" s="10">
        <v>0</v>
      </c>
      <c r="L187" s="4">
        <v>73.33695652173914</v>
      </c>
      <c r="M187" s="4">
        <v>0</v>
      </c>
      <c r="N187" s="10">
        <v>0</v>
      </c>
      <c r="O187" s="4">
        <v>57.858695652173914</v>
      </c>
      <c r="P187" s="4">
        <v>0</v>
      </c>
      <c r="Q187" s="8">
        <v>0</v>
      </c>
      <c r="R187" s="4">
        <v>10.782608695652174</v>
      </c>
      <c r="S187" s="4">
        <v>0</v>
      </c>
      <c r="T187" s="10">
        <v>0</v>
      </c>
      <c r="U187" s="4">
        <v>4.6956521739130439</v>
      </c>
      <c r="V187" s="4">
        <v>0</v>
      </c>
      <c r="W187" s="10">
        <v>0</v>
      </c>
      <c r="X187" s="4">
        <v>46.733695652173914</v>
      </c>
      <c r="Y187" s="4">
        <v>0</v>
      </c>
      <c r="Z187" s="10">
        <v>0</v>
      </c>
      <c r="AA187" s="4">
        <v>0</v>
      </c>
      <c r="AB187" s="4">
        <v>0</v>
      </c>
      <c r="AC187" s="10" t="s">
        <v>405</v>
      </c>
      <c r="AD187" s="4">
        <v>161.51358695652175</v>
      </c>
      <c r="AE187" s="4">
        <v>0</v>
      </c>
      <c r="AF187" s="10">
        <v>0</v>
      </c>
      <c r="AG187" s="4">
        <v>0</v>
      </c>
      <c r="AH187" s="4">
        <v>0</v>
      </c>
      <c r="AI187" s="10" t="s">
        <v>405</v>
      </c>
      <c r="AJ187" s="4">
        <v>0</v>
      </c>
      <c r="AK187" s="4">
        <v>0</v>
      </c>
      <c r="AL187" s="10" t="s">
        <v>405</v>
      </c>
      <c r="AM187" s="1">
        <v>75361</v>
      </c>
      <c r="AN187" s="1">
        <v>1</v>
      </c>
      <c r="AX187"/>
      <c r="AY187"/>
    </row>
    <row r="188" spans="1:51" x14ac:dyDescent="0.25">
      <c r="A188" t="s">
        <v>207</v>
      </c>
      <c r="B188" t="s">
        <v>85</v>
      </c>
      <c r="C188" t="s">
        <v>282</v>
      </c>
      <c r="D188" t="s">
        <v>253</v>
      </c>
      <c r="E188" s="4">
        <v>123.57608695652173</v>
      </c>
      <c r="F188" s="4">
        <v>434.96423913043475</v>
      </c>
      <c r="G188" s="4">
        <v>1.8310869565217389</v>
      </c>
      <c r="H188" s="10">
        <v>4.2097413805382801E-3</v>
      </c>
      <c r="I188" s="4">
        <v>415.08923913043475</v>
      </c>
      <c r="J188" s="4">
        <v>1.5702173913043476</v>
      </c>
      <c r="K188" s="10">
        <v>3.7828429245570817E-3</v>
      </c>
      <c r="L188" s="4">
        <v>56.146739130434781</v>
      </c>
      <c r="M188" s="4">
        <v>0.2608695652173913</v>
      </c>
      <c r="N188" s="10">
        <v>4.6462104346142678E-3</v>
      </c>
      <c r="O188" s="4">
        <v>36.271739130434781</v>
      </c>
      <c r="P188" s="4">
        <v>0</v>
      </c>
      <c r="Q188" s="8">
        <v>0</v>
      </c>
      <c r="R188" s="4">
        <v>15.190217391304348</v>
      </c>
      <c r="S188" s="4">
        <v>0.2608695652173913</v>
      </c>
      <c r="T188" s="10">
        <v>1.7173524150268335E-2</v>
      </c>
      <c r="U188" s="4">
        <v>4.6847826086956523</v>
      </c>
      <c r="V188" s="4">
        <v>0</v>
      </c>
      <c r="W188" s="10">
        <v>0</v>
      </c>
      <c r="X188" s="4">
        <v>117.34510869565217</v>
      </c>
      <c r="Y188" s="4">
        <v>0</v>
      </c>
      <c r="Z188" s="10">
        <v>0</v>
      </c>
      <c r="AA188" s="4">
        <v>0</v>
      </c>
      <c r="AB188" s="4">
        <v>0</v>
      </c>
      <c r="AC188" s="10" t="s">
        <v>405</v>
      </c>
      <c r="AD188" s="4">
        <v>261.47239130434781</v>
      </c>
      <c r="AE188" s="4">
        <v>1.5702173913043476</v>
      </c>
      <c r="AF188" s="10">
        <v>6.0052894436439788E-3</v>
      </c>
      <c r="AG188" s="4">
        <v>0</v>
      </c>
      <c r="AH188" s="4">
        <v>0</v>
      </c>
      <c r="AI188" s="10" t="s">
        <v>405</v>
      </c>
      <c r="AJ188" s="4">
        <v>0</v>
      </c>
      <c r="AK188" s="4">
        <v>0</v>
      </c>
      <c r="AL188" s="10" t="s">
        <v>405</v>
      </c>
      <c r="AM188" s="1">
        <v>75278</v>
      </c>
      <c r="AN188" s="1">
        <v>1</v>
      </c>
      <c r="AX188"/>
      <c r="AY188"/>
    </row>
    <row r="189" spans="1:51" x14ac:dyDescent="0.25">
      <c r="A189" t="s">
        <v>207</v>
      </c>
      <c r="B189" t="s">
        <v>44</v>
      </c>
      <c r="C189" t="s">
        <v>299</v>
      </c>
      <c r="D189" t="s">
        <v>254</v>
      </c>
      <c r="E189" s="4">
        <v>93.260869565217391</v>
      </c>
      <c r="F189" s="4">
        <v>28.304347826086957</v>
      </c>
      <c r="G189" s="4">
        <v>0</v>
      </c>
      <c r="H189" s="10">
        <v>0</v>
      </c>
      <c r="I189" s="4">
        <v>28.304347826086957</v>
      </c>
      <c r="J189" s="4">
        <v>0</v>
      </c>
      <c r="K189" s="10">
        <v>0</v>
      </c>
      <c r="L189" s="4">
        <v>9.8016304347826093</v>
      </c>
      <c r="M189" s="4">
        <v>0</v>
      </c>
      <c r="N189" s="10">
        <v>0</v>
      </c>
      <c r="O189" s="4">
        <v>9.8016304347826093</v>
      </c>
      <c r="P189" s="4">
        <v>0</v>
      </c>
      <c r="Q189" s="8">
        <v>0</v>
      </c>
      <c r="R189" s="4">
        <v>0</v>
      </c>
      <c r="S189" s="4">
        <v>0</v>
      </c>
      <c r="T189" s="10" t="s">
        <v>405</v>
      </c>
      <c r="U189" s="4">
        <v>0</v>
      </c>
      <c r="V189" s="4">
        <v>0</v>
      </c>
      <c r="W189" s="10" t="s">
        <v>405</v>
      </c>
      <c r="X189" s="4">
        <v>1.9375</v>
      </c>
      <c r="Y189" s="4">
        <v>0</v>
      </c>
      <c r="Z189" s="10">
        <v>0</v>
      </c>
      <c r="AA189" s="4">
        <v>0</v>
      </c>
      <c r="AB189" s="4">
        <v>0</v>
      </c>
      <c r="AC189" s="10" t="s">
        <v>405</v>
      </c>
      <c r="AD189" s="4">
        <v>16.565217391304348</v>
      </c>
      <c r="AE189" s="4">
        <v>0</v>
      </c>
      <c r="AF189" s="10">
        <v>0</v>
      </c>
      <c r="AG189" s="4">
        <v>0</v>
      </c>
      <c r="AH189" s="4">
        <v>0</v>
      </c>
      <c r="AI189" s="10" t="s">
        <v>405</v>
      </c>
      <c r="AJ189" s="4">
        <v>0</v>
      </c>
      <c r="AK189" s="4">
        <v>0</v>
      </c>
      <c r="AL189" s="10" t="s">
        <v>405</v>
      </c>
      <c r="AM189" s="1">
        <v>75201</v>
      </c>
      <c r="AN189" s="1">
        <v>1</v>
      </c>
      <c r="AX189"/>
      <c r="AY189"/>
    </row>
    <row r="190" spans="1:51" x14ac:dyDescent="0.25">
      <c r="A190" t="s">
        <v>207</v>
      </c>
      <c r="B190" t="s">
        <v>152</v>
      </c>
      <c r="C190" t="s">
        <v>278</v>
      </c>
      <c r="D190" t="s">
        <v>254</v>
      </c>
      <c r="E190" s="4">
        <v>97.804347826086953</v>
      </c>
      <c r="F190" s="4">
        <v>348.32336956521738</v>
      </c>
      <c r="G190" s="4">
        <v>33.510869565217391</v>
      </c>
      <c r="H190" s="10">
        <v>9.620620519101597E-2</v>
      </c>
      <c r="I190" s="4">
        <v>325.20380434782612</v>
      </c>
      <c r="J190" s="4">
        <v>33.510869565217391</v>
      </c>
      <c r="K190" s="10">
        <v>0.10304574890327971</v>
      </c>
      <c r="L190" s="4">
        <v>66.657608695652172</v>
      </c>
      <c r="M190" s="4">
        <v>8.6956521739130432E-2</v>
      </c>
      <c r="N190" s="10">
        <v>1.3045250713412148E-3</v>
      </c>
      <c r="O190" s="4">
        <v>49.103260869565219</v>
      </c>
      <c r="P190" s="4">
        <v>8.6956521739130432E-2</v>
      </c>
      <c r="Q190" s="8">
        <v>1.770890979524073E-3</v>
      </c>
      <c r="R190" s="4">
        <v>14.163043478260869</v>
      </c>
      <c r="S190" s="4">
        <v>0</v>
      </c>
      <c r="T190" s="10">
        <v>0</v>
      </c>
      <c r="U190" s="4">
        <v>3.3913043478260869</v>
      </c>
      <c r="V190" s="4">
        <v>0</v>
      </c>
      <c r="W190" s="10">
        <v>0</v>
      </c>
      <c r="X190" s="4">
        <v>82.565217391304344</v>
      </c>
      <c r="Y190" s="4">
        <v>11.168478260869565</v>
      </c>
      <c r="Z190" s="10">
        <v>0.13526856240126381</v>
      </c>
      <c r="AA190" s="4">
        <v>5.5652173913043477</v>
      </c>
      <c r="AB190" s="4">
        <v>0</v>
      </c>
      <c r="AC190" s="10">
        <v>0</v>
      </c>
      <c r="AD190" s="4">
        <v>193.53532608695653</v>
      </c>
      <c r="AE190" s="4">
        <v>22.255434782608695</v>
      </c>
      <c r="AF190" s="10">
        <v>0.11499417306693249</v>
      </c>
      <c r="AG190" s="4">
        <v>0</v>
      </c>
      <c r="AH190" s="4">
        <v>0</v>
      </c>
      <c r="AI190" s="10" t="s">
        <v>405</v>
      </c>
      <c r="AJ190" s="4">
        <v>0</v>
      </c>
      <c r="AK190" s="4">
        <v>0</v>
      </c>
      <c r="AL190" s="10" t="s">
        <v>405</v>
      </c>
      <c r="AM190" s="1">
        <v>75377</v>
      </c>
      <c r="AN190" s="1">
        <v>1</v>
      </c>
      <c r="AX190"/>
      <c r="AY190"/>
    </row>
    <row r="191" spans="1:51" x14ac:dyDescent="0.25">
      <c r="A191" t="s">
        <v>207</v>
      </c>
      <c r="B191" t="s">
        <v>83</v>
      </c>
      <c r="C191" t="s">
        <v>272</v>
      </c>
      <c r="D191" t="s">
        <v>252</v>
      </c>
      <c r="E191" s="4">
        <v>79.760869565217391</v>
      </c>
      <c r="F191" s="4">
        <v>246.35597826086956</v>
      </c>
      <c r="G191" s="4">
        <v>17.130434782608695</v>
      </c>
      <c r="H191" s="10">
        <v>6.9535291587156267E-2</v>
      </c>
      <c r="I191" s="4">
        <v>233.81793478260869</v>
      </c>
      <c r="J191" s="4">
        <v>13.896739130434781</v>
      </c>
      <c r="K191" s="10">
        <v>5.9434017084083905E-2</v>
      </c>
      <c r="L191" s="4">
        <v>37.627717391304351</v>
      </c>
      <c r="M191" s="4">
        <v>3.2336956521739131</v>
      </c>
      <c r="N191" s="10">
        <v>8.5939192604896367E-2</v>
      </c>
      <c r="O191" s="4">
        <v>25.089673913043477</v>
      </c>
      <c r="P191" s="4">
        <v>0</v>
      </c>
      <c r="Q191" s="8">
        <v>0</v>
      </c>
      <c r="R191" s="4">
        <v>7.5815217391304346</v>
      </c>
      <c r="S191" s="4">
        <v>3.2336956521739131</v>
      </c>
      <c r="T191" s="10">
        <v>0.42652329749103945</v>
      </c>
      <c r="U191" s="4">
        <v>4.9565217391304346</v>
      </c>
      <c r="V191" s="4">
        <v>0</v>
      </c>
      <c r="W191" s="10">
        <v>0</v>
      </c>
      <c r="X191" s="4">
        <v>62.160326086956523</v>
      </c>
      <c r="Y191" s="4">
        <v>3.2989130434782608</v>
      </c>
      <c r="Z191" s="10">
        <v>5.3071038251366116E-2</v>
      </c>
      <c r="AA191" s="4">
        <v>0</v>
      </c>
      <c r="AB191" s="4">
        <v>0</v>
      </c>
      <c r="AC191" s="10" t="s">
        <v>405</v>
      </c>
      <c r="AD191" s="4">
        <v>146.56793478260869</v>
      </c>
      <c r="AE191" s="4">
        <v>10.597826086956522</v>
      </c>
      <c r="AF191" s="10">
        <v>7.230657989877079E-2</v>
      </c>
      <c r="AG191" s="4">
        <v>0</v>
      </c>
      <c r="AH191" s="4">
        <v>0</v>
      </c>
      <c r="AI191" s="10" t="s">
        <v>405</v>
      </c>
      <c r="AJ191" s="4">
        <v>0</v>
      </c>
      <c r="AK191" s="4">
        <v>0</v>
      </c>
      <c r="AL191" s="10" t="s">
        <v>405</v>
      </c>
      <c r="AM191" s="1">
        <v>75274</v>
      </c>
      <c r="AN191" s="1">
        <v>1</v>
      </c>
      <c r="AX191"/>
      <c r="AY191"/>
    </row>
    <row r="192" spans="1:51" x14ac:dyDescent="0.25">
      <c r="A192" t="s">
        <v>207</v>
      </c>
      <c r="B192" t="s">
        <v>87</v>
      </c>
      <c r="C192" t="s">
        <v>323</v>
      </c>
      <c r="D192" t="s">
        <v>252</v>
      </c>
      <c r="E192" s="4">
        <v>39.347826086956523</v>
      </c>
      <c r="F192" s="4">
        <v>170.61684782608694</v>
      </c>
      <c r="G192" s="4">
        <v>7.4347826086956523</v>
      </c>
      <c r="H192" s="10">
        <v>4.3575899469635436E-2</v>
      </c>
      <c r="I192" s="4">
        <v>168.76902173913044</v>
      </c>
      <c r="J192" s="4">
        <v>6.2826086956521738</v>
      </c>
      <c r="K192" s="10">
        <v>3.7226077575796608E-2</v>
      </c>
      <c r="L192" s="4">
        <v>20.527173913043477</v>
      </c>
      <c r="M192" s="4">
        <v>5.3043478260869561</v>
      </c>
      <c r="N192" s="10">
        <v>0.25840614244109084</v>
      </c>
      <c r="O192" s="4">
        <v>19.831521739130434</v>
      </c>
      <c r="P192" s="4">
        <v>5.3043478260869561</v>
      </c>
      <c r="Q192" s="8">
        <v>0.26747053987393804</v>
      </c>
      <c r="R192" s="4">
        <v>0.69565217391304346</v>
      </c>
      <c r="S192" s="4">
        <v>0</v>
      </c>
      <c r="T192" s="10">
        <v>0</v>
      </c>
      <c r="U192" s="4">
        <v>0</v>
      </c>
      <c r="V192" s="4">
        <v>0</v>
      </c>
      <c r="W192" s="10" t="s">
        <v>405</v>
      </c>
      <c r="X192" s="4">
        <v>46.747282608695649</v>
      </c>
      <c r="Y192" s="4">
        <v>0</v>
      </c>
      <c r="Z192" s="10">
        <v>0</v>
      </c>
      <c r="AA192" s="4">
        <v>1.1521739130434783</v>
      </c>
      <c r="AB192" s="4">
        <v>1.1521739130434783</v>
      </c>
      <c r="AC192" s="10">
        <v>1</v>
      </c>
      <c r="AD192" s="4">
        <v>102.19021739130434</v>
      </c>
      <c r="AE192" s="4">
        <v>0.97826086956521741</v>
      </c>
      <c r="AF192" s="10">
        <v>9.5729404882199647E-3</v>
      </c>
      <c r="AG192" s="4">
        <v>0</v>
      </c>
      <c r="AH192" s="4">
        <v>0</v>
      </c>
      <c r="AI192" s="10" t="s">
        <v>405</v>
      </c>
      <c r="AJ192" s="4">
        <v>0</v>
      </c>
      <c r="AK192" s="4">
        <v>0</v>
      </c>
      <c r="AL192" s="10" t="s">
        <v>405</v>
      </c>
      <c r="AM192" s="1">
        <v>75280</v>
      </c>
      <c r="AN192" s="1">
        <v>1</v>
      </c>
      <c r="AX192"/>
      <c r="AY192"/>
    </row>
    <row r="193" spans="1:51" x14ac:dyDescent="0.25">
      <c r="A193" t="s">
        <v>207</v>
      </c>
      <c r="B193" t="s">
        <v>71</v>
      </c>
      <c r="C193" t="s">
        <v>270</v>
      </c>
      <c r="D193" t="s">
        <v>253</v>
      </c>
      <c r="E193" s="4">
        <v>116.80434782608695</v>
      </c>
      <c r="F193" s="4">
        <v>355.52173913043475</v>
      </c>
      <c r="G193" s="4">
        <v>9.4239130434782616</v>
      </c>
      <c r="H193" s="10">
        <v>2.6507276507276512E-2</v>
      </c>
      <c r="I193" s="4">
        <v>307.08152173913044</v>
      </c>
      <c r="J193" s="4">
        <v>0.24456521739130435</v>
      </c>
      <c r="K193" s="10">
        <v>7.964178893156116E-4</v>
      </c>
      <c r="L193" s="4">
        <v>49.578804347826093</v>
      </c>
      <c r="M193" s="4">
        <v>9.179347826086957</v>
      </c>
      <c r="N193" s="10">
        <v>0.18514661551109893</v>
      </c>
      <c r="O193" s="4">
        <v>1.138586956521739</v>
      </c>
      <c r="P193" s="4">
        <v>0</v>
      </c>
      <c r="Q193" s="8">
        <v>0</v>
      </c>
      <c r="R193" s="4">
        <v>43.222826086956523</v>
      </c>
      <c r="S193" s="4">
        <v>9.179347826086957</v>
      </c>
      <c r="T193" s="10">
        <v>0.2123726895511128</v>
      </c>
      <c r="U193" s="4">
        <v>5.2173913043478262</v>
      </c>
      <c r="V193" s="4">
        <v>0</v>
      </c>
      <c r="W193" s="10">
        <v>0</v>
      </c>
      <c r="X193" s="4">
        <v>89.358695652173907</v>
      </c>
      <c r="Y193" s="4">
        <v>0</v>
      </c>
      <c r="Z193" s="10">
        <v>0</v>
      </c>
      <c r="AA193" s="4">
        <v>0</v>
      </c>
      <c r="AB193" s="4">
        <v>0</v>
      </c>
      <c r="AC193" s="10" t="s">
        <v>405</v>
      </c>
      <c r="AD193" s="4">
        <v>216.58423913043478</v>
      </c>
      <c r="AE193" s="4">
        <v>0.24456521739130435</v>
      </c>
      <c r="AF193" s="10">
        <v>1.1291921257669097E-3</v>
      </c>
      <c r="AG193" s="4">
        <v>0</v>
      </c>
      <c r="AH193" s="4">
        <v>0</v>
      </c>
      <c r="AI193" s="10" t="s">
        <v>405</v>
      </c>
      <c r="AJ193" s="4">
        <v>0</v>
      </c>
      <c r="AK193" s="4">
        <v>0</v>
      </c>
      <c r="AL193" s="10" t="s">
        <v>405</v>
      </c>
      <c r="AM193" s="1">
        <v>75252</v>
      </c>
      <c r="AN193" s="1">
        <v>1</v>
      </c>
      <c r="AX193"/>
      <c r="AY193"/>
    </row>
    <row r="194" spans="1:51" x14ac:dyDescent="0.25">
      <c r="A194" t="s">
        <v>207</v>
      </c>
      <c r="B194" t="s">
        <v>16</v>
      </c>
      <c r="C194" t="s">
        <v>280</v>
      </c>
      <c r="D194" t="s">
        <v>256</v>
      </c>
      <c r="E194" s="4">
        <v>94.847826086956516</v>
      </c>
      <c r="F194" s="4">
        <v>427.1672826086957</v>
      </c>
      <c r="G194" s="4">
        <v>0</v>
      </c>
      <c r="H194" s="10">
        <v>0</v>
      </c>
      <c r="I194" s="4">
        <v>420.53793478260877</v>
      </c>
      <c r="J194" s="4">
        <v>0</v>
      </c>
      <c r="K194" s="10">
        <v>0</v>
      </c>
      <c r="L194" s="4">
        <v>96.854999999999976</v>
      </c>
      <c r="M194" s="4">
        <v>0</v>
      </c>
      <c r="N194" s="10">
        <v>0</v>
      </c>
      <c r="O194" s="4">
        <v>90.225652173913019</v>
      </c>
      <c r="P194" s="4">
        <v>0</v>
      </c>
      <c r="Q194" s="8">
        <v>0</v>
      </c>
      <c r="R194" s="4">
        <v>1.5043478260869565</v>
      </c>
      <c r="S194" s="4">
        <v>0</v>
      </c>
      <c r="T194" s="10">
        <v>0</v>
      </c>
      <c r="U194" s="4">
        <v>5.125</v>
      </c>
      <c r="V194" s="4">
        <v>0</v>
      </c>
      <c r="W194" s="10">
        <v>0</v>
      </c>
      <c r="X194" s="4">
        <v>64.026847826086964</v>
      </c>
      <c r="Y194" s="4">
        <v>0</v>
      </c>
      <c r="Z194" s="10">
        <v>0</v>
      </c>
      <c r="AA194" s="4">
        <v>0</v>
      </c>
      <c r="AB194" s="4">
        <v>0</v>
      </c>
      <c r="AC194" s="10" t="s">
        <v>405</v>
      </c>
      <c r="AD194" s="4">
        <v>266.28543478260877</v>
      </c>
      <c r="AE194" s="4">
        <v>0</v>
      </c>
      <c r="AF194" s="10">
        <v>0</v>
      </c>
      <c r="AG194" s="4">
        <v>0</v>
      </c>
      <c r="AH194" s="4">
        <v>0</v>
      </c>
      <c r="AI194" s="10" t="s">
        <v>405</v>
      </c>
      <c r="AJ194" s="4">
        <v>0</v>
      </c>
      <c r="AK194" s="4">
        <v>0</v>
      </c>
      <c r="AL194" s="10" t="s">
        <v>405</v>
      </c>
      <c r="AM194" s="1">
        <v>75078</v>
      </c>
      <c r="AN194" s="1">
        <v>1</v>
      </c>
      <c r="AX194"/>
      <c r="AY194"/>
    </row>
    <row r="195" spans="1:51" x14ac:dyDescent="0.25">
      <c r="A195" t="s">
        <v>207</v>
      </c>
      <c r="B195" t="s">
        <v>93</v>
      </c>
      <c r="C195" t="s">
        <v>325</v>
      </c>
      <c r="D195" t="s">
        <v>254</v>
      </c>
      <c r="E195" s="4">
        <v>76.108695652173907</v>
      </c>
      <c r="F195" s="4">
        <v>287.67391304347825</v>
      </c>
      <c r="G195" s="4">
        <v>16.994565217391305</v>
      </c>
      <c r="H195" s="10">
        <v>5.9075795360084643E-2</v>
      </c>
      <c r="I195" s="4">
        <v>264.00543478260869</v>
      </c>
      <c r="J195" s="4">
        <v>16.994565217391305</v>
      </c>
      <c r="K195" s="10">
        <v>6.4372027914445115E-2</v>
      </c>
      <c r="L195" s="4">
        <v>48.595108695652172</v>
      </c>
      <c r="M195" s="4">
        <v>2.5380434782608696</v>
      </c>
      <c r="N195" s="10">
        <v>5.2228373315439246E-2</v>
      </c>
      <c r="O195" s="4">
        <v>30.1875</v>
      </c>
      <c r="P195" s="4">
        <v>2.5380434782608696</v>
      </c>
      <c r="Q195" s="8">
        <v>8.4075974435142684E-2</v>
      </c>
      <c r="R195" s="4">
        <v>13.760869565217391</v>
      </c>
      <c r="S195" s="4">
        <v>0</v>
      </c>
      <c r="T195" s="10">
        <v>0</v>
      </c>
      <c r="U195" s="4">
        <v>4.6467391304347823</v>
      </c>
      <c r="V195" s="4">
        <v>0</v>
      </c>
      <c r="W195" s="10">
        <v>0</v>
      </c>
      <c r="X195" s="4">
        <v>76.135869565217391</v>
      </c>
      <c r="Y195" s="4">
        <v>6.3478260869565215</v>
      </c>
      <c r="Z195" s="10">
        <v>8.3374973231494037E-2</v>
      </c>
      <c r="AA195" s="4">
        <v>5.2608695652173916</v>
      </c>
      <c r="AB195" s="4">
        <v>0</v>
      </c>
      <c r="AC195" s="10">
        <v>0</v>
      </c>
      <c r="AD195" s="4">
        <v>157.68206521739131</v>
      </c>
      <c r="AE195" s="4">
        <v>8.1086956521739122</v>
      </c>
      <c r="AF195" s="10">
        <v>5.1424336946593818E-2</v>
      </c>
      <c r="AG195" s="4">
        <v>0</v>
      </c>
      <c r="AH195" s="4">
        <v>0</v>
      </c>
      <c r="AI195" s="10" t="s">
        <v>405</v>
      </c>
      <c r="AJ195" s="4">
        <v>0</v>
      </c>
      <c r="AK195" s="4">
        <v>0</v>
      </c>
      <c r="AL195" s="10" t="s">
        <v>405</v>
      </c>
      <c r="AM195" s="1">
        <v>75294</v>
      </c>
      <c r="AN195" s="1">
        <v>1</v>
      </c>
      <c r="AX195"/>
      <c r="AY195"/>
    </row>
    <row r="196" spans="1:51" x14ac:dyDescent="0.25">
      <c r="A196" t="s">
        <v>207</v>
      </c>
      <c r="B196" t="s">
        <v>90</v>
      </c>
      <c r="C196" t="s">
        <v>307</v>
      </c>
      <c r="D196" t="s">
        <v>254</v>
      </c>
      <c r="E196" s="4">
        <v>33.641304347826086</v>
      </c>
      <c r="F196" s="4">
        <v>138.20858695652171</v>
      </c>
      <c r="G196" s="4">
        <v>0.33423913043478259</v>
      </c>
      <c r="H196" s="10">
        <v>2.4183673228634415E-3</v>
      </c>
      <c r="I196" s="4">
        <v>126.36315217391302</v>
      </c>
      <c r="J196" s="4">
        <v>0.33423913043478259</v>
      </c>
      <c r="K196" s="10">
        <v>2.6450680019027288E-3</v>
      </c>
      <c r="L196" s="4">
        <v>35.608695652173914</v>
      </c>
      <c r="M196" s="4">
        <v>0</v>
      </c>
      <c r="N196" s="10">
        <v>0</v>
      </c>
      <c r="O196" s="4">
        <v>28.625</v>
      </c>
      <c r="P196" s="4">
        <v>0</v>
      </c>
      <c r="Q196" s="8">
        <v>0</v>
      </c>
      <c r="R196" s="4">
        <v>2.089673913043478</v>
      </c>
      <c r="S196" s="4">
        <v>0</v>
      </c>
      <c r="T196" s="10">
        <v>0</v>
      </c>
      <c r="U196" s="4">
        <v>4.8940217391304346</v>
      </c>
      <c r="V196" s="4">
        <v>0</v>
      </c>
      <c r="W196" s="10">
        <v>0</v>
      </c>
      <c r="X196" s="4">
        <v>14.538043478260869</v>
      </c>
      <c r="Y196" s="4">
        <v>0.33423913043478259</v>
      </c>
      <c r="Z196" s="10">
        <v>2.2990654205607475E-2</v>
      </c>
      <c r="AA196" s="4">
        <v>4.8617391304347821</v>
      </c>
      <c r="AB196" s="4">
        <v>0</v>
      </c>
      <c r="AC196" s="10">
        <v>0</v>
      </c>
      <c r="AD196" s="4">
        <v>83.200108695652148</v>
      </c>
      <c r="AE196" s="4">
        <v>0</v>
      </c>
      <c r="AF196" s="10">
        <v>0</v>
      </c>
      <c r="AG196" s="4">
        <v>0</v>
      </c>
      <c r="AH196" s="4">
        <v>0</v>
      </c>
      <c r="AI196" s="10" t="s">
        <v>405</v>
      </c>
      <c r="AJ196" s="4">
        <v>0</v>
      </c>
      <c r="AK196" s="4">
        <v>0</v>
      </c>
      <c r="AL196" s="10" t="s">
        <v>405</v>
      </c>
      <c r="AM196" s="1">
        <v>75290</v>
      </c>
      <c r="AN196" s="1">
        <v>1</v>
      </c>
      <c r="AX196"/>
      <c r="AY196"/>
    </row>
    <row r="197" spans="1:51" x14ac:dyDescent="0.25">
      <c r="A197" t="s">
        <v>207</v>
      </c>
      <c r="B197" t="s">
        <v>68</v>
      </c>
      <c r="C197" t="s">
        <v>307</v>
      </c>
      <c r="D197" t="s">
        <v>254</v>
      </c>
      <c r="E197" s="4">
        <v>127.23913043478261</v>
      </c>
      <c r="F197" s="4">
        <v>454.55543478260876</v>
      </c>
      <c r="G197" s="4">
        <v>0</v>
      </c>
      <c r="H197" s="10">
        <v>0</v>
      </c>
      <c r="I197" s="4">
        <v>424.87500000000006</v>
      </c>
      <c r="J197" s="4">
        <v>0</v>
      </c>
      <c r="K197" s="10">
        <v>0</v>
      </c>
      <c r="L197" s="4">
        <v>63.785869565217382</v>
      </c>
      <c r="M197" s="4">
        <v>0</v>
      </c>
      <c r="N197" s="10">
        <v>0</v>
      </c>
      <c r="O197" s="4">
        <v>34.105434782608704</v>
      </c>
      <c r="P197" s="4">
        <v>0</v>
      </c>
      <c r="Q197" s="8">
        <v>0</v>
      </c>
      <c r="R197" s="4">
        <v>24.202173913043463</v>
      </c>
      <c r="S197" s="4">
        <v>0</v>
      </c>
      <c r="T197" s="10">
        <v>0</v>
      </c>
      <c r="U197" s="4">
        <v>5.4782608695652177</v>
      </c>
      <c r="V197" s="4">
        <v>0</v>
      </c>
      <c r="W197" s="10">
        <v>0</v>
      </c>
      <c r="X197" s="4">
        <v>121.9076086956522</v>
      </c>
      <c r="Y197" s="4">
        <v>0</v>
      </c>
      <c r="Z197" s="10">
        <v>0</v>
      </c>
      <c r="AA197" s="4">
        <v>0</v>
      </c>
      <c r="AB197" s="4">
        <v>0</v>
      </c>
      <c r="AC197" s="10" t="s">
        <v>405</v>
      </c>
      <c r="AD197" s="4">
        <v>268.86195652173916</v>
      </c>
      <c r="AE197" s="4">
        <v>0</v>
      </c>
      <c r="AF197" s="10">
        <v>0</v>
      </c>
      <c r="AG197" s="4">
        <v>0</v>
      </c>
      <c r="AH197" s="4">
        <v>0</v>
      </c>
      <c r="AI197" s="10" t="s">
        <v>405</v>
      </c>
      <c r="AJ197" s="4">
        <v>0</v>
      </c>
      <c r="AK197" s="4">
        <v>0</v>
      </c>
      <c r="AL197" s="10" t="s">
        <v>405</v>
      </c>
      <c r="AM197" s="1">
        <v>75246</v>
      </c>
      <c r="AN197" s="1">
        <v>1</v>
      </c>
      <c r="AX197"/>
      <c r="AY197"/>
    </row>
    <row r="198" spans="1:51" x14ac:dyDescent="0.25">
      <c r="A198" t="s">
        <v>207</v>
      </c>
      <c r="B198" t="s">
        <v>119</v>
      </c>
      <c r="C198" t="s">
        <v>331</v>
      </c>
      <c r="D198" t="s">
        <v>254</v>
      </c>
      <c r="E198" s="4">
        <v>77.097826086956516</v>
      </c>
      <c r="F198" s="4">
        <v>280.75108695652182</v>
      </c>
      <c r="G198" s="4">
        <v>5.3297826086956528</v>
      </c>
      <c r="H198" s="10">
        <v>1.8984014154577587E-2</v>
      </c>
      <c r="I198" s="4">
        <v>260.06293478260881</v>
      </c>
      <c r="J198" s="4">
        <v>5.3297826086956528</v>
      </c>
      <c r="K198" s="10">
        <v>2.0494203117222037E-2</v>
      </c>
      <c r="L198" s="4">
        <v>52.675543478260877</v>
      </c>
      <c r="M198" s="4">
        <v>0</v>
      </c>
      <c r="N198" s="10">
        <v>0</v>
      </c>
      <c r="O198" s="4">
        <v>32.397717391304361</v>
      </c>
      <c r="P198" s="4">
        <v>0</v>
      </c>
      <c r="Q198" s="8">
        <v>0</v>
      </c>
      <c r="R198" s="4">
        <v>15.234347826086953</v>
      </c>
      <c r="S198" s="4">
        <v>0</v>
      </c>
      <c r="T198" s="10">
        <v>0</v>
      </c>
      <c r="U198" s="4">
        <v>5.0434782608695654</v>
      </c>
      <c r="V198" s="4">
        <v>0</v>
      </c>
      <c r="W198" s="10">
        <v>0</v>
      </c>
      <c r="X198" s="4">
        <v>84.358043478260882</v>
      </c>
      <c r="Y198" s="4">
        <v>3.134239130434783</v>
      </c>
      <c r="Z198" s="10">
        <v>3.7154004540687083E-2</v>
      </c>
      <c r="AA198" s="4">
        <v>0.41032608695652173</v>
      </c>
      <c r="AB198" s="4">
        <v>0</v>
      </c>
      <c r="AC198" s="10">
        <v>0</v>
      </c>
      <c r="AD198" s="4">
        <v>143.30717391304356</v>
      </c>
      <c r="AE198" s="4">
        <v>2.1955434782608698</v>
      </c>
      <c r="AF198" s="10">
        <v>1.532054131214038E-2</v>
      </c>
      <c r="AG198" s="4">
        <v>0</v>
      </c>
      <c r="AH198" s="4">
        <v>0</v>
      </c>
      <c r="AI198" s="10" t="s">
        <v>405</v>
      </c>
      <c r="AJ198" s="4">
        <v>0</v>
      </c>
      <c r="AK198" s="4">
        <v>0</v>
      </c>
      <c r="AL198" s="10" t="s">
        <v>405</v>
      </c>
      <c r="AM198" s="1">
        <v>75331</v>
      </c>
      <c r="AN198" s="1">
        <v>1</v>
      </c>
      <c r="AX198"/>
      <c r="AY198"/>
    </row>
    <row r="199" spans="1:51" x14ac:dyDescent="0.25">
      <c r="A199" t="s">
        <v>207</v>
      </c>
      <c r="B199" t="s">
        <v>106</v>
      </c>
      <c r="C199" t="s">
        <v>328</v>
      </c>
      <c r="D199" t="s">
        <v>252</v>
      </c>
      <c r="E199" s="4">
        <v>114.91304347826087</v>
      </c>
      <c r="F199" s="4">
        <v>483.41402173913036</v>
      </c>
      <c r="G199" s="4">
        <v>2.9502173913043475</v>
      </c>
      <c r="H199" s="10">
        <v>6.1028792269836214E-3</v>
      </c>
      <c r="I199" s="4">
        <v>456.55532608695648</v>
      </c>
      <c r="J199" s="4">
        <v>2.9502173913043475</v>
      </c>
      <c r="K199" s="10">
        <v>6.4619055407590248E-3</v>
      </c>
      <c r="L199" s="4">
        <v>61.242826086956519</v>
      </c>
      <c r="M199" s="4">
        <v>2.3243478260869561</v>
      </c>
      <c r="N199" s="10">
        <v>3.7952981183244174E-2</v>
      </c>
      <c r="O199" s="4">
        <v>38.620543478260863</v>
      </c>
      <c r="P199" s="4">
        <v>2.3243478260869561</v>
      </c>
      <c r="Q199" s="8">
        <v>6.0184234004767682E-2</v>
      </c>
      <c r="R199" s="4">
        <v>17.665760869565219</v>
      </c>
      <c r="S199" s="4">
        <v>0</v>
      </c>
      <c r="T199" s="10">
        <v>0</v>
      </c>
      <c r="U199" s="4">
        <v>4.9565217391304346</v>
      </c>
      <c r="V199" s="4">
        <v>0</v>
      </c>
      <c r="W199" s="10">
        <v>0</v>
      </c>
      <c r="X199" s="4">
        <v>138.44652173913045</v>
      </c>
      <c r="Y199" s="4">
        <v>0.62586956521739123</v>
      </c>
      <c r="Z199" s="10">
        <v>4.5206593661969614E-3</v>
      </c>
      <c r="AA199" s="4">
        <v>4.2364130434782608</v>
      </c>
      <c r="AB199" s="4">
        <v>0</v>
      </c>
      <c r="AC199" s="10">
        <v>0</v>
      </c>
      <c r="AD199" s="4">
        <v>279.48826086956518</v>
      </c>
      <c r="AE199" s="4">
        <v>0</v>
      </c>
      <c r="AF199" s="10">
        <v>0</v>
      </c>
      <c r="AG199" s="4">
        <v>0</v>
      </c>
      <c r="AH199" s="4">
        <v>0</v>
      </c>
      <c r="AI199" s="10" t="s">
        <v>405</v>
      </c>
      <c r="AJ199" s="4">
        <v>0</v>
      </c>
      <c r="AK199" s="4">
        <v>0</v>
      </c>
      <c r="AL199" s="10" t="s">
        <v>405</v>
      </c>
      <c r="AM199" s="1">
        <v>75317</v>
      </c>
      <c r="AN199" s="1">
        <v>1</v>
      </c>
      <c r="AX199"/>
      <c r="AY199"/>
    </row>
    <row r="200" spans="1:51" x14ac:dyDescent="0.25">
      <c r="A200" t="s">
        <v>207</v>
      </c>
      <c r="B200" t="s">
        <v>1</v>
      </c>
      <c r="C200" t="s">
        <v>268</v>
      </c>
      <c r="D200" t="s">
        <v>253</v>
      </c>
      <c r="E200" s="4">
        <v>86.826086956521735</v>
      </c>
      <c r="F200" s="4">
        <v>269.58402173913043</v>
      </c>
      <c r="G200" s="4">
        <v>19.812173913043477</v>
      </c>
      <c r="H200" s="10">
        <v>7.3491647558456608E-2</v>
      </c>
      <c r="I200" s="4">
        <v>261.50250000000005</v>
      </c>
      <c r="J200" s="4">
        <v>19.812173913043477</v>
      </c>
      <c r="K200" s="10">
        <v>7.5762847058989766E-2</v>
      </c>
      <c r="L200" s="4">
        <v>70.286304347826075</v>
      </c>
      <c r="M200" s="4">
        <v>7.4154347826086946</v>
      </c>
      <c r="N200" s="10">
        <v>0.10550326769084212</v>
      </c>
      <c r="O200" s="4">
        <v>62.204782608695645</v>
      </c>
      <c r="P200" s="4">
        <v>7.4154347826086946</v>
      </c>
      <c r="Q200" s="8">
        <v>0.11921004256627828</v>
      </c>
      <c r="R200" s="4">
        <v>3.7663043478260869</v>
      </c>
      <c r="S200" s="4">
        <v>0</v>
      </c>
      <c r="T200" s="10">
        <v>0</v>
      </c>
      <c r="U200" s="4">
        <v>4.3152173913043477</v>
      </c>
      <c r="V200" s="4">
        <v>0</v>
      </c>
      <c r="W200" s="10">
        <v>0</v>
      </c>
      <c r="X200" s="4">
        <v>48.021739130434781</v>
      </c>
      <c r="Y200" s="4">
        <v>6.1684782608695654</v>
      </c>
      <c r="Z200" s="10">
        <v>0.12845178813942962</v>
      </c>
      <c r="AA200" s="4">
        <v>0</v>
      </c>
      <c r="AB200" s="4">
        <v>0</v>
      </c>
      <c r="AC200" s="10" t="s">
        <v>405</v>
      </c>
      <c r="AD200" s="4">
        <v>151.27597826086961</v>
      </c>
      <c r="AE200" s="4">
        <v>6.2282608695652177</v>
      </c>
      <c r="AF200" s="10">
        <v>4.1171512762091161E-2</v>
      </c>
      <c r="AG200" s="4">
        <v>0</v>
      </c>
      <c r="AH200" s="4">
        <v>0</v>
      </c>
      <c r="AI200" s="10" t="s">
        <v>405</v>
      </c>
      <c r="AJ200" s="4">
        <v>0</v>
      </c>
      <c r="AK200" s="4">
        <v>0</v>
      </c>
      <c r="AL200" s="10" t="s">
        <v>405</v>
      </c>
      <c r="AM200" s="1">
        <v>75011</v>
      </c>
      <c r="AN200" s="1">
        <v>1</v>
      </c>
      <c r="AX200"/>
      <c r="AY200"/>
    </row>
    <row r="201" spans="1:51" x14ac:dyDescent="0.25">
      <c r="A201" t="s">
        <v>207</v>
      </c>
      <c r="B201" t="s">
        <v>26</v>
      </c>
      <c r="C201" t="s">
        <v>286</v>
      </c>
      <c r="D201" t="s">
        <v>258</v>
      </c>
      <c r="E201" s="4">
        <v>42.891304347826086</v>
      </c>
      <c r="F201" s="4">
        <v>137.92119565217391</v>
      </c>
      <c r="G201" s="4">
        <v>0</v>
      </c>
      <c r="H201" s="10">
        <v>0</v>
      </c>
      <c r="I201" s="4">
        <v>128.06793478260869</v>
      </c>
      <c r="J201" s="4">
        <v>0</v>
      </c>
      <c r="K201" s="10">
        <v>0</v>
      </c>
      <c r="L201" s="4">
        <v>31.855978260869566</v>
      </c>
      <c r="M201" s="4">
        <v>0</v>
      </c>
      <c r="N201" s="10">
        <v>0</v>
      </c>
      <c r="O201" s="4">
        <v>25.673913043478262</v>
      </c>
      <c r="P201" s="4">
        <v>0</v>
      </c>
      <c r="Q201" s="8">
        <v>0</v>
      </c>
      <c r="R201" s="4">
        <v>1.3233695652173914</v>
      </c>
      <c r="S201" s="4">
        <v>0</v>
      </c>
      <c r="T201" s="10">
        <v>0</v>
      </c>
      <c r="U201" s="4">
        <v>4.8586956521739131</v>
      </c>
      <c r="V201" s="4">
        <v>0</v>
      </c>
      <c r="W201" s="10">
        <v>0</v>
      </c>
      <c r="X201" s="4">
        <v>23.535326086956523</v>
      </c>
      <c r="Y201" s="4">
        <v>0</v>
      </c>
      <c r="Z201" s="10">
        <v>0</v>
      </c>
      <c r="AA201" s="4">
        <v>3.6711956521739131</v>
      </c>
      <c r="AB201" s="4">
        <v>0</v>
      </c>
      <c r="AC201" s="10">
        <v>0</v>
      </c>
      <c r="AD201" s="4">
        <v>78.858695652173907</v>
      </c>
      <c r="AE201" s="4">
        <v>0</v>
      </c>
      <c r="AF201" s="10">
        <v>0</v>
      </c>
      <c r="AG201" s="4">
        <v>0</v>
      </c>
      <c r="AH201" s="4">
        <v>0</v>
      </c>
      <c r="AI201" s="10" t="s">
        <v>405</v>
      </c>
      <c r="AJ201" s="4">
        <v>0</v>
      </c>
      <c r="AK201" s="4">
        <v>0</v>
      </c>
      <c r="AL201" s="10" t="s">
        <v>405</v>
      </c>
      <c r="AM201" s="1">
        <v>75111</v>
      </c>
      <c r="AN201" s="1">
        <v>1</v>
      </c>
      <c r="AX201"/>
      <c r="AY201"/>
    </row>
    <row r="202" spans="1:51" x14ac:dyDescent="0.25">
      <c r="A202" t="s">
        <v>207</v>
      </c>
      <c r="B202" t="s">
        <v>157</v>
      </c>
      <c r="C202" t="s">
        <v>346</v>
      </c>
      <c r="D202" t="s">
        <v>259</v>
      </c>
      <c r="E202" s="4">
        <v>112.8695652173913</v>
      </c>
      <c r="F202" s="4">
        <v>334.82967391304351</v>
      </c>
      <c r="G202" s="4">
        <v>87.38945652173912</v>
      </c>
      <c r="H202" s="10">
        <v>0.26099674948294599</v>
      </c>
      <c r="I202" s="4">
        <v>309.43021739130438</v>
      </c>
      <c r="J202" s="4">
        <v>87.38945652173912</v>
      </c>
      <c r="K202" s="10">
        <v>0.28242056402405818</v>
      </c>
      <c r="L202" s="4">
        <v>57.127717391304351</v>
      </c>
      <c r="M202" s="4">
        <v>13.730978260869565</v>
      </c>
      <c r="N202" s="10">
        <v>0.24035580078961136</v>
      </c>
      <c r="O202" s="4">
        <v>42.755434782608695</v>
      </c>
      <c r="P202" s="4">
        <v>13.730978260869565</v>
      </c>
      <c r="Q202" s="8">
        <v>0.32115164611668995</v>
      </c>
      <c r="R202" s="4">
        <v>7.5407608695652177</v>
      </c>
      <c r="S202" s="4">
        <v>0</v>
      </c>
      <c r="T202" s="10">
        <v>0</v>
      </c>
      <c r="U202" s="4">
        <v>6.8315217391304346</v>
      </c>
      <c r="V202" s="4">
        <v>0</v>
      </c>
      <c r="W202" s="10">
        <v>0</v>
      </c>
      <c r="X202" s="4">
        <v>96.843260869565214</v>
      </c>
      <c r="Y202" s="4">
        <v>47.530760869565214</v>
      </c>
      <c r="Z202" s="10">
        <v>0.49080091317435837</v>
      </c>
      <c r="AA202" s="4">
        <v>11.027173913043478</v>
      </c>
      <c r="AB202" s="4">
        <v>0</v>
      </c>
      <c r="AC202" s="10">
        <v>0</v>
      </c>
      <c r="AD202" s="4">
        <v>169.83152173913044</v>
      </c>
      <c r="AE202" s="4">
        <v>26.127717391304348</v>
      </c>
      <c r="AF202" s="10">
        <v>0.15384492303753719</v>
      </c>
      <c r="AG202" s="4">
        <v>0</v>
      </c>
      <c r="AH202" s="4">
        <v>0</v>
      </c>
      <c r="AI202" s="10" t="s">
        <v>405</v>
      </c>
      <c r="AJ202" s="4">
        <v>0</v>
      </c>
      <c r="AK202" s="4">
        <v>0</v>
      </c>
      <c r="AL202" s="10" t="s">
        <v>405</v>
      </c>
      <c r="AM202" s="1">
        <v>75382</v>
      </c>
      <c r="AN202" s="1">
        <v>1</v>
      </c>
      <c r="AX202"/>
      <c r="AY202"/>
    </row>
    <row r="203" spans="1:51" x14ac:dyDescent="0.25">
      <c r="AY203"/>
    </row>
    <row r="204" spans="1:51" x14ac:dyDescent="0.25">
      <c r="AY204"/>
    </row>
    <row r="205" spans="1:51" x14ac:dyDescent="0.25">
      <c r="F205" s="4"/>
      <c r="G205" s="4"/>
      <c r="AY205"/>
    </row>
    <row r="206" spans="1:51" x14ac:dyDescent="0.25">
      <c r="AY206"/>
    </row>
    <row r="207" spans="1:51" x14ac:dyDescent="0.25">
      <c r="AY207"/>
    </row>
    <row r="208" spans="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84" spans="51:51" x14ac:dyDescent="0.25">
      <c r="AY284"/>
    </row>
    <row r="285" spans="51:51" x14ac:dyDescent="0.25">
      <c r="AY285"/>
    </row>
    <row r="286" spans="51:51" x14ac:dyDescent="0.25">
      <c r="AY286"/>
    </row>
    <row r="287" spans="51:51" x14ac:dyDescent="0.25">
      <c r="AY287"/>
    </row>
    <row r="288" spans="5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93" spans="51:51" x14ac:dyDescent="0.25">
      <c r="AY39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20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357</v>
      </c>
      <c r="B1" s="2" t="s">
        <v>359</v>
      </c>
      <c r="C1" s="2" t="s">
        <v>360</v>
      </c>
      <c r="D1" s="2" t="s">
        <v>361</v>
      </c>
      <c r="E1" s="2" t="s">
        <v>362</v>
      </c>
      <c r="F1" s="2" t="s">
        <v>447</v>
      </c>
      <c r="G1" s="2" t="s">
        <v>448</v>
      </c>
      <c r="H1" s="2" t="s">
        <v>449</v>
      </c>
      <c r="I1" s="2" t="s">
        <v>450</v>
      </c>
      <c r="J1" s="2" t="s">
        <v>451</v>
      </c>
      <c r="K1" s="2" t="s">
        <v>452</v>
      </c>
      <c r="L1" s="2" t="s">
        <v>453</v>
      </c>
      <c r="M1" s="2" t="s">
        <v>454</v>
      </c>
      <c r="N1" s="2" t="s">
        <v>455</v>
      </c>
      <c r="O1" s="2" t="s">
        <v>456</v>
      </c>
      <c r="P1" s="2" t="s">
        <v>457</v>
      </c>
      <c r="Q1" s="2" t="s">
        <v>458</v>
      </c>
      <c r="R1" s="2" t="s">
        <v>459</v>
      </c>
      <c r="S1" s="2" t="s">
        <v>460</v>
      </c>
      <c r="T1" s="2" t="s">
        <v>461</v>
      </c>
      <c r="U1" s="2" t="s">
        <v>462</v>
      </c>
      <c r="V1" s="2" t="s">
        <v>463</v>
      </c>
      <c r="W1" s="2" t="s">
        <v>464</v>
      </c>
      <c r="X1" s="2" t="s">
        <v>465</v>
      </c>
      <c r="Y1" s="2" t="s">
        <v>466</v>
      </c>
      <c r="Z1" s="2" t="s">
        <v>467</v>
      </c>
      <c r="AA1" s="2" t="s">
        <v>468</v>
      </c>
      <c r="AB1" s="2" t="s">
        <v>469</v>
      </c>
      <c r="AC1" s="2" t="s">
        <v>470</v>
      </c>
      <c r="AD1" s="2" t="s">
        <v>471</v>
      </c>
      <c r="AE1" s="2" t="s">
        <v>472</v>
      </c>
      <c r="AF1" s="2" t="s">
        <v>473</v>
      </c>
      <c r="AG1" s="2" t="s">
        <v>474</v>
      </c>
      <c r="AH1" s="2" t="s">
        <v>389</v>
      </c>
      <c r="AI1" s="3" t="s">
        <v>475</v>
      </c>
    </row>
    <row r="2" spans="1:35" x14ac:dyDescent="0.25">
      <c r="A2" t="s">
        <v>207</v>
      </c>
      <c r="B2" t="s">
        <v>199</v>
      </c>
      <c r="C2" t="s">
        <v>302</v>
      </c>
      <c r="D2" t="s">
        <v>253</v>
      </c>
      <c r="E2" s="6">
        <v>78.336956521739125</v>
      </c>
      <c r="F2" s="6">
        <v>5.9782608695652177</v>
      </c>
      <c r="G2" s="6">
        <v>0.39945652173913043</v>
      </c>
      <c r="H2" s="6">
        <v>0.41847826086956524</v>
      </c>
      <c r="I2" s="6">
        <v>0</v>
      </c>
      <c r="J2" s="6">
        <v>0</v>
      </c>
      <c r="K2" s="6">
        <v>0</v>
      </c>
      <c r="L2" s="6">
        <v>1.1658695652173909</v>
      </c>
      <c r="M2" s="6">
        <v>14.869565217391305</v>
      </c>
      <c r="N2" s="6">
        <v>0</v>
      </c>
      <c r="O2" s="6">
        <f>SUM(NonNurse[[#This Row],[Qualified Social Work Staff Hours]],NonNurse[[#This Row],[Other Social Work Staff Hours]])/NonNurse[[#This Row],[MDS Census]]</f>
        <v>0.18981545719439435</v>
      </c>
      <c r="P2" s="6">
        <v>21.817934782608695</v>
      </c>
      <c r="Q2" s="6">
        <v>9.875</v>
      </c>
      <c r="R2" s="6">
        <f>SUM(NonNurse[[#This Row],[Qualified Activities Professional Hours]],NonNurse[[#This Row],[Other Activities Professional Hours]])/NonNurse[[#This Row],[MDS Census]]</f>
        <v>0.40457194394338841</v>
      </c>
      <c r="S2" s="6">
        <v>0.90347826086956506</v>
      </c>
      <c r="T2" s="6">
        <v>4.8454347826086943</v>
      </c>
      <c r="U2" s="6">
        <v>0</v>
      </c>
      <c r="V2" s="6">
        <f>SUM(NonNurse[[#This Row],[Occupational Therapist Hours]],NonNurse[[#This Row],[OT Assistant Hours]],NonNurse[[#This Row],[OT Aide Hours]])/NonNurse[[#This Row],[MDS Census]]</f>
        <v>7.3386984875815159E-2</v>
      </c>
      <c r="W2" s="6">
        <v>2.2640217391304347</v>
      </c>
      <c r="X2" s="6">
        <v>1.5221739130434784</v>
      </c>
      <c r="Y2" s="6">
        <v>0</v>
      </c>
      <c r="Z2" s="6">
        <f>SUM(NonNurse[[#This Row],[Physical Therapist (PT) Hours]],NonNurse[[#This Row],[PT Assistant Hours]],NonNurse[[#This Row],[PT Aide Hours]])/NonNurse[[#This Row],[MDS Census]]</f>
        <v>4.83321770500902E-2</v>
      </c>
      <c r="AA2" s="6">
        <v>0</v>
      </c>
      <c r="AB2" s="6">
        <v>0</v>
      </c>
      <c r="AC2" s="6">
        <v>0</v>
      </c>
      <c r="AD2" s="6">
        <v>0</v>
      </c>
      <c r="AE2" s="6">
        <v>0</v>
      </c>
      <c r="AF2" s="6">
        <v>0</v>
      </c>
      <c r="AG2" s="6">
        <v>0</v>
      </c>
      <c r="AH2" s="1">
        <v>75442</v>
      </c>
      <c r="AI2">
        <v>1</v>
      </c>
    </row>
    <row r="3" spans="1:35" x14ac:dyDescent="0.25">
      <c r="A3" t="s">
        <v>207</v>
      </c>
      <c r="B3" t="s">
        <v>177</v>
      </c>
      <c r="C3" t="s">
        <v>267</v>
      </c>
      <c r="D3" t="s">
        <v>255</v>
      </c>
      <c r="E3" s="6">
        <v>50.641304347826086</v>
      </c>
      <c r="F3" s="6">
        <v>4.4619565217391308</v>
      </c>
      <c r="G3" s="6">
        <v>0.28260869565217389</v>
      </c>
      <c r="H3" s="6">
        <v>0.27717391304347827</v>
      </c>
      <c r="I3" s="6">
        <v>1.9782608695652173</v>
      </c>
      <c r="J3" s="6">
        <v>0</v>
      </c>
      <c r="K3" s="6">
        <v>0.3858695652173913</v>
      </c>
      <c r="L3" s="6">
        <v>1.3797826086956517</v>
      </c>
      <c r="M3" s="6">
        <v>4.8315217391304346</v>
      </c>
      <c r="N3" s="6">
        <v>0</v>
      </c>
      <c r="O3" s="6">
        <f>SUM(NonNurse[[#This Row],[Qualified Social Work Staff Hours]],NonNurse[[#This Row],[Other Social Work Staff Hours]])/NonNurse[[#This Row],[MDS Census]]</f>
        <v>9.5406739643700361E-2</v>
      </c>
      <c r="P3" s="6">
        <v>0</v>
      </c>
      <c r="Q3" s="6">
        <v>0</v>
      </c>
      <c r="R3" s="6">
        <f>SUM(NonNurse[[#This Row],[Qualified Activities Professional Hours]],NonNurse[[#This Row],[Other Activities Professional Hours]])/NonNurse[[#This Row],[MDS Census]]</f>
        <v>0</v>
      </c>
      <c r="S3" s="6">
        <v>7.1594565217391315</v>
      </c>
      <c r="T3" s="6">
        <v>5.3804347826086953</v>
      </c>
      <c r="U3" s="6">
        <v>0</v>
      </c>
      <c r="V3" s="6">
        <f>SUM(NonNurse[[#This Row],[Occupational Therapist Hours]],NonNurse[[#This Row],[OT Assistant Hours]],NonNurse[[#This Row],[OT Aide Hours]])/NonNurse[[#This Row],[MDS Census]]</f>
        <v>0.2476218072547757</v>
      </c>
      <c r="W3" s="6">
        <v>4.2772826086956517</v>
      </c>
      <c r="X3" s="6">
        <v>3.7509782608695654</v>
      </c>
      <c r="Y3" s="6">
        <v>0</v>
      </c>
      <c r="Z3" s="6">
        <f>SUM(NonNurse[[#This Row],[Physical Therapist (PT) Hours]],NonNurse[[#This Row],[PT Assistant Hours]],NonNurse[[#This Row],[PT Aide Hours]])/NonNurse[[#This Row],[MDS Census]]</f>
        <v>0.15853187379265937</v>
      </c>
      <c r="AA3" s="6">
        <v>0</v>
      </c>
      <c r="AB3" s="6">
        <v>10.586956521739131</v>
      </c>
      <c r="AC3" s="6">
        <v>0</v>
      </c>
      <c r="AD3" s="6">
        <v>0</v>
      </c>
      <c r="AE3" s="6">
        <v>0</v>
      </c>
      <c r="AF3" s="6">
        <v>0</v>
      </c>
      <c r="AG3" s="6">
        <v>0.11684782608695653</v>
      </c>
      <c r="AH3" s="1">
        <v>75410</v>
      </c>
      <c r="AI3">
        <v>1</v>
      </c>
    </row>
    <row r="4" spans="1:35" x14ac:dyDescent="0.25">
      <c r="A4" t="s">
        <v>207</v>
      </c>
      <c r="B4" t="s">
        <v>135</v>
      </c>
      <c r="C4" t="s">
        <v>285</v>
      </c>
      <c r="D4" t="s">
        <v>254</v>
      </c>
      <c r="E4" s="6">
        <v>186.92391304347825</v>
      </c>
      <c r="F4" s="6">
        <v>2.4592391304347827</v>
      </c>
      <c r="G4" s="6">
        <v>0.15217391304347827</v>
      </c>
      <c r="H4" s="6">
        <v>1.1440217391304348</v>
      </c>
      <c r="I4" s="6">
        <v>5.3586956521739131</v>
      </c>
      <c r="J4" s="6">
        <v>0.5</v>
      </c>
      <c r="K4" s="6">
        <v>0</v>
      </c>
      <c r="L4" s="6">
        <v>12.086956521739131</v>
      </c>
      <c r="M4" s="6">
        <v>21.592391304347824</v>
      </c>
      <c r="N4" s="6">
        <v>0</v>
      </c>
      <c r="O4" s="6">
        <f>SUM(NonNurse[[#This Row],[Qualified Social Work Staff Hours]],NonNurse[[#This Row],[Other Social Work Staff Hours]])/NonNurse[[#This Row],[MDS Census]]</f>
        <v>0.11551433389544688</v>
      </c>
      <c r="P4" s="6">
        <v>4.5815217391304346</v>
      </c>
      <c r="Q4" s="6">
        <v>15.475543478260869</v>
      </c>
      <c r="R4" s="6">
        <f>SUM(NonNurse[[#This Row],[Qualified Activities Professional Hours]],NonNurse[[#This Row],[Other Activities Professional Hours]])/NonNurse[[#This Row],[MDS Census]]</f>
        <v>0.10730069198115952</v>
      </c>
      <c r="S4" s="6">
        <v>16.336956521739129</v>
      </c>
      <c r="T4" s="6">
        <v>15.625</v>
      </c>
      <c r="U4" s="6">
        <v>0</v>
      </c>
      <c r="V4" s="6">
        <f>SUM(NonNurse[[#This Row],[Occupational Therapist Hours]],NonNurse[[#This Row],[OT Assistant Hours]],NonNurse[[#This Row],[OT Aide Hours]])/NonNurse[[#This Row],[MDS Census]]</f>
        <v>0.17098912601035066</v>
      </c>
      <c r="W4" s="6">
        <v>16.6875</v>
      </c>
      <c r="X4" s="6">
        <v>15.910326086956522</v>
      </c>
      <c r="Y4" s="6">
        <v>10.282608695652174</v>
      </c>
      <c r="Z4" s="6">
        <f>SUM(NonNurse[[#This Row],[Physical Therapist (PT) Hours]],NonNurse[[#This Row],[PT Assistant Hours]],NonNurse[[#This Row],[PT Aide Hours]])/NonNurse[[#This Row],[MDS Census]]</f>
        <v>0.22940047682735362</v>
      </c>
      <c r="AA4" s="6">
        <v>0.41304347826086957</v>
      </c>
      <c r="AB4" s="6">
        <v>0</v>
      </c>
      <c r="AC4" s="6">
        <v>0</v>
      </c>
      <c r="AD4" s="6">
        <v>0</v>
      </c>
      <c r="AE4" s="6">
        <v>0</v>
      </c>
      <c r="AF4" s="6">
        <v>0</v>
      </c>
      <c r="AG4" s="6">
        <v>0</v>
      </c>
      <c r="AH4" s="1">
        <v>75351</v>
      </c>
      <c r="AI4">
        <v>1</v>
      </c>
    </row>
    <row r="5" spans="1:35" x14ac:dyDescent="0.25">
      <c r="A5" t="s">
        <v>207</v>
      </c>
      <c r="B5" t="s">
        <v>132</v>
      </c>
      <c r="C5" t="s">
        <v>322</v>
      </c>
      <c r="D5" t="s">
        <v>254</v>
      </c>
      <c r="E5" s="6">
        <v>200.81521739130434</v>
      </c>
      <c r="F5" s="6">
        <v>5.3804347826086953</v>
      </c>
      <c r="G5" s="6">
        <v>2.1739130434782608</v>
      </c>
      <c r="H5" s="6">
        <v>0.91032608695652173</v>
      </c>
      <c r="I5" s="6">
        <v>8.5217391304347831</v>
      </c>
      <c r="J5" s="6">
        <v>9.8913043478260878</v>
      </c>
      <c r="K5" s="6">
        <v>0</v>
      </c>
      <c r="L5" s="6">
        <v>3.8532608695652173</v>
      </c>
      <c r="M5" s="6">
        <v>5.7880434782608692</v>
      </c>
      <c r="N5" s="6">
        <v>0</v>
      </c>
      <c r="O5" s="6">
        <f>SUM(NonNurse[[#This Row],[Qualified Social Work Staff Hours]],NonNurse[[#This Row],[Other Social Work Staff Hours]])/NonNurse[[#This Row],[MDS Census]]</f>
        <v>2.882273342354533E-2</v>
      </c>
      <c r="P5" s="6">
        <v>5.3804347826086953</v>
      </c>
      <c r="Q5" s="6">
        <v>5.375</v>
      </c>
      <c r="R5" s="6">
        <f>SUM(NonNurse[[#This Row],[Qualified Activities Professional Hours]],NonNurse[[#This Row],[Other Activities Professional Hours]])/NonNurse[[#This Row],[MDS Census]]</f>
        <v>5.3558863328822731E-2</v>
      </c>
      <c r="S5" s="6">
        <v>4.8559782608695654</v>
      </c>
      <c r="T5" s="6">
        <v>0.48641304347826086</v>
      </c>
      <c r="U5" s="6">
        <v>0.43478260869565216</v>
      </c>
      <c r="V5" s="6">
        <f>SUM(NonNurse[[#This Row],[Occupational Therapist Hours]],NonNurse[[#This Row],[OT Assistant Hours]],NonNurse[[#This Row],[OT Aide Hours]])/NonNurse[[#This Row],[MDS Census]]</f>
        <v>2.8768606224627877E-2</v>
      </c>
      <c r="W5" s="6">
        <v>0.4891304347826087</v>
      </c>
      <c r="X5" s="6">
        <v>3.6494565217391304</v>
      </c>
      <c r="Y5" s="6">
        <v>0.42391304347826086</v>
      </c>
      <c r="Z5" s="6">
        <f>SUM(NonNurse[[#This Row],[Physical Therapist (PT) Hours]],NonNurse[[#This Row],[PT Assistant Hours]],NonNurse[[#This Row],[PT Aide Hours]])/NonNurse[[#This Row],[MDS Census]]</f>
        <v>2.2719891745602166E-2</v>
      </c>
      <c r="AA5" s="6">
        <v>0</v>
      </c>
      <c r="AB5" s="6">
        <v>0</v>
      </c>
      <c r="AC5" s="6">
        <v>0</v>
      </c>
      <c r="AD5" s="6">
        <v>0</v>
      </c>
      <c r="AE5" s="6">
        <v>0</v>
      </c>
      <c r="AF5" s="6">
        <v>0</v>
      </c>
      <c r="AG5" s="6">
        <v>4.7391304347826084</v>
      </c>
      <c r="AH5" s="1">
        <v>75348</v>
      </c>
      <c r="AI5">
        <v>1</v>
      </c>
    </row>
    <row r="6" spans="1:35" x14ac:dyDescent="0.25">
      <c r="A6" t="s">
        <v>207</v>
      </c>
      <c r="B6" t="s">
        <v>185</v>
      </c>
      <c r="C6" t="s">
        <v>316</v>
      </c>
      <c r="D6" t="s">
        <v>253</v>
      </c>
      <c r="E6" s="6">
        <v>89.478260869565219</v>
      </c>
      <c r="F6" s="6">
        <v>35.152391304347823</v>
      </c>
      <c r="G6" s="6">
        <v>1.1820652173913044</v>
      </c>
      <c r="H6" s="6">
        <v>0</v>
      </c>
      <c r="I6" s="6">
        <v>1.7717391304347827</v>
      </c>
      <c r="J6" s="6">
        <v>0</v>
      </c>
      <c r="K6" s="6">
        <v>0</v>
      </c>
      <c r="L6" s="6">
        <v>2.7201086956521738</v>
      </c>
      <c r="M6" s="6">
        <v>0</v>
      </c>
      <c r="N6" s="6">
        <v>11.706521739130435</v>
      </c>
      <c r="O6" s="6">
        <f>SUM(NonNurse[[#This Row],[Qualified Social Work Staff Hours]],NonNurse[[#This Row],[Other Social Work Staff Hours]])/NonNurse[[#This Row],[MDS Census]]</f>
        <v>0.13083090379008747</v>
      </c>
      <c r="P6" s="6">
        <v>5.3641304347826084</v>
      </c>
      <c r="Q6" s="6">
        <v>8.8940217391304355</v>
      </c>
      <c r="R6" s="6">
        <f>SUM(NonNurse[[#This Row],[Qualified Activities Professional Hours]],NonNurse[[#This Row],[Other Activities Professional Hours]])/NonNurse[[#This Row],[MDS Census]]</f>
        <v>0.15934766763848396</v>
      </c>
      <c r="S6" s="6">
        <v>2.8415217391304348</v>
      </c>
      <c r="T6" s="6">
        <v>5.8478260869565215</v>
      </c>
      <c r="U6" s="6">
        <v>0</v>
      </c>
      <c r="V6" s="6">
        <f>SUM(NonNurse[[#This Row],[Occupational Therapist Hours]],NonNurse[[#This Row],[OT Assistant Hours]],NonNurse[[#This Row],[OT Aide Hours]])/NonNurse[[#This Row],[MDS Census]]</f>
        <v>9.7111273080660837E-2</v>
      </c>
      <c r="W6" s="6">
        <v>5.7581521739130439</v>
      </c>
      <c r="X6" s="6">
        <v>1.4447826086956523</v>
      </c>
      <c r="Y6" s="6">
        <v>0</v>
      </c>
      <c r="Z6" s="6">
        <f>SUM(NonNurse[[#This Row],[Physical Therapist (PT) Hours]],NonNurse[[#This Row],[PT Assistant Hours]],NonNurse[[#This Row],[PT Aide Hours]])/NonNurse[[#This Row],[MDS Census]]</f>
        <v>8.0499271137026249E-2</v>
      </c>
      <c r="AA6" s="6">
        <v>0</v>
      </c>
      <c r="AB6" s="6">
        <v>5.6521739130434785</v>
      </c>
      <c r="AC6" s="6">
        <v>0</v>
      </c>
      <c r="AD6" s="6">
        <v>0</v>
      </c>
      <c r="AE6" s="6">
        <v>0</v>
      </c>
      <c r="AF6" s="6">
        <v>0</v>
      </c>
      <c r="AG6" s="6">
        <v>2.717391304347826E-3</v>
      </c>
      <c r="AH6" s="1">
        <v>75419</v>
      </c>
      <c r="AI6">
        <v>1</v>
      </c>
    </row>
    <row r="7" spans="1:35" x14ac:dyDescent="0.25">
      <c r="A7" t="s">
        <v>207</v>
      </c>
      <c r="B7" t="s">
        <v>162</v>
      </c>
      <c r="C7" t="s">
        <v>315</v>
      </c>
      <c r="D7" t="s">
        <v>253</v>
      </c>
      <c r="E7" s="6">
        <v>32.163043478260867</v>
      </c>
      <c r="F7" s="6">
        <v>4.5271739130434785</v>
      </c>
      <c r="G7" s="6">
        <v>0.28260869565217389</v>
      </c>
      <c r="H7" s="6">
        <v>0.23695652173913045</v>
      </c>
      <c r="I7" s="6">
        <v>1.1304347826086956</v>
      </c>
      <c r="J7" s="6">
        <v>0</v>
      </c>
      <c r="K7" s="6">
        <v>0</v>
      </c>
      <c r="L7" s="6">
        <v>0.61684782608695654</v>
      </c>
      <c r="M7" s="6">
        <v>2.4782608695652173</v>
      </c>
      <c r="N7" s="6">
        <v>0</v>
      </c>
      <c r="O7" s="6">
        <f>SUM(NonNurse[[#This Row],[Qualified Social Work Staff Hours]],NonNurse[[#This Row],[Other Social Work Staff Hours]])/NonNurse[[#This Row],[MDS Census]]</f>
        <v>7.7053058465697877E-2</v>
      </c>
      <c r="P7" s="6">
        <v>0</v>
      </c>
      <c r="Q7" s="6">
        <v>0</v>
      </c>
      <c r="R7" s="6">
        <f>SUM(NonNurse[[#This Row],[Qualified Activities Professional Hours]],NonNurse[[#This Row],[Other Activities Professional Hours]])/NonNurse[[#This Row],[MDS Census]]</f>
        <v>0</v>
      </c>
      <c r="S7" s="6">
        <v>2.4076086956521738</v>
      </c>
      <c r="T7" s="6">
        <v>3.5869565217391304</v>
      </c>
      <c r="U7" s="6">
        <v>0</v>
      </c>
      <c r="V7" s="6">
        <f>SUM(NonNurse[[#This Row],[Occupational Therapist Hours]],NonNurse[[#This Row],[OT Assistant Hours]],NonNurse[[#This Row],[OT Aide Hours]])/NonNurse[[#This Row],[MDS Census]]</f>
        <v>0.18638053396417711</v>
      </c>
      <c r="W7" s="6">
        <v>4.4402173913043477</v>
      </c>
      <c r="X7" s="6">
        <v>3.6331521739130435</v>
      </c>
      <c r="Y7" s="6">
        <v>0</v>
      </c>
      <c r="Z7" s="6">
        <f>SUM(NonNurse[[#This Row],[Physical Therapist (PT) Hours]],NonNurse[[#This Row],[PT Assistant Hours]],NonNurse[[#This Row],[PT Aide Hours]])/NonNurse[[#This Row],[MDS Census]]</f>
        <v>0.25101385603244342</v>
      </c>
      <c r="AA7" s="6">
        <v>0</v>
      </c>
      <c r="AB7" s="6">
        <v>5.5543478260869561</v>
      </c>
      <c r="AC7" s="6">
        <v>0</v>
      </c>
      <c r="AD7" s="6">
        <v>0</v>
      </c>
      <c r="AE7" s="6">
        <v>0</v>
      </c>
      <c r="AF7" s="6">
        <v>0</v>
      </c>
      <c r="AG7" s="6">
        <v>0</v>
      </c>
      <c r="AH7" s="1">
        <v>75388</v>
      </c>
      <c r="AI7">
        <v>1</v>
      </c>
    </row>
    <row r="8" spans="1:35" x14ac:dyDescent="0.25">
      <c r="A8" t="s">
        <v>207</v>
      </c>
      <c r="B8" t="s">
        <v>130</v>
      </c>
      <c r="C8" t="s">
        <v>295</v>
      </c>
      <c r="D8" t="s">
        <v>254</v>
      </c>
      <c r="E8" s="6">
        <v>81.706521739130437</v>
      </c>
      <c r="F8" s="6">
        <v>4.8097826086956523</v>
      </c>
      <c r="G8" s="6">
        <v>0.5</v>
      </c>
      <c r="H8" s="6">
        <v>0.45695652173913048</v>
      </c>
      <c r="I8" s="6">
        <v>2.2934782608695654</v>
      </c>
      <c r="J8" s="6">
        <v>0</v>
      </c>
      <c r="K8" s="6">
        <v>0</v>
      </c>
      <c r="L8" s="6">
        <v>3.9945652173913042</v>
      </c>
      <c r="M8" s="6">
        <v>4.3369565217391308</v>
      </c>
      <c r="N8" s="6">
        <v>0</v>
      </c>
      <c r="O8" s="6">
        <f>SUM(NonNurse[[#This Row],[Qualified Social Work Staff Hours]],NonNurse[[#This Row],[Other Social Work Staff Hours]])/NonNurse[[#This Row],[MDS Census]]</f>
        <v>5.3079686044964748E-2</v>
      </c>
      <c r="P8" s="6">
        <v>0</v>
      </c>
      <c r="Q8" s="6">
        <v>9.8885869565217384</v>
      </c>
      <c r="R8" s="6">
        <f>SUM(NonNurse[[#This Row],[Qualified Activities Professional Hours]],NonNurse[[#This Row],[Other Activities Professional Hours]])/NonNurse[[#This Row],[MDS Census]]</f>
        <v>0.12102567513635758</v>
      </c>
      <c r="S8" s="6">
        <v>4.3885869565217392</v>
      </c>
      <c r="T8" s="6">
        <v>5.5</v>
      </c>
      <c r="U8" s="6">
        <v>0</v>
      </c>
      <c r="V8" s="6">
        <f>SUM(NonNurse[[#This Row],[Occupational Therapist Hours]],NonNurse[[#This Row],[OT Assistant Hours]],NonNurse[[#This Row],[OT Aide Hours]])/NonNurse[[#This Row],[MDS Census]]</f>
        <v>0.12102567513635758</v>
      </c>
      <c r="W8" s="6">
        <v>9.2961956521739122</v>
      </c>
      <c r="X8" s="6">
        <v>4.3342391304347823</v>
      </c>
      <c r="Y8" s="6">
        <v>0</v>
      </c>
      <c r="Z8" s="6">
        <f>SUM(NonNurse[[#This Row],[Physical Therapist (PT) Hours]],NonNurse[[#This Row],[PT Assistant Hours]],NonNurse[[#This Row],[PT Aide Hours]])/NonNurse[[#This Row],[MDS Census]]</f>
        <v>0.16682187042703206</v>
      </c>
      <c r="AA8" s="6">
        <v>0</v>
      </c>
      <c r="AB8" s="6">
        <v>4.0869565217391308</v>
      </c>
      <c r="AC8" s="6">
        <v>0</v>
      </c>
      <c r="AD8" s="6">
        <v>0</v>
      </c>
      <c r="AE8" s="6">
        <v>0</v>
      </c>
      <c r="AF8" s="6">
        <v>0</v>
      </c>
      <c r="AG8" s="6">
        <v>0</v>
      </c>
      <c r="AH8" s="1">
        <v>75345</v>
      </c>
      <c r="AI8">
        <v>1</v>
      </c>
    </row>
    <row r="9" spans="1:35" x14ac:dyDescent="0.25">
      <c r="A9" t="s">
        <v>207</v>
      </c>
      <c r="B9" t="s">
        <v>57</v>
      </c>
      <c r="C9" t="s">
        <v>309</v>
      </c>
      <c r="D9" t="s">
        <v>257</v>
      </c>
      <c r="E9" s="6">
        <v>54.065217391304351</v>
      </c>
      <c r="F9" s="6">
        <v>4.7282608695652177</v>
      </c>
      <c r="G9" s="6">
        <v>0.19565217391304349</v>
      </c>
      <c r="H9" s="6">
        <v>0.3802173913043479</v>
      </c>
      <c r="I9" s="6">
        <v>1.0869565217391304</v>
      </c>
      <c r="J9" s="6">
        <v>0</v>
      </c>
      <c r="K9" s="6">
        <v>0</v>
      </c>
      <c r="L9" s="6">
        <v>0.95108695652173914</v>
      </c>
      <c r="M9" s="6">
        <v>4.5570652173913047</v>
      </c>
      <c r="N9" s="6">
        <v>0</v>
      </c>
      <c r="O9" s="6">
        <f>SUM(NonNurse[[#This Row],[Qualified Social Work Staff Hours]],NonNurse[[#This Row],[Other Social Work Staff Hours]])/NonNurse[[#This Row],[MDS Census]]</f>
        <v>8.4288299155609162E-2</v>
      </c>
      <c r="P9" s="6">
        <v>0</v>
      </c>
      <c r="Q9" s="6">
        <v>6.3804347826086953</v>
      </c>
      <c r="R9" s="6">
        <f>SUM(NonNurse[[#This Row],[Qualified Activities Professional Hours]],NonNurse[[#This Row],[Other Activities Professional Hours]])/NonNurse[[#This Row],[MDS Census]]</f>
        <v>0.11801367108966625</v>
      </c>
      <c r="S9" s="6">
        <v>4.0054347826086953</v>
      </c>
      <c r="T9" s="6">
        <v>2.3288043478260869</v>
      </c>
      <c r="U9" s="6">
        <v>0</v>
      </c>
      <c r="V9" s="6">
        <f>SUM(NonNurse[[#This Row],[Occupational Therapist Hours]],NonNurse[[#This Row],[OT Assistant Hours]],NonNurse[[#This Row],[OT Aide Hours]])/NonNurse[[#This Row],[MDS Census]]</f>
        <v>0.11715922798552471</v>
      </c>
      <c r="W9" s="6">
        <v>4.7336956521739131</v>
      </c>
      <c r="X9" s="6">
        <v>4.2771739130434785</v>
      </c>
      <c r="Y9" s="6">
        <v>0</v>
      </c>
      <c r="Z9" s="6">
        <f>SUM(NonNurse[[#This Row],[Physical Therapist (PT) Hours]],NonNurse[[#This Row],[PT Assistant Hours]],NonNurse[[#This Row],[PT Aide Hours]])/NonNurse[[#This Row],[MDS Census]]</f>
        <v>0.16666666666666666</v>
      </c>
      <c r="AA9" s="6">
        <v>0</v>
      </c>
      <c r="AB9" s="6">
        <v>4.6847826086956523</v>
      </c>
      <c r="AC9" s="6">
        <v>0</v>
      </c>
      <c r="AD9" s="6">
        <v>0</v>
      </c>
      <c r="AE9" s="6">
        <v>0</v>
      </c>
      <c r="AF9" s="6">
        <v>0</v>
      </c>
      <c r="AG9" s="6">
        <v>0</v>
      </c>
      <c r="AH9" s="1">
        <v>75231</v>
      </c>
      <c r="AI9">
        <v>1</v>
      </c>
    </row>
    <row r="10" spans="1:35" x14ac:dyDescent="0.25">
      <c r="A10" t="s">
        <v>207</v>
      </c>
      <c r="B10" t="s">
        <v>155</v>
      </c>
      <c r="C10" t="s">
        <v>319</v>
      </c>
      <c r="D10" t="s">
        <v>255</v>
      </c>
      <c r="E10" s="6">
        <v>65.619565217391298</v>
      </c>
      <c r="F10" s="6">
        <v>4.4836956521739131</v>
      </c>
      <c r="G10" s="6">
        <v>0.44565217391304346</v>
      </c>
      <c r="H10" s="6">
        <v>0.37782608695652181</v>
      </c>
      <c r="I10" s="6">
        <v>1.923913043478261</v>
      </c>
      <c r="J10" s="6">
        <v>0</v>
      </c>
      <c r="K10" s="6">
        <v>0</v>
      </c>
      <c r="L10" s="6">
        <v>1.7961956521739131</v>
      </c>
      <c r="M10" s="6">
        <v>3.7065217391304346</v>
      </c>
      <c r="N10" s="6">
        <v>0</v>
      </c>
      <c r="O10" s="6">
        <f>SUM(NonNurse[[#This Row],[Qualified Social Work Staff Hours]],NonNurse[[#This Row],[Other Social Work Staff Hours]])/NonNurse[[#This Row],[MDS Census]]</f>
        <v>5.6485009110485346E-2</v>
      </c>
      <c r="P10" s="6">
        <v>0</v>
      </c>
      <c r="Q10" s="6">
        <v>2.0733695652173911</v>
      </c>
      <c r="R10" s="6">
        <f>SUM(NonNurse[[#This Row],[Qualified Activities Professional Hours]],NonNurse[[#This Row],[Other Activities Professional Hours]])/NonNurse[[#This Row],[MDS Census]]</f>
        <v>3.1596819612390262E-2</v>
      </c>
      <c r="S10" s="6">
        <v>3.9755434782608696</v>
      </c>
      <c r="T10" s="6">
        <v>4.2445652173913047</v>
      </c>
      <c r="U10" s="6">
        <v>0</v>
      </c>
      <c r="V10" s="6">
        <f>SUM(NonNurse[[#This Row],[Occupational Therapist Hours]],NonNurse[[#This Row],[OT Assistant Hours]],NonNurse[[#This Row],[OT Aide Hours]])/NonNurse[[#This Row],[MDS Census]]</f>
        <v>0.12526917343051186</v>
      </c>
      <c r="W10" s="6">
        <v>2.652173913043478</v>
      </c>
      <c r="X10" s="6">
        <v>6.1684782608695654</v>
      </c>
      <c r="Y10" s="6">
        <v>0</v>
      </c>
      <c r="Z10" s="6">
        <f>SUM(NonNurse[[#This Row],[Physical Therapist (PT) Hours]],NonNurse[[#This Row],[PT Assistant Hours]],NonNurse[[#This Row],[PT Aide Hours]])/NonNurse[[#This Row],[MDS Census]]</f>
        <v>0.13442107006791454</v>
      </c>
      <c r="AA10" s="6">
        <v>0</v>
      </c>
      <c r="AB10" s="6">
        <v>2.1956521739130435</v>
      </c>
      <c r="AC10" s="6">
        <v>0</v>
      </c>
      <c r="AD10" s="6">
        <v>0</v>
      </c>
      <c r="AE10" s="6">
        <v>0</v>
      </c>
      <c r="AF10" s="6">
        <v>0</v>
      </c>
      <c r="AG10" s="6">
        <v>0</v>
      </c>
      <c r="AH10" s="1">
        <v>75380</v>
      </c>
      <c r="AI10">
        <v>1</v>
      </c>
    </row>
    <row r="11" spans="1:35" x14ac:dyDescent="0.25">
      <c r="A11" t="s">
        <v>207</v>
      </c>
      <c r="B11" t="s">
        <v>7</v>
      </c>
      <c r="C11" t="s">
        <v>273</v>
      </c>
      <c r="D11" t="s">
        <v>253</v>
      </c>
      <c r="E11" s="6">
        <v>97.597826086956516</v>
      </c>
      <c r="F11" s="6">
        <v>5.1358695652173916</v>
      </c>
      <c r="G11" s="6">
        <v>0.44021739130434784</v>
      </c>
      <c r="H11" s="6">
        <v>0.50782608695652176</v>
      </c>
      <c r="I11" s="6">
        <v>4.8260869565217392</v>
      </c>
      <c r="J11" s="6">
        <v>0</v>
      </c>
      <c r="K11" s="6">
        <v>0</v>
      </c>
      <c r="L11" s="6">
        <v>2.9972826086956523</v>
      </c>
      <c r="M11" s="6">
        <v>8.4239130434782616</v>
      </c>
      <c r="N11" s="6">
        <v>0</v>
      </c>
      <c r="O11" s="6">
        <f>SUM(NonNurse[[#This Row],[Qualified Social Work Staff Hours]],NonNurse[[#This Row],[Other Social Work Staff Hours]])/NonNurse[[#This Row],[MDS Census]]</f>
        <v>8.6312506960686056E-2</v>
      </c>
      <c r="P11" s="6">
        <v>0</v>
      </c>
      <c r="Q11" s="6">
        <v>0</v>
      </c>
      <c r="R11" s="6">
        <f>SUM(NonNurse[[#This Row],[Qualified Activities Professional Hours]],NonNurse[[#This Row],[Other Activities Professional Hours]])/NonNurse[[#This Row],[MDS Census]]</f>
        <v>0</v>
      </c>
      <c r="S11" s="6">
        <v>5.9239130434782608</v>
      </c>
      <c r="T11" s="6">
        <v>8.9239130434782616</v>
      </c>
      <c r="U11" s="6">
        <v>0</v>
      </c>
      <c r="V11" s="6">
        <f>SUM(NonNurse[[#This Row],[Occupational Therapist Hours]],NonNurse[[#This Row],[OT Assistant Hours]],NonNurse[[#This Row],[OT Aide Hours]])/NonNurse[[#This Row],[MDS Census]]</f>
        <v>0.1521327542042544</v>
      </c>
      <c r="W11" s="6">
        <v>8.4701086956521738</v>
      </c>
      <c r="X11" s="6">
        <v>9.366847826086957</v>
      </c>
      <c r="Y11" s="6">
        <v>0</v>
      </c>
      <c r="Z11" s="6">
        <f>SUM(NonNurse[[#This Row],[Physical Therapist (PT) Hours]],NonNurse[[#This Row],[PT Assistant Hours]],NonNurse[[#This Row],[PT Aide Hours]])/NonNurse[[#This Row],[MDS Census]]</f>
        <v>0.18275977280320752</v>
      </c>
      <c r="AA11" s="6">
        <v>0</v>
      </c>
      <c r="AB11" s="6">
        <v>10.173913043478262</v>
      </c>
      <c r="AC11" s="6">
        <v>0</v>
      </c>
      <c r="AD11" s="6">
        <v>0</v>
      </c>
      <c r="AE11" s="6">
        <v>0</v>
      </c>
      <c r="AF11" s="6">
        <v>0</v>
      </c>
      <c r="AG11" s="6">
        <v>0</v>
      </c>
      <c r="AH11" s="1">
        <v>75044</v>
      </c>
      <c r="AI11">
        <v>1</v>
      </c>
    </row>
    <row r="12" spans="1:35" x14ac:dyDescent="0.25">
      <c r="A12" t="s">
        <v>207</v>
      </c>
      <c r="B12" t="s">
        <v>31</v>
      </c>
      <c r="C12" t="s">
        <v>290</v>
      </c>
      <c r="D12" t="s">
        <v>254</v>
      </c>
      <c r="E12" s="6">
        <v>74.934782608695656</v>
      </c>
      <c r="F12" s="6">
        <v>3.884239130434783</v>
      </c>
      <c r="G12" s="6">
        <v>0.29076086956521741</v>
      </c>
      <c r="H12" s="6">
        <v>0.47173913043478277</v>
      </c>
      <c r="I12" s="6">
        <v>1.3804347826086956</v>
      </c>
      <c r="J12" s="6">
        <v>0</v>
      </c>
      <c r="K12" s="6">
        <v>0</v>
      </c>
      <c r="L12" s="6">
        <v>1.6929347826086956</v>
      </c>
      <c r="M12" s="6">
        <v>2.4266304347826089</v>
      </c>
      <c r="N12" s="6">
        <v>0</v>
      </c>
      <c r="O12" s="6">
        <f>SUM(NonNurse[[#This Row],[Qualified Social Work Staff Hours]],NonNurse[[#This Row],[Other Social Work Staff Hours]])/NonNurse[[#This Row],[MDS Census]]</f>
        <v>3.2383231795764432E-2</v>
      </c>
      <c r="P12" s="6">
        <v>0</v>
      </c>
      <c r="Q12" s="6">
        <v>3.2961956521739131</v>
      </c>
      <c r="R12" s="6">
        <f>SUM(NonNurse[[#This Row],[Qualified Activities Professional Hours]],NonNurse[[#This Row],[Other Activities Professional Hours]])/NonNurse[[#This Row],[MDS Census]]</f>
        <v>4.3987525384392226E-2</v>
      </c>
      <c r="S12" s="6">
        <v>5.8043478260869561</v>
      </c>
      <c r="T12" s="6">
        <v>4.5135869565217392</v>
      </c>
      <c r="U12" s="6">
        <v>0</v>
      </c>
      <c r="V12" s="6">
        <f>SUM(NonNurse[[#This Row],[Occupational Therapist Hours]],NonNurse[[#This Row],[OT Assistant Hours]],NonNurse[[#This Row],[OT Aide Hours]])/NonNurse[[#This Row],[MDS Census]]</f>
        <v>0.13769219611256164</v>
      </c>
      <c r="W12" s="6">
        <v>5.5923913043478262</v>
      </c>
      <c r="X12" s="6">
        <v>5.6059782608695654</v>
      </c>
      <c r="Y12" s="6">
        <v>0</v>
      </c>
      <c r="Z12" s="6">
        <f>SUM(NonNurse[[#This Row],[Physical Therapist (PT) Hours]],NonNurse[[#This Row],[PT Assistant Hours]],NonNurse[[#This Row],[PT Aide Hours]])/NonNurse[[#This Row],[MDS Census]]</f>
        <v>0.14944154337104726</v>
      </c>
      <c r="AA12" s="6">
        <v>0</v>
      </c>
      <c r="AB12" s="6">
        <v>5.1847826086956523</v>
      </c>
      <c r="AC12" s="6">
        <v>0</v>
      </c>
      <c r="AD12" s="6">
        <v>0</v>
      </c>
      <c r="AE12" s="6">
        <v>0</v>
      </c>
      <c r="AF12" s="6">
        <v>0</v>
      </c>
      <c r="AG12" s="6">
        <v>0</v>
      </c>
      <c r="AH12" s="1">
        <v>75144</v>
      </c>
      <c r="AI12">
        <v>1</v>
      </c>
    </row>
    <row r="13" spans="1:35" x14ac:dyDescent="0.25">
      <c r="A13" t="s">
        <v>207</v>
      </c>
      <c r="B13" t="s">
        <v>163</v>
      </c>
      <c r="C13" t="s">
        <v>325</v>
      </c>
      <c r="D13" t="s">
        <v>254</v>
      </c>
      <c r="E13" s="6">
        <v>101.25</v>
      </c>
      <c r="F13" s="6">
        <v>5.3804347826086953</v>
      </c>
      <c r="G13" s="6">
        <v>0.28260869565217389</v>
      </c>
      <c r="H13" s="6">
        <v>0.47956521739130453</v>
      </c>
      <c r="I13" s="6">
        <v>3.9673913043478262</v>
      </c>
      <c r="J13" s="6">
        <v>0</v>
      </c>
      <c r="K13" s="6">
        <v>0</v>
      </c>
      <c r="L13" s="6">
        <v>3.402173913043478</v>
      </c>
      <c r="M13" s="6">
        <v>6.3940217391304346</v>
      </c>
      <c r="N13" s="6">
        <v>0</v>
      </c>
      <c r="O13" s="6">
        <f>SUM(NonNurse[[#This Row],[Qualified Social Work Staff Hours]],NonNurse[[#This Row],[Other Social Work Staff Hours]])/NonNurse[[#This Row],[MDS Census]]</f>
        <v>6.3150831991411693E-2</v>
      </c>
      <c r="P13" s="6">
        <v>0</v>
      </c>
      <c r="Q13" s="6">
        <v>10.211956521739131</v>
      </c>
      <c r="R13" s="6">
        <f>SUM(NonNurse[[#This Row],[Qualified Activities Professional Hours]],NonNurse[[#This Row],[Other Activities Professional Hours]])/NonNurse[[#This Row],[MDS Census]]</f>
        <v>0.1008588298443371</v>
      </c>
      <c r="S13" s="6">
        <v>8.9320652173913047</v>
      </c>
      <c r="T13" s="6">
        <v>3.8559782608695654</v>
      </c>
      <c r="U13" s="6">
        <v>0</v>
      </c>
      <c r="V13" s="6">
        <f>SUM(NonNurse[[#This Row],[Occupational Therapist Hours]],NonNurse[[#This Row],[OT Assistant Hours]],NonNurse[[#This Row],[OT Aide Hours]])/NonNurse[[#This Row],[MDS Census]]</f>
        <v>0.12630166398282341</v>
      </c>
      <c r="W13" s="6">
        <v>9.4538043478260878</v>
      </c>
      <c r="X13" s="6">
        <v>4.4972826086956523</v>
      </c>
      <c r="Y13" s="6">
        <v>0</v>
      </c>
      <c r="Z13" s="6">
        <f>SUM(NonNurse[[#This Row],[Physical Therapist (PT) Hours]],NonNurse[[#This Row],[PT Assistant Hours]],NonNurse[[#This Row],[PT Aide Hours]])/NonNurse[[#This Row],[MDS Census]]</f>
        <v>0.13778851315083201</v>
      </c>
      <c r="AA13" s="6">
        <v>0</v>
      </c>
      <c r="AB13" s="6">
        <v>9</v>
      </c>
      <c r="AC13" s="6">
        <v>0</v>
      </c>
      <c r="AD13" s="6">
        <v>0</v>
      </c>
      <c r="AE13" s="6">
        <v>0</v>
      </c>
      <c r="AF13" s="6">
        <v>0</v>
      </c>
      <c r="AG13" s="6">
        <v>0</v>
      </c>
      <c r="AH13" s="1">
        <v>75389</v>
      </c>
      <c r="AI13">
        <v>1</v>
      </c>
    </row>
    <row r="14" spans="1:35" x14ac:dyDescent="0.25">
      <c r="A14" t="s">
        <v>207</v>
      </c>
      <c r="B14" t="s">
        <v>21</v>
      </c>
      <c r="C14" t="s">
        <v>284</v>
      </c>
      <c r="D14" t="s">
        <v>255</v>
      </c>
      <c r="E14" s="6">
        <v>52.206521739130437</v>
      </c>
      <c r="F14" s="6">
        <v>5.1358695652173916</v>
      </c>
      <c r="G14" s="6">
        <v>0.66304347826086951</v>
      </c>
      <c r="H14" s="6">
        <v>0.29836956521739127</v>
      </c>
      <c r="I14" s="6">
        <v>1.7173913043478262</v>
      </c>
      <c r="J14" s="6">
        <v>0</v>
      </c>
      <c r="K14" s="6">
        <v>0</v>
      </c>
      <c r="L14" s="6">
        <v>1.2663043478260869</v>
      </c>
      <c r="M14" s="6">
        <v>3.2581521739130435</v>
      </c>
      <c r="N14" s="6">
        <v>4.9076086956521738</v>
      </c>
      <c r="O14" s="6">
        <f>SUM(NonNurse[[#This Row],[Qualified Social Work Staff Hours]],NonNurse[[#This Row],[Other Social Work Staff Hours]])/NonNurse[[#This Row],[MDS Census]]</f>
        <v>0.15641265875494481</v>
      </c>
      <c r="P14" s="6">
        <v>0</v>
      </c>
      <c r="Q14" s="6">
        <v>0</v>
      </c>
      <c r="R14" s="6">
        <f>SUM(NonNurse[[#This Row],[Qualified Activities Professional Hours]],NonNurse[[#This Row],[Other Activities Professional Hours]])/NonNurse[[#This Row],[MDS Census]]</f>
        <v>0</v>
      </c>
      <c r="S14" s="6">
        <v>5.2255434782608692</v>
      </c>
      <c r="T14" s="6">
        <v>1.0815217391304348</v>
      </c>
      <c r="U14" s="6">
        <v>0</v>
      </c>
      <c r="V14" s="6">
        <f>SUM(NonNurse[[#This Row],[Occupational Therapist Hours]],NonNurse[[#This Row],[OT Assistant Hours]],NonNurse[[#This Row],[OT Aide Hours]])/NonNurse[[#This Row],[MDS Census]]</f>
        <v>0.12080991047262127</v>
      </c>
      <c r="W14" s="6">
        <v>5.7201086956521738</v>
      </c>
      <c r="X14" s="6">
        <v>3.2472826086956523</v>
      </c>
      <c r="Y14" s="6">
        <v>0</v>
      </c>
      <c r="Z14" s="6">
        <f>SUM(NonNurse[[#This Row],[Physical Therapist (PT) Hours]],NonNurse[[#This Row],[PT Assistant Hours]],NonNurse[[#This Row],[PT Aide Hours]])/NonNurse[[#This Row],[MDS Census]]</f>
        <v>0.1717676452217364</v>
      </c>
      <c r="AA14" s="6">
        <v>0</v>
      </c>
      <c r="AB14" s="6">
        <v>7.0978260869565215</v>
      </c>
      <c r="AC14" s="6">
        <v>0</v>
      </c>
      <c r="AD14" s="6">
        <v>0</v>
      </c>
      <c r="AE14" s="6">
        <v>0</v>
      </c>
      <c r="AF14" s="6">
        <v>0</v>
      </c>
      <c r="AG14" s="6">
        <v>0</v>
      </c>
      <c r="AH14" s="1">
        <v>75089</v>
      </c>
      <c r="AI14">
        <v>1</v>
      </c>
    </row>
    <row r="15" spans="1:35" x14ac:dyDescent="0.25">
      <c r="A15" t="s">
        <v>207</v>
      </c>
      <c r="B15" t="s">
        <v>116</v>
      </c>
      <c r="C15" t="s">
        <v>321</v>
      </c>
      <c r="D15" t="s">
        <v>257</v>
      </c>
      <c r="E15" s="6">
        <v>42.119565217391305</v>
      </c>
      <c r="F15" s="6">
        <v>4.5706521739130439</v>
      </c>
      <c r="G15" s="6">
        <v>0.2391304347826087</v>
      </c>
      <c r="H15" s="6">
        <v>0.23282608695652177</v>
      </c>
      <c r="I15" s="6">
        <v>1.1304347826086956</v>
      </c>
      <c r="J15" s="6">
        <v>0</v>
      </c>
      <c r="K15" s="6">
        <v>0</v>
      </c>
      <c r="L15" s="6">
        <v>1.7853260869565217</v>
      </c>
      <c r="M15" s="6">
        <v>4.2391304347826084</v>
      </c>
      <c r="N15" s="6">
        <v>0</v>
      </c>
      <c r="O15" s="6">
        <f>SUM(NonNurse[[#This Row],[Qualified Social Work Staff Hours]],NonNurse[[#This Row],[Other Social Work Staff Hours]])/NonNurse[[#This Row],[MDS Census]]</f>
        <v>0.10064516129032257</v>
      </c>
      <c r="P15" s="6">
        <v>0</v>
      </c>
      <c r="Q15" s="6">
        <v>1.1222826086956521</v>
      </c>
      <c r="R15" s="6">
        <f>SUM(NonNurse[[#This Row],[Qualified Activities Professional Hours]],NonNurse[[#This Row],[Other Activities Professional Hours]])/NonNurse[[#This Row],[MDS Census]]</f>
        <v>2.6645161290322579E-2</v>
      </c>
      <c r="S15" s="6">
        <v>2.9836956521739131</v>
      </c>
      <c r="T15" s="6">
        <v>3.3125</v>
      </c>
      <c r="U15" s="6">
        <v>0</v>
      </c>
      <c r="V15" s="6">
        <f>SUM(NonNurse[[#This Row],[Occupational Therapist Hours]],NonNurse[[#This Row],[OT Assistant Hours]],NonNurse[[#This Row],[OT Aide Hours]])/NonNurse[[#This Row],[MDS Census]]</f>
        <v>0.14948387096774193</v>
      </c>
      <c r="W15" s="6">
        <v>2.0788043478260869</v>
      </c>
      <c r="X15" s="6">
        <v>4.3451086956521738</v>
      </c>
      <c r="Y15" s="6">
        <v>0</v>
      </c>
      <c r="Z15" s="6">
        <f>SUM(NonNurse[[#This Row],[Physical Therapist (PT) Hours]],NonNurse[[#This Row],[PT Assistant Hours]],NonNurse[[#This Row],[PT Aide Hours]])/NonNurse[[#This Row],[MDS Census]]</f>
        <v>0.15251612903225806</v>
      </c>
      <c r="AA15" s="6">
        <v>0</v>
      </c>
      <c r="AB15" s="6">
        <v>4.7391304347826084</v>
      </c>
      <c r="AC15" s="6">
        <v>0</v>
      </c>
      <c r="AD15" s="6">
        <v>0</v>
      </c>
      <c r="AE15" s="6">
        <v>0</v>
      </c>
      <c r="AF15" s="6">
        <v>0</v>
      </c>
      <c r="AG15" s="6">
        <v>0</v>
      </c>
      <c r="AH15" s="1">
        <v>75327</v>
      </c>
      <c r="AI15">
        <v>1</v>
      </c>
    </row>
    <row r="16" spans="1:35" x14ac:dyDescent="0.25">
      <c r="A16" t="s">
        <v>207</v>
      </c>
      <c r="B16" t="s">
        <v>48</v>
      </c>
      <c r="C16" t="s">
        <v>302</v>
      </c>
      <c r="D16" t="s">
        <v>253</v>
      </c>
      <c r="E16" s="6">
        <v>59.054347826086953</v>
      </c>
      <c r="F16" s="6">
        <v>4.8913043478260869</v>
      </c>
      <c r="G16" s="6">
        <v>0.94021739130434778</v>
      </c>
      <c r="H16" s="6">
        <v>0.27826086956521745</v>
      </c>
      <c r="I16" s="6">
        <v>2.5217391304347827</v>
      </c>
      <c r="J16" s="6">
        <v>0</v>
      </c>
      <c r="K16" s="6">
        <v>0</v>
      </c>
      <c r="L16" s="6">
        <v>1.1576086956521738</v>
      </c>
      <c r="M16" s="6">
        <v>4.3695652173913047</v>
      </c>
      <c r="N16" s="6">
        <v>0</v>
      </c>
      <c r="O16" s="6">
        <f>SUM(NonNurse[[#This Row],[Qualified Social Work Staff Hours]],NonNurse[[#This Row],[Other Social Work Staff Hours]])/NonNurse[[#This Row],[MDS Census]]</f>
        <v>7.3992269464384322E-2</v>
      </c>
      <c r="P16" s="6">
        <v>0</v>
      </c>
      <c r="Q16" s="6">
        <v>0</v>
      </c>
      <c r="R16" s="6">
        <f>SUM(NonNurse[[#This Row],[Qualified Activities Professional Hours]],NonNurse[[#This Row],[Other Activities Professional Hours]])/NonNurse[[#This Row],[MDS Census]]</f>
        <v>0</v>
      </c>
      <c r="S16" s="6">
        <v>2.6195652173913042</v>
      </c>
      <c r="T16" s="6">
        <v>1.8070652173913044</v>
      </c>
      <c r="U16" s="6">
        <v>0</v>
      </c>
      <c r="V16" s="6">
        <f>SUM(NonNurse[[#This Row],[Occupational Therapist Hours]],NonNurse[[#This Row],[OT Assistant Hours]],NonNurse[[#This Row],[OT Aide Hours]])/NonNurse[[#This Row],[MDS Census]]</f>
        <v>7.4958586416344564E-2</v>
      </c>
      <c r="W16" s="6">
        <v>5.1684782608695654</v>
      </c>
      <c r="X16" s="6">
        <v>3.4157608695652173</v>
      </c>
      <c r="Y16" s="6">
        <v>0</v>
      </c>
      <c r="Z16" s="6">
        <f>SUM(NonNurse[[#This Row],[Physical Therapist (PT) Hours]],NonNurse[[#This Row],[PT Assistant Hours]],NonNurse[[#This Row],[PT Aide Hours]])/NonNurse[[#This Row],[MDS Census]]</f>
        <v>0.14536167863059085</v>
      </c>
      <c r="AA16" s="6">
        <v>0</v>
      </c>
      <c r="AB16" s="6">
        <v>9.4021739130434785</v>
      </c>
      <c r="AC16" s="6">
        <v>0</v>
      </c>
      <c r="AD16" s="6">
        <v>0</v>
      </c>
      <c r="AE16" s="6">
        <v>0</v>
      </c>
      <c r="AF16" s="6">
        <v>0</v>
      </c>
      <c r="AG16" s="6">
        <v>0</v>
      </c>
      <c r="AH16" s="1">
        <v>75211</v>
      </c>
      <c r="AI16">
        <v>1</v>
      </c>
    </row>
    <row r="17" spans="1:35" x14ac:dyDescent="0.25">
      <c r="A17" t="s">
        <v>207</v>
      </c>
      <c r="B17" t="s">
        <v>14</v>
      </c>
      <c r="C17" t="s">
        <v>279</v>
      </c>
      <c r="D17" t="s">
        <v>255</v>
      </c>
      <c r="E17" s="6">
        <v>53.902173913043477</v>
      </c>
      <c r="F17" s="6">
        <v>5.0054347826086953</v>
      </c>
      <c r="G17" s="6">
        <v>9.7826086956521743E-2</v>
      </c>
      <c r="H17" s="6">
        <v>0.29673913043478267</v>
      </c>
      <c r="I17" s="6">
        <v>1.0217391304347827</v>
      </c>
      <c r="J17" s="6">
        <v>0</v>
      </c>
      <c r="K17" s="6">
        <v>0</v>
      </c>
      <c r="L17" s="6">
        <v>1.4809782608695652</v>
      </c>
      <c r="M17" s="6">
        <v>5.1358695652173916</v>
      </c>
      <c r="N17" s="6">
        <v>0</v>
      </c>
      <c r="O17" s="6">
        <f>SUM(NonNurse[[#This Row],[Qualified Social Work Staff Hours]],NonNurse[[#This Row],[Other Social Work Staff Hours]])/NonNurse[[#This Row],[MDS Census]]</f>
        <v>9.5281306715063532E-2</v>
      </c>
      <c r="P17" s="6">
        <v>0</v>
      </c>
      <c r="Q17" s="6">
        <v>4.0135869565217392</v>
      </c>
      <c r="R17" s="6">
        <f>SUM(NonNurse[[#This Row],[Qualified Activities Professional Hours]],NonNurse[[#This Row],[Other Activities Professional Hours]])/NonNurse[[#This Row],[MDS Census]]</f>
        <v>7.4460576729179273E-2</v>
      </c>
      <c r="S17" s="6">
        <v>2.9673913043478262</v>
      </c>
      <c r="T17" s="6">
        <v>3.2581521739130435</v>
      </c>
      <c r="U17" s="6">
        <v>0</v>
      </c>
      <c r="V17" s="6">
        <f>SUM(NonNurse[[#This Row],[Occupational Therapist Hours]],NonNurse[[#This Row],[OT Assistant Hours]],NonNurse[[#This Row],[OT Aide Hours]])/NonNurse[[#This Row],[MDS Census]]</f>
        <v>0.11549707602339181</v>
      </c>
      <c r="W17" s="6">
        <v>1.4592391304347827</v>
      </c>
      <c r="X17" s="6">
        <v>3.6385869565217392</v>
      </c>
      <c r="Y17" s="6">
        <v>0</v>
      </c>
      <c r="Z17" s="6">
        <f>SUM(NonNurse[[#This Row],[Physical Therapist (PT) Hours]],NonNurse[[#This Row],[PT Assistant Hours]],NonNurse[[#This Row],[PT Aide Hours]])/NonNurse[[#This Row],[MDS Census]]</f>
        <v>9.4575519257914895E-2</v>
      </c>
      <c r="AA17" s="6">
        <v>0</v>
      </c>
      <c r="AB17" s="6">
        <v>6.5326086956521738</v>
      </c>
      <c r="AC17" s="6">
        <v>0</v>
      </c>
      <c r="AD17" s="6">
        <v>0</v>
      </c>
      <c r="AE17" s="6">
        <v>0</v>
      </c>
      <c r="AF17" s="6">
        <v>0</v>
      </c>
      <c r="AG17" s="6">
        <v>0</v>
      </c>
      <c r="AH17" s="1">
        <v>75070</v>
      </c>
      <c r="AI17">
        <v>1</v>
      </c>
    </row>
    <row r="18" spans="1:35" x14ac:dyDescent="0.25">
      <c r="A18" t="s">
        <v>207</v>
      </c>
      <c r="B18" t="s">
        <v>97</v>
      </c>
      <c r="C18" t="s">
        <v>274</v>
      </c>
      <c r="D18" t="s">
        <v>252</v>
      </c>
      <c r="E18" s="6">
        <v>95.054347826086953</v>
      </c>
      <c r="F18" s="6">
        <v>5.1358695652173916</v>
      </c>
      <c r="G18" s="6">
        <v>0.11956521739130435</v>
      </c>
      <c r="H18" s="6">
        <v>0.54293478260869588</v>
      </c>
      <c r="I18" s="6">
        <v>1.7065217391304348</v>
      </c>
      <c r="J18" s="6">
        <v>0</v>
      </c>
      <c r="K18" s="6">
        <v>0</v>
      </c>
      <c r="L18" s="6">
        <v>4.9320652173913047</v>
      </c>
      <c r="M18" s="6">
        <v>4.6168478260869561</v>
      </c>
      <c r="N18" s="6">
        <v>0</v>
      </c>
      <c r="O18" s="6">
        <f>SUM(NonNurse[[#This Row],[Qualified Social Work Staff Hours]],NonNurse[[#This Row],[Other Social Work Staff Hours]])/NonNurse[[#This Row],[MDS Census]]</f>
        <v>4.8570611778158947E-2</v>
      </c>
      <c r="P18" s="6">
        <v>0</v>
      </c>
      <c r="Q18" s="6">
        <v>0</v>
      </c>
      <c r="R18" s="6">
        <f>SUM(NonNurse[[#This Row],[Qualified Activities Professional Hours]],NonNurse[[#This Row],[Other Activities Professional Hours]])/NonNurse[[#This Row],[MDS Census]]</f>
        <v>0</v>
      </c>
      <c r="S18" s="6">
        <v>9.9891304347826093</v>
      </c>
      <c r="T18" s="6">
        <v>4.4320652173913047</v>
      </c>
      <c r="U18" s="6">
        <v>0</v>
      </c>
      <c r="V18" s="6">
        <f>SUM(NonNurse[[#This Row],[Occupational Therapist Hours]],NonNurse[[#This Row],[OT Assistant Hours]],NonNurse[[#This Row],[OT Aide Hours]])/NonNurse[[#This Row],[MDS Census]]</f>
        <v>0.15171526586620929</v>
      </c>
      <c r="W18" s="6">
        <v>5.8125</v>
      </c>
      <c r="X18" s="6">
        <v>3.7418478260869565</v>
      </c>
      <c r="Y18" s="6">
        <v>0</v>
      </c>
      <c r="Z18" s="6">
        <f>SUM(NonNurse[[#This Row],[Physical Therapist (PT) Hours]],NonNurse[[#This Row],[PT Assistant Hours]],NonNurse[[#This Row],[PT Aide Hours]])/NonNurse[[#This Row],[MDS Census]]</f>
        <v>0.10051457975986279</v>
      </c>
      <c r="AA18" s="6">
        <v>0</v>
      </c>
      <c r="AB18" s="6">
        <v>10.206521739130435</v>
      </c>
      <c r="AC18" s="6">
        <v>0</v>
      </c>
      <c r="AD18" s="6">
        <v>0</v>
      </c>
      <c r="AE18" s="6">
        <v>0</v>
      </c>
      <c r="AF18" s="6">
        <v>0</v>
      </c>
      <c r="AG18" s="6">
        <v>0</v>
      </c>
      <c r="AH18" s="1">
        <v>75300</v>
      </c>
      <c r="AI18">
        <v>1</v>
      </c>
    </row>
    <row r="19" spans="1:35" x14ac:dyDescent="0.25">
      <c r="A19" t="s">
        <v>207</v>
      </c>
      <c r="B19" t="s">
        <v>37</v>
      </c>
      <c r="C19" t="s">
        <v>292</v>
      </c>
      <c r="D19" t="s">
        <v>258</v>
      </c>
      <c r="E19" s="6">
        <v>90.304347826086953</v>
      </c>
      <c r="F19" s="6">
        <v>4.9728260869565215</v>
      </c>
      <c r="G19" s="6">
        <v>0.92391304347826086</v>
      </c>
      <c r="H19" s="6">
        <v>0.75760869565217415</v>
      </c>
      <c r="I19" s="6">
        <v>2.8260869565217392</v>
      </c>
      <c r="J19" s="6">
        <v>0</v>
      </c>
      <c r="K19" s="6">
        <v>0</v>
      </c>
      <c r="L19" s="6">
        <v>3.714673913043478</v>
      </c>
      <c r="M19" s="6">
        <v>6.4103260869565215</v>
      </c>
      <c r="N19" s="6">
        <v>0</v>
      </c>
      <c r="O19" s="6">
        <f>SUM(NonNurse[[#This Row],[Qualified Social Work Staff Hours]],NonNurse[[#This Row],[Other Social Work Staff Hours]])/NonNurse[[#This Row],[MDS Census]]</f>
        <v>7.0985796822339908E-2</v>
      </c>
      <c r="P19" s="6">
        <v>0</v>
      </c>
      <c r="Q19" s="6">
        <v>6.4103260869565215</v>
      </c>
      <c r="R19" s="6">
        <f>SUM(NonNurse[[#This Row],[Qualified Activities Professional Hours]],NonNurse[[#This Row],[Other Activities Professional Hours]])/NonNurse[[#This Row],[MDS Census]]</f>
        <v>7.0985796822339908E-2</v>
      </c>
      <c r="S19" s="6">
        <v>4.0380434782608692</v>
      </c>
      <c r="T19" s="6">
        <v>8.2826086956521738</v>
      </c>
      <c r="U19" s="6">
        <v>0</v>
      </c>
      <c r="V19" s="6">
        <f>SUM(NonNurse[[#This Row],[Occupational Therapist Hours]],NonNurse[[#This Row],[OT Assistant Hours]],NonNurse[[#This Row],[OT Aide Hours]])/NonNurse[[#This Row],[MDS Census]]</f>
        <v>0.13643476167549351</v>
      </c>
      <c r="W19" s="6">
        <v>6.3885869565217392</v>
      </c>
      <c r="X19" s="6">
        <v>9.1684782608695645</v>
      </c>
      <c r="Y19" s="6">
        <v>0</v>
      </c>
      <c r="Z19" s="6">
        <f>SUM(NonNurse[[#This Row],[Physical Therapist (PT) Hours]],NonNurse[[#This Row],[PT Assistant Hours]],NonNurse[[#This Row],[PT Aide Hours]])/NonNurse[[#This Row],[MDS Census]]</f>
        <v>0.1722737120847376</v>
      </c>
      <c r="AA19" s="6">
        <v>0</v>
      </c>
      <c r="AB19" s="6">
        <v>3.2608695652173911</v>
      </c>
      <c r="AC19" s="6">
        <v>0</v>
      </c>
      <c r="AD19" s="6">
        <v>0</v>
      </c>
      <c r="AE19" s="6">
        <v>0</v>
      </c>
      <c r="AF19" s="6">
        <v>0</v>
      </c>
      <c r="AG19" s="6">
        <v>0</v>
      </c>
      <c r="AH19" s="1">
        <v>75181</v>
      </c>
      <c r="AI19">
        <v>1</v>
      </c>
    </row>
    <row r="20" spans="1:35" x14ac:dyDescent="0.25">
      <c r="A20" t="s">
        <v>207</v>
      </c>
      <c r="B20" t="s">
        <v>172</v>
      </c>
      <c r="C20" t="s">
        <v>299</v>
      </c>
      <c r="D20" t="s">
        <v>254</v>
      </c>
      <c r="E20" s="6">
        <v>71.086956521739125</v>
      </c>
      <c r="F20" s="6">
        <v>4.6875</v>
      </c>
      <c r="G20" s="6">
        <v>0.44021739130434784</v>
      </c>
      <c r="H20" s="6">
        <v>0.40489130434782611</v>
      </c>
      <c r="I20" s="6">
        <v>2.8043478260869565</v>
      </c>
      <c r="J20" s="6">
        <v>0</v>
      </c>
      <c r="K20" s="6">
        <v>0</v>
      </c>
      <c r="L20" s="6">
        <v>0.62228260869565222</v>
      </c>
      <c r="M20" s="6">
        <v>2.8043478260869565</v>
      </c>
      <c r="N20" s="6">
        <v>0</v>
      </c>
      <c r="O20" s="6">
        <f>SUM(NonNurse[[#This Row],[Qualified Social Work Staff Hours]],NonNurse[[#This Row],[Other Social Work Staff Hours]])/NonNurse[[#This Row],[MDS Census]]</f>
        <v>3.9449541284403672E-2</v>
      </c>
      <c r="P20" s="6">
        <v>0</v>
      </c>
      <c r="Q20" s="6">
        <v>0</v>
      </c>
      <c r="R20" s="6">
        <f>SUM(NonNurse[[#This Row],[Qualified Activities Professional Hours]],NonNurse[[#This Row],[Other Activities Professional Hours]])/NonNurse[[#This Row],[MDS Census]]</f>
        <v>0</v>
      </c>
      <c r="S20" s="6">
        <v>3.722826086956522</v>
      </c>
      <c r="T20" s="6">
        <v>5.1059782608695654</v>
      </c>
      <c r="U20" s="6">
        <v>0</v>
      </c>
      <c r="V20" s="6">
        <f>SUM(NonNurse[[#This Row],[Occupational Therapist Hours]],NonNurse[[#This Row],[OT Assistant Hours]],NonNurse[[#This Row],[OT Aide Hours]])/NonNurse[[#This Row],[MDS Census]]</f>
        <v>0.12419724770642204</v>
      </c>
      <c r="W20" s="6">
        <v>5.0461956521739131</v>
      </c>
      <c r="X20" s="6">
        <v>4.2336956521739131</v>
      </c>
      <c r="Y20" s="6">
        <v>0</v>
      </c>
      <c r="Z20" s="6">
        <f>SUM(NonNurse[[#This Row],[Physical Therapist (PT) Hours]],NonNurse[[#This Row],[PT Assistant Hours]],NonNurse[[#This Row],[PT Aide Hours]])/NonNurse[[#This Row],[MDS Census]]</f>
        <v>0.13054281345565749</v>
      </c>
      <c r="AA20" s="6">
        <v>0</v>
      </c>
      <c r="AB20" s="6">
        <v>9.4239130434782616</v>
      </c>
      <c r="AC20" s="6">
        <v>0</v>
      </c>
      <c r="AD20" s="6">
        <v>0</v>
      </c>
      <c r="AE20" s="6">
        <v>0</v>
      </c>
      <c r="AF20" s="6">
        <v>0</v>
      </c>
      <c r="AG20" s="6">
        <v>0</v>
      </c>
      <c r="AH20" s="1">
        <v>75403</v>
      </c>
      <c r="AI20">
        <v>1</v>
      </c>
    </row>
    <row r="21" spans="1:35" x14ac:dyDescent="0.25">
      <c r="A21" t="s">
        <v>207</v>
      </c>
      <c r="B21" t="s">
        <v>55</v>
      </c>
      <c r="C21" t="s">
        <v>307</v>
      </c>
      <c r="D21" t="s">
        <v>254</v>
      </c>
      <c r="E21" s="6">
        <v>197.38043478260869</v>
      </c>
      <c r="F21" s="6">
        <v>6.1304347826086953</v>
      </c>
      <c r="G21" s="6">
        <v>1.4130434782608696</v>
      </c>
      <c r="H21" s="6">
        <v>0.88945652173913037</v>
      </c>
      <c r="I21" s="6">
        <v>4.5</v>
      </c>
      <c r="J21" s="6">
        <v>0</v>
      </c>
      <c r="K21" s="6">
        <v>0</v>
      </c>
      <c r="L21" s="6">
        <v>3.3848913043478261</v>
      </c>
      <c r="M21" s="6">
        <v>11.590760869565216</v>
      </c>
      <c r="N21" s="6">
        <v>0</v>
      </c>
      <c r="O21" s="6">
        <f>SUM(NonNurse[[#This Row],[Qualified Social Work Staff Hours]],NonNurse[[#This Row],[Other Social Work Staff Hours]])/NonNurse[[#This Row],[MDS Census]]</f>
        <v>5.8722947298860066E-2</v>
      </c>
      <c r="P21" s="6">
        <v>0</v>
      </c>
      <c r="Q21" s="6">
        <v>20.680434782608693</v>
      </c>
      <c r="R21" s="6">
        <f>SUM(NonNurse[[#This Row],[Qualified Activities Professional Hours]],NonNurse[[#This Row],[Other Activities Professional Hours]])/NonNurse[[#This Row],[MDS Census]]</f>
        <v>0.10477449198744423</v>
      </c>
      <c r="S21" s="6">
        <v>5.2483695652173896</v>
      </c>
      <c r="T21" s="6">
        <v>4.1857608695652173</v>
      </c>
      <c r="U21" s="6">
        <v>0</v>
      </c>
      <c r="V21" s="6">
        <f>SUM(NonNurse[[#This Row],[Occupational Therapist Hours]],NonNurse[[#This Row],[OT Assistant Hours]],NonNurse[[#This Row],[OT Aide Hours]])/NonNurse[[#This Row],[MDS Census]]</f>
        <v>4.7796684839473524E-2</v>
      </c>
      <c r="W21" s="6">
        <v>9.1985869565217371</v>
      </c>
      <c r="X21" s="6">
        <v>4.8215217391304366</v>
      </c>
      <c r="Y21" s="6">
        <v>0</v>
      </c>
      <c r="Z21" s="6">
        <f>SUM(NonNurse[[#This Row],[Physical Therapist (PT) Hours]],NonNurse[[#This Row],[PT Assistant Hours]],NonNurse[[#This Row],[PT Aide Hours]])/NonNurse[[#This Row],[MDS Census]]</f>
        <v>7.1030893771683465E-2</v>
      </c>
      <c r="AA21" s="6">
        <v>0</v>
      </c>
      <c r="AB21" s="6">
        <v>0</v>
      </c>
      <c r="AC21" s="6">
        <v>0</v>
      </c>
      <c r="AD21" s="6">
        <v>0</v>
      </c>
      <c r="AE21" s="6">
        <v>0.97826086956521741</v>
      </c>
      <c r="AF21" s="6">
        <v>0</v>
      </c>
      <c r="AG21" s="6">
        <v>0</v>
      </c>
      <c r="AH21" s="1">
        <v>75228</v>
      </c>
      <c r="AI21">
        <v>1</v>
      </c>
    </row>
    <row r="22" spans="1:35" x14ac:dyDescent="0.25">
      <c r="A22" t="s">
        <v>207</v>
      </c>
      <c r="B22" t="s">
        <v>126</v>
      </c>
      <c r="C22" t="s">
        <v>304</v>
      </c>
      <c r="D22" t="s">
        <v>253</v>
      </c>
      <c r="E22" s="6">
        <v>59.119565217391305</v>
      </c>
      <c r="F22" s="6">
        <v>5.55</v>
      </c>
      <c r="G22" s="6">
        <v>0.28260869565217389</v>
      </c>
      <c r="H22" s="6">
        <v>0.2608695652173913</v>
      </c>
      <c r="I22" s="6">
        <v>1.8913043478260869</v>
      </c>
      <c r="J22" s="6">
        <v>0</v>
      </c>
      <c r="K22" s="6">
        <v>0</v>
      </c>
      <c r="L22" s="6">
        <v>2.2798913043478262</v>
      </c>
      <c r="M22" s="6">
        <v>4.9217391304347835</v>
      </c>
      <c r="N22" s="6">
        <v>0</v>
      </c>
      <c r="O22" s="6">
        <f>SUM(NonNurse[[#This Row],[Qualified Social Work Staff Hours]],NonNurse[[#This Row],[Other Social Work Staff Hours]])/NonNurse[[#This Row],[MDS Census]]</f>
        <v>8.3250597536311838E-2</v>
      </c>
      <c r="P22" s="6">
        <v>0</v>
      </c>
      <c r="Q22" s="6">
        <v>5.8815217391304326</v>
      </c>
      <c r="R22" s="6">
        <f>SUM(NonNurse[[#This Row],[Qualified Activities Professional Hours]],NonNurse[[#This Row],[Other Activities Professional Hours]])/NonNurse[[#This Row],[MDS Census]]</f>
        <v>9.9485199485199446E-2</v>
      </c>
      <c r="S22" s="6">
        <v>5.5326086956521738</v>
      </c>
      <c r="T22" s="6">
        <v>5.3559782608695654</v>
      </c>
      <c r="U22" s="6">
        <v>0</v>
      </c>
      <c r="V22" s="6">
        <f>SUM(NonNurse[[#This Row],[Occupational Therapist Hours]],NonNurse[[#This Row],[OT Assistant Hours]],NonNurse[[#This Row],[OT Aide Hours]])/NonNurse[[#This Row],[MDS Census]]</f>
        <v>0.18417907703621988</v>
      </c>
      <c r="W22" s="6">
        <v>5.2464130434782614</v>
      </c>
      <c r="X22" s="6">
        <v>2.3143478260869568</v>
      </c>
      <c r="Y22" s="6">
        <v>0</v>
      </c>
      <c r="Z22" s="6">
        <f>SUM(NonNurse[[#This Row],[Physical Therapist (PT) Hours]],NonNurse[[#This Row],[PT Assistant Hours]],NonNurse[[#This Row],[PT Aide Hours]])/NonNurse[[#This Row],[MDS Census]]</f>
        <v>0.1278893178893179</v>
      </c>
      <c r="AA22" s="6">
        <v>0</v>
      </c>
      <c r="AB22" s="6">
        <v>4.9891304347826084</v>
      </c>
      <c r="AC22" s="6">
        <v>0</v>
      </c>
      <c r="AD22" s="6">
        <v>0</v>
      </c>
      <c r="AE22" s="6">
        <v>0</v>
      </c>
      <c r="AF22" s="6">
        <v>0</v>
      </c>
      <c r="AG22" s="6">
        <v>0</v>
      </c>
      <c r="AH22" s="1">
        <v>75338</v>
      </c>
      <c r="AI22">
        <v>1</v>
      </c>
    </row>
    <row r="23" spans="1:35" x14ac:dyDescent="0.25">
      <c r="A23" t="s">
        <v>207</v>
      </c>
      <c r="B23" t="s">
        <v>109</v>
      </c>
      <c r="C23" t="s">
        <v>277</v>
      </c>
      <c r="D23" t="s">
        <v>252</v>
      </c>
      <c r="E23" s="6">
        <v>102.57608695652173</v>
      </c>
      <c r="F23" s="6">
        <v>5.3369565217391308</v>
      </c>
      <c r="G23" s="6">
        <v>0.14130434782608695</v>
      </c>
      <c r="H23" s="6">
        <v>0.33695652173913043</v>
      </c>
      <c r="I23" s="6">
        <v>2.2826086956521738</v>
      </c>
      <c r="J23" s="6">
        <v>0</v>
      </c>
      <c r="K23" s="6">
        <v>0</v>
      </c>
      <c r="L23" s="6">
        <v>2.6141304347826089</v>
      </c>
      <c r="M23" s="6">
        <v>10.068478260869565</v>
      </c>
      <c r="N23" s="6">
        <v>0</v>
      </c>
      <c r="O23" s="6">
        <f>SUM(NonNurse[[#This Row],[Qualified Social Work Staff Hours]],NonNurse[[#This Row],[Other Social Work Staff Hours]])/NonNurse[[#This Row],[MDS Census]]</f>
        <v>9.8156193705626796E-2</v>
      </c>
      <c r="P23" s="6">
        <v>0</v>
      </c>
      <c r="Q23" s="6">
        <v>5.0347826086956555</v>
      </c>
      <c r="R23" s="6">
        <f>SUM(NonNurse[[#This Row],[Qualified Activities Professional Hours]],NonNurse[[#This Row],[Other Activities Professional Hours]])/NonNurse[[#This Row],[MDS Census]]</f>
        <v>4.9083395146762777E-2</v>
      </c>
      <c r="S23" s="6">
        <v>5.2010869565217392</v>
      </c>
      <c r="T23" s="6">
        <v>7.7364130434782608</v>
      </c>
      <c r="U23" s="6">
        <v>0</v>
      </c>
      <c r="V23" s="6">
        <f>SUM(NonNurse[[#This Row],[Occupational Therapist Hours]],NonNurse[[#This Row],[OT Assistant Hours]],NonNurse[[#This Row],[OT Aide Hours]])/NonNurse[[#This Row],[MDS Census]]</f>
        <v>0.12612588746423653</v>
      </c>
      <c r="W23" s="6">
        <v>5.5190217391304346</v>
      </c>
      <c r="X23" s="6">
        <v>5.3452173913043479</v>
      </c>
      <c r="Y23" s="6">
        <v>0</v>
      </c>
      <c r="Z23" s="6">
        <f>SUM(NonNurse[[#This Row],[Physical Therapist (PT) Hours]],NonNurse[[#This Row],[PT Assistant Hours]],NonNurse[[#This Row],[PT Aide Hours]])/NonNurse[[#This Row],[MDS Census]]</f>
        <v>0.10591395570626258</v>
      </c>
      <c r="AA23" s="6">
        <v>0</v>
      </c>
      <c r="AB23" s="6">
        <v>5.8695652173913047</v>
      </c>
      <c r="AC23" s="6">
        <v>0</v>
      </c>
      <c r="AD23" s="6">
        <v>0</v>
      </c>
      <c r="AE23" s="6">
        <v>0</v>
      </c>
      <c r="AF23" s="6">
        <v>0</v>
      </c>
      <c r="AG23" s="6">
        <v>0</v>
      </c>
      <c r="AH23" s="1">
        <v>75320</v>
      </c>
      <c r="AI23">
        <v>1</v>
      </c>
    </row>
    <row r="24" spans="1:35" x14ac:dyDescent="0.25">
      <c r="A24" t="s">
        <v>207</v>
      </c>
      <c r="B24" t="s">
        <v>184</v>
      </c>
      <c r="C24" t="s">
        <v>285</v>
      </c>
      <c r="D24" t="s">
        <v>254</v>
      </c>
      <c r="E24" s="6">
        <v>85.293478260869563</v>
      </c>
      <c r="F24" s="6">
        <v>16.625</v>
      </c>
      <c r="G24" s="6">
        <v>0.53532608695652173</v>
      </c>
      <c r="H24" s="6">
        <v>0</v>
      </c>
      <c r="I24" s="6">
        <v>4.6630434782608692</v>
      </c>
      <c r="J24" s="6">
        <v>0</v>
      </c>
      <c r="K24" s="6">
        <v>0</v>
      </c>
      <c r="L24" s="6">
        <v>3.4651086956521735</v>
      </c>
      <c r="M24" s="6">
        <v>5.7880434782608692</v>
      </c>
      <c r="N24" s="6">
        <v>0</v>
      </c>
      <c r="O24" s="6">
        <f>SUM(NonNurse[[#This Row],[Qualified Social Work Staff Hours]],NonNurse[[#This Row],[Other Social Work Staff Hours]])/NonNurse[[#This Row],[MDS Census]]</f>
        <v>6.7860328788071869E-2</v>
      </c>
      <c r="P24" s="6">
        <v>3.1304347826086958</v>
      </c>
      <c r="Q24" s="6">
        <v>2.2092391304347827</v>
      </c>
      <c r="R24" s="6">
        <f>SUM(NonNurse[[#This Row],[Qualified Activities Professional Hours]],NonNurse[[#This Row],[Other Activities Professional Hours]])/NonNurse[[#This Row],[MDS Census]]</f>
        <v>6.2603542755193073E-2</v>
      </c>
      <c r="S24" s="6">
        <v>5.3754347826086937</v>
      </c>
      <c r="T24" s="6">
        <v>5.5515217391304343</v>
      </c>
      <c r="U24" s="6">
        <v>0</v>
      </c>
      <c r="V24" s="6">
        <f>SUM(NonNurse[[#This Row],[Occupational Therapist Hours]],NonNurse[[#This Row],[OT Assistant Hours]],NonNurse[[#This Row],[OT Aide Hours]])/NonNurse[[#This Row],[MDS Census]]</f>
        <v>0.12811010577290682</v>
      </c>
      <c r="W24" s="6">
        <v>5.8538043478260864</v>
      </c>
      <c r="X24" s="6">
        <v>7.5761956521739107</v>
      </c>
      <c r="Y24" s="6">
        <v>0</v>
      </c>
      <c r="Z24" s="6">
        <f>SUM(NonNurse[[#This Row],[Physical Therapist (PT) Hours]],NonNurse[[#This Row],[PT Assistant Hours]],NonNurse[[#This Row],[PT Aide Hours]])/NonNurse[[#This Row],[MDS Census]]</f>
        <v>0.15745635274627243</v>
      </c>
      <c r="AA24" s="6">
        <v>0</v>
      </c>
      <c r="AB24" s="6">
        <v>0</v>
      </c>
      <c r="AC24" s="6">
        <v>0</v>
      </c>
      <c r="AD24" s="6">
        <v>0</v>
      </c>
      <c r="AE24" s="6">
        <v>0</v>
      </c>
      <c r="AF24" s="6">
        <v>0</v>
      </c>
      <c r="AG24" s="6">
        <v>0</v>
      </c>
      <c r="AH24" s="1">
        <v>75418</v>
      </c>
      <c r="AI24">
        <v>1</v>
      </c>
    </row>
    <row r="25" spans="1:35" x14ac:dyDescent="0.25">
      <c r="A25" t="s">
        <v>207</v>
      </c>
      <c r="B25" t="s">
        <v>76</v>
      </c>
      <c r="C25" t="s">
        <v>319</v>
      </c>
      <c r="D25" t="s">
        <v>255</v>
      </c>
      <c r="E25" s="6">
        <v>134.38043478260869</v>
      </c>
      <c r="F25" s="6">
        <v>15.391304347826088</v>
      </c>
      <c r="G25" s="6">
        <v>0.75815217391304346</v>
      </c>
      <c r="H25" s="6">
        <v>0.33695652173913043</v>
      </c>
      <c r="I25" s="6">
        <v>3.1956521739130435</v>
      </c>
      <c r="J25" s="6">
        <v>0</v>
      </c>
      <c r="K25" s="6">
        <v>0</v>
      </c>
      <c r="L25" s="6">
        <v>5.9131521739130424</v>
      </c>
      <c r="M25" s="6">
        <v>7.7010869565217392</v>
      </c>
      <c r="N25" s="6">
        <v>0</v>
      </c>
      <c r="O25" s="6">
        <f>SUM(NonNurse[[#This Row],[Qualified Social Work Staff Hours]],NonNurse[[#This Row],[Other Social Work Staff Hours]])/NonNurse[[#This Row],[MDS Census]]</f>
        <v>5.7308096740273401E-2</v>
      </c>
      <c r="P25" s="6">
        <v>5.3260869565217392</v>
      </c>
      <c r="Q25" s="6">
        <v>0</v>
      </c>
      <c r="R25" s="6">
        <f>SUM(NonNurse[[#This Row],[Qualified Activities Professional Hours]],NonNurse[[#This Row],[Other Activities Professional Hours]])/NonNurse[[#This Row],[MDS Census]]</f>
        <v>3.9634392946695789E-2</v>
      </c>
      <c r="S25" s="6">
        <v>5.2317391304347822</v>
      </c>
      <c r="T25" s="6">
        <v>9.1450000000000014</v>
      </c>
      <c r="U25" s="6">
        <v>0</v>
      </c>
      <c r="V25" s="6">
        <f>SUM(NonNurse[[#This Row],[Occupational Therapist Hours]],NonNurse[[#This Row],[OT Assistant Hours]],NonNurse[[#This Row],[OT Aide Hours]])/NonNurse[[#This Row],[MDS Census]]</f>
        <v>0.1069853595405646</v>
      </c>
      <c r="W25" s="6">
        <v>5.9985869565217378</v>
      </c>
      <c r="X25" s="6">
        <v>6.4405434782608717</v>
      </c>
      <c r="Y25" s="6">
        <v>0</v>
      </c>
      <c r="Z25" s="6">
        <f>SUM(NonNurse[[#This Row],[Physical Therapist (PT) Hours]],NonNurse[[#This Row],[PT Assistant Hours]],NonNurse[[#This Row],[PT Aide Hours]])/NonNurse[[#This Row],[MDS Census]]</f>
        <v>9.25665291595891E-2</v>
      </c>
      <c r="AA25" s="6">
        <v>0</v>
      </c>
      <c r="AB25" s="6">
        <v>0</v>
      </c>
      <c r="AC25" s="6">
        <v>0</v>
      </c>
      <c r="AD25" s="6">
        <v>0</v>
      </c>
      <c r="AE25" s="6">
        <v>0</v>
      </c>
      <c r="AF25" s="6">
        <v>0</v>
      </c>
      <c r="AG25" s="6">
        <v>0</v>
      </c>
      <c r="AH25" s="1">
        <v>75263</v>
      </c>
      <c r="AI25">
        <v>1</v>
      </c>
    </row>
    <row r="26" spans="1:35" x14ac:dyDescent="0.25">
      <c r="A26" t="s">
        <v>207</v>
      </c>
      <c r="B26" t="s">
        <v>91</v>
      </c>
      <c r="C26" t="s">
        <v>293</v>
      </c>
      <c r="D26" t="s">
        <v>253</v>
      </c>
      <c r="E26" s="6">
        <v>241.89130434782609</v>
      </c>
      <c r="F26" s="6">
        <v>19.755434782608695</v>
      </c>
      <c r="G26" s="6">
        <v>0</v>
      </c>
      <c r="H26" s="6">
        <v>0.65217391304347827</v>
      </c>
      <c r="I26" s="6">
        <v>5.2608695652173916</v>
      </c>
      <c r="J26" s="6">
        <v>0</v>
      </c>
      <c r="K26" s="6">
        <v>9.0271739130434785</v>
      </c>
      <c r="L26" s="6">
        <v>10.375652173913041</v>
      </c>
      <c r="M26" s="6">
        <v>11.744565217391305</v>
      </c>
      <c r="N26" s="6">
        <v>0</v>
      </c>
      <c r="O26" s="6">
        <f>SUM(NonNurse[[#This Row],[Qualified Social Work Staff Hours]],NonNurse[[#This Row],[Other Social Work Staff Hours]])/NonNurse[[#This Row],[MDS Census]]</f>
        <v>4.8553069111171028E-2</v>
      </c>
      <c r="P26" s="6">
        <v>0</v>
      </c>
      <c r="Q26" s="6">
        <v>2.7472826086956523</v>
      </c>
      <c r="R26" s="6">
        <f>SUM(NonNurse[[#This Row],[Qualified Activities Professional Hours]],NonNurse[[#This Row],[Other Activities Professional Hours]])/NonNurse[[#This Row],[MDS Census]]</f>
        <v>1.135750876246967E-2</v>
      </c>
      <c r="S26" s="6">
        <v>7.8092391304347846</v>
      </c>
      <c r="T26" s="6">
        <v>13.924565217391301</v>
      </c>
      <c r="U26" s="6">
        <v>0</v>
      </c>
      <c r="V26" s="6">
        <f>SUM(NonNurse[[#This Row],[Occupational Therapist Hours]],NonNurse[[#This Row],[OT Assistant Hours]],NonNurse[[#This Row],[OT Aide Hours]])/NonNurse[[#This Row],[MDS Census]]</f>
        <v>8.9849465264671524E-2</v>
      </c>
      <c r="W26" s="6">
        <v>10.278913043478262</v>
      </c>
      <c r="X26" s="6">
        <v>9.131956521739129</v>
      </c>
      <c r="Y26" s="6">
        <v>0</v>
      </c>
      <c r="Z26" s="6">
        <f>SUM(NonNurse[[#This Row],[Physical Therapist (PT) Hours]],NonNurse[[#This Row],[PT Assistant Hours]],NonNurse[[#This Row],[PT Aide Hours]])/NonNurse[[#This Row],[MDS Census]]</f>
        <v>8.0246247865552248E-2</v>
      </c>
      <c r="AA26" s="6">
        <v>0</v>
      </c>
      <c r="AB26" s="6">
        <v>21.152173913043477</v>
      </c>
      <c r="AC26" s="6">
        <v>0</v>
      </c>
      <c r="AD26" s="6">
        <v>0</v>
      </c>
      <c r="AE26" s="6">
        <v>5.5760869565217392</v>
      </c>
      <c r="AF26" s="6">
        <v>0</v>
      </c>
      <c r="AG26" s="6">
        <v>0</v>
      </c>
      <c r="AH26" s="1">
        <v>75292</v>
      </c>
      <c r="AI26">
        <v>1</v>
      </c>
    </row>
    <row r="27" spans="1:35" x14ac:dyDescent="0.25">
      <c r="A27" t="s">
        <v>207</v>
      </c>
      <c r="B27" t="s">
        <v>161</v>
      </c>
      <c r="C27" t="s">
        <v>266</v>
      </c>
      <c r="D27" t="s">
        <v>252</v>
      </c>
      <c r="E27" s="6">
        <v>115.18478260869566</v>
      </c>
      <c r="F27" s="6">
        <v>15.084239130434783</v>
      </c>
      <c r="G27" s="6">
        <v>0.70652173913043481</v>
      </c>
      <c r="H27" s="6">
        <v>3.7826086956521738</v>
      </c>
      <c r="I27" s="6">
        <v>4.2608695652173916</v>
      </c>
      <c r="J27" s="6">
        <v>0</v>
      </c>
      <c r="K27" s="6">
        <v>0</v>
      </c>
      <c r="L27" s="6">
        <v>4.6917391304347822</v>
      </c>
      <c r="M27" s="6">
        <v>5.3396739130434785</v>
      </c>
      <c r="N27" s="6">
        <v>0.52445652173913049</v>
      </c>
      <c r="O27" s="6">
        <f>SUM(NonNurse[[#This Row],[Qualified Social Work Staff Hours]],NonNurse[[#This Row],[Other Social Work Staff Hours]])/NonNurse[[#This Row],[MDS Census]]</f>
        <v>5.0910635085401536E-2</v>
      </c>
      <c r="P27" s="6">
        <v>0</v>
      </c>
      <c r="Q27" s="6">
        <v>7.1168478260869561</v>
      </c>
      <c r="R27" s="6">
        <f>SUM(NonNurse[[#This Row],[Qualified Activities Professional Hours]],NonNurse[[#This Row],[Other Activities Professional Hours]])/NonNurse[[#This Row],[MDS Census]]</f>
        <v>6.1786354628668487E-2</v>
      </c>
      <c r="S27" s="6">
        <v>1.3931521739130437</v>
      </c>
      <c r="T27" s="6">
        <v>3.5822826086956523</v>
      </c>
      <c r="U27" s="6">
        <v>0</v>
      </c>
      <c r="V27" s="6">
        <f>SUM(NonNurse[[#This Row],[Occupational Therapist Hours]],NonNurse[[#This Row],[OT Assistant Hours]],NonNurse[[#This Row],[OT Aide Hours]])/NonNurse[[#This Row],[MDS Census]]</f>
        <v>4.3195243936963293E-2</v>
      </c>
      <c r="W27" s="6">
        <v>10.450869565217392</v>
      </c>
      <c r="X27" s="6">
        <v>4.7026086956521747</v>
      </c>
      <c r="Y27" s="6">
        <v>0</v>
      </c>
      <c r="Z27" s="6">
        <f>SUM(NonNurse[[#This Row],[Physical Therapist (PT) Hours]],NonNurse[[#This Row],[PT Assistant Hours]],NonNurse[[#This Row],[PT Aide Hours]])/NonNurse[[#This Row],[MDS Census]]</f>
        <v>0.1315579881098424</v>
      </c>
      <c r="AA27" s="6">
        <v>0</v>
      </c>
      <c r="AB27" s="6">
        <v>0</v>
      </c>
      <c r="AC27" s="6">
        <v>0</v>
      </c>
      <c r="AD27" s="6">
        <v>0</v>
      </c>
      <c r="AE27" s="6">
        <v>0</v>
      </c>
      <c r="AF27" s="6">
        <v>0</v>
      </c>
      <c r="AG27" s="6">
        <v>0</v>
      </c>
      <c r="AH27" s="1">
        <v>75387</v>
      </c>
      <c r="AI27">
        <v>1</v>
      </c>
    </row>
    <row r="28" spans="1:35" x14ac:dyDescent="0.25">
      <c r="A28" t="s">
        <v>207</v>
      </c>
      <c r="B28" t="s">
        <v>194</v>
      </c>
      <c r="C28" t="s">
        <v>321</v>
      </c>
      <c r="D28" t="s">
        <v>257</v>
      </c>
      <c r="E28" s="6">
        <v>39.728260869565219</v>
      </c>
      <c r="F28" s="6">
        <v>5.7391304347826084</v>
      </c>
      <c r="G28" s="6">
        <v>1.1521739130434783</v>
      </c>
      <c r="H28" s="6">
        <v>0.20402173913043478</v>
      </c>
      <c r="I28" s="6">
        <v>1.3586956521739131</v>
      </c>
      <c r="J28" s="6">
        <v>0</v>
      </c>
      <c r="K28" s="6">
        <v>0</v>
      </c>
      <c r="L28" s="6">
        <v>2.9309782608695656</v>
      </c>
      <c r="M28" s="6">
        <v>0</v>
      </c>
      <c r="N28" s="6">
        <v>13.233695652173912</v>
      </c>
      <c r="O28" s="6">
        <f>SUM(NonNurse[[#This Row],[Qualified Social Work Staff Hours]],NonNurse[[#This Row],[Other Social Work Staff Hours]])/NonNurse[[#This Row],[MDS Census]]</f>
        <v>0.33310533515731872</v>
      </c>
      <c r="P28" s="6">
        <v>0</v>
      </c>
      <c r="Q28" s="6">
        <v>7.4626086956521744</v>
      </c>
      <c r="R28" s="6">
        <f>SUM(NonNurse[[#This Row],[Qualified Activities Professional Hours]],NonNurse[[#This Row],[Other Activities Professional Hours]])/NonNurse[[#This Row],[MDS Census]]</f>
        <v>0.18784131326949385</v>
      </c>
      <c r="S28" s="6">
        <v>4.8019565217391307</v>
      </c>
      <c r="T28" s="6">
        <v>6.7666304347826109</v>
      </c>
      <c r="U28" s="6">
        <v>0</v>
      </c>
      <c r="V28" s="6">
        <f>SUM(NonNurse[[#This Row],[Occupational Therapist Hours]],NonNurse[[#This Row],[OT Assistant Hours]],NonNurse[[#This Row],[OT Aide Hours]])/NonNurse[[#This Row],[MDS Census]]</f>
        <v>0.29119288645690838</v>
      </c>
      <c r="W28" s="6">
        <v>3.0474999999999999</v>
      </c>
      <c r="X28" s="6">
        <v>7.7909782608695686</v>
      </c>
      <c r="Y28" s="6">
        <v>3.0652173913043477</v>
      </c>
      <c r="Z28" s="6">
        <f>SUM(NonNurse[[#This Row],[Physical Therapist (PT) Hours]],NonNurse[[#This Row],[PT Assistant Hours]],NonNurse[[#This Row],[PT Aide Hours]])/NonNurse[[#This Row],[MDS Census]]</f>
        <v>0.34996990424076613</v>
      </c>
      <c r="AA28" s="6">
        <v>0</v>
      </c>
      <c r="AB28" s="6">
        <v>0</v>
      </c>
      <c r="AC28" s="6">
        <v>0</v>
      </c>
      <c r="AD28" s="6">
        <v>0</v>
      </c>
      <c r="AE28" s="6">
        <v>0</v>
      </c>
      <c r="AF28" s="6">
        <v>0</v>
      </c>
      <c r="AG28" s="6">
        <v>0</v>
      </c>
      <c r="AH28" s="1">
        <v>75437</v>
      </c>
      <c r="AI28">
        <v>1</v>
      </c>
    </row>
    <row r="29" spans="1:35" x14ac:dyDescent="0.25">
      <c r="A29" t="s">
        <v>207</v>
      </c>
      <c r="B29" t="s">
        <v>12</v>
      </c>
      <c r="C29" t="s">
        <v>263</v>
      </c>
      <c r="D29" t="s">
        <v>253</v>
      </c>
      <c r="E29" s="6">
        <v>155.21739130434781</v>
      </c>
      <c r="F29" s="6">
        <v>4.8695652173913047</v>
      </c>
      <c r="G29" s="6">
        <v>0.35326086956521741</v>
      </c>
      <c r="H29" s="6">
        <v>0.56815217391304362</v>
      </c>
      <c r="I29" s="6">
        <v>4.7608695652173916</v>
      </c>
      <c r="J29" s="6">
        <v>0</v>
      </c>
      <c r="K29" s="6">
        <v>0</v>
      </c>
      <c r="L29" s="6">
        <v>4.2119565217391299</v>
      </c>
      <c r="M29" s="6">
        <v>5.2173913043478262</v>
      </c>
      <c r="N29" s="6">
        <v>5.0798913043478251</v>
      </c>
      <c r="O29" s="6">
        <f>SUM(NonNurse[[#This Row],[Qualified Social Work Staff Hours]],NonNurse[[#This Row],[Other Social Work Staff Hours]])/NonNurse[[#This Row],[MDS Census]]</f>
        <v>6.6341036414565832E-2</v>
      </c>
      <c r="P29" s="6">
        <v>20.504347826086963</v>
      </c>
      <c r="Q29" s="6">
        <v>0</v>
      </c>
      <c r="R29" s="6">
        <f>SUM(NonNurse[[#This Row],[Qualified Activities Professional Hours]],NonNurse[[#This Row],[Other Activities Professional Hours]])/NonNurse[[#This Row],[MDS Census]]</f>
        <v>0.13210084033613451</v>
      </c>
      <c r="S29" s="6">
        <v>9.0326086956521738</v>
      </c>
      <c r="T29" s="6">
        <v>4.7255434782608692</v>
      </c>
      <c r="U29" s="6">
        <v>0</v>
      </c>
      <c r="V29" s="6">
        <f>SUM(NonNurse[[#This Row],[Occupational Therapist Hours]],NonNurse[[#This Row],[OT Assistant Hours]],NonNurse[[#This Row],[OT Aide Hours]])/NonNurse[[#This Row],[MDS Census]]</f>
        <v>8.8637955182072833E-2</v>
      </c>
      <c r="W29" s="6">
        <v>3.3567391304347827</v>
      </c>
      <c r="X29" s="6">
        <v>8.9450000000000021</v>
      </c>
      <c r="Y29" s="6">
        <v>0</v>
      </c>
      <c r="Z29" s="6">
        <f>SUM(NonNurse[[#This Row],[Physical Therapist (PT) Hours]],NonNurse[[#This Row],[PT Assistant Hours]],NonNurse[[#This Row],[PT Aide Hours]])/NonNurse[[#This Row],[MDS Census]]</f>
        <v>7.925490196078433E-2</v>
      </c>
      <c r="AA29" s="6">
        <v>0</v>
      </c>
      <c r="AB29" s="6">
        <v>5.0434782608695654</v>
      </c>
      <c r="AC29" s="6">
        <v>0</v>
      </c>
      <c r="AD29" s="6">
        <v>0</v>
      </c>
      <c r="AE29" s="6">
        <v>2.4130434782608696</v>
      </c>
      <c r="AF29" s="6">
        <v>0</v>
      </c>
      <c r="AG29" s="6">
        <v>0</v>
      </c>
      <c r="AH29" s="1">
        <v>75063</v>
      </c>
      <c r="AI29">
        <v>1</v>
      </c>
    </row>
    <row r="30" spans="1:35" x14ac:dyDescent="0.25">
      <c r="A30" t="s">
        <v>207</v>
      </c>
      <c r="B30" t="s">
        <v>67</v>
      </c>
      <c r="C30" t="s">
        <v>315</v>
      </c>
      <c r="D30" t="s">
        <v>253</v>
      </c>
      <c r="E30" s="6">
        <v>100.04347826086956</v>
      </c>
      <c r="F30" s="6">
        <v>2.3913043478260869</v>
      </c>
      <c r="G30" s="6">
        <v>0.63804347826086949</v>
      </c>
      <c r="H30" s="6">
        <v>0.51086956521739135</v>
      </c>
      <c r="I30" s="6">
        <v>3.1195652173913042</v>
      </c>
      <c r="J30" s="6">
        <v>0</v>
      </c>
      <c r="K30" s="6">
        <v>0</v>
      </c>
      <c r="L30" s="6">
        <v>3.6875</v>
      </c>
      <c r="M30" s="6">
        <v>14.638586956521738</v>
      </c>
      <c r="N30" s="6">
        <v>0</v>
      </c>
      <c r="O30" s="6">
        <f>SUM(NonNurse[[#This Row],[Qualified Social Work Staff Hours]],NonNurse[[#This Row],[Other Social Work Staff Hours]])/NonNurse[[#This Row],[MDS Census]]</f>
        <v>0.14632225119513254</v>
      </c>
      <c r="P30" s="6">
        <v>0</v>
      </c>
      <c r="Q30" s="6">
        <v>0</v>
      </c>
      <c r="R30" s="6">
        <f>SUM(NonNurse[[#This Row],[Qualified Activities Professional Hours]],NonNurse[[#This Row],[Other Activities Professional Hours]])/NonNurse[[#This Row],[MDS Census]]</f>
        <v>0</v>
      </c>
      <c r="S30" s="6">
        <v>7.2010869565217392</v>
      </c>
      <c r="T30" s="6">
        <v>7.7010869565217392</v>
      </c>
      <c r="U30" s="6">
        <v>0</v>
      </c>
      <c r="V30" s="6">
        <f>SUM(NonNurse[[#This Row],[Occupational Therapist Hours]],NonNurse[[#This Row],[OT Assistant Hours]],NonNurse[[#This Row],[OT Aide Hours]])/NonNurse[[#This Row],[MDS Census]]</f>
        <v>0.14895697522816168</v>
      </c>
      <c r="W30" s="6">
        <v>3.6494565217391304</v>
      </c>
      <c r="X30" s="6">
        <v>9.2010869565217384</v>
      </c>
      <c r="Y30" s="6">
        <v>0</v>
      </c>
      <c r="Z30" s="6">
        <f>SUM(NonNurse[[#This Row],[Physical Therapist (PT) Hours]],NonNurse[[#This Row],[PT Assistant Hours]],NonNurse[[#This Row],[PT Aide Hours]])/NonNurse[[#This Row],[MDS Census]]</f>
        <v>0.1284495871360278</v>
      </c>
      <c r="AA30" s="6">
        <v>0</v>
      </c>
      <c r="AB30" s="6">
        <v>13.760869565217391</v>
      </c>
      <c r="AC30" s="6">
        <v>0</v>
      </c>
      <c r="AD30" s="6">
        <v>0</v>
      </c>
      <c r="AE30" s="6">
        <v>0</v>
      </c>
      <c r="AF30" s="6">
        <v>0</v>
      </c>
      <c r="AG30" s="6">
        <v>0.56521739130434778</v>
      </c>
      <c r="AH30" s="1">
        <v>75244</v>
      </c>
      <c r="AI30">
        <v>1</v>
      </c>
    </row>
    <row r="31" spans="1:35" x14ac:dyDescent="0.25">
      <c r="A31" t="s">
        <v>207</v>
      </c>
      <c r="B31" t="s">
        <v>113</v>
      </c>
      <c r="C31" t="s">
        <v>287</v>
      </c>
      <c r="D31" t="s">
        <v>257</v>
      </c>
      <c r="E31" s="6">
        <v>114.72826086956522</v>
      </c>
      <c r="F31" s="6">
        <v>2.8125</v>
      </c>
      <c r="G31" s="6">
        <v>0.42934782608695654</v>
      </c>
      <c r="H31" s="6">
        <v>0.61141304347826086</v>
      </c>
      <c r="I31" s="6">
        <v>2.8586956521739131</v>
      </c>
      <c r="J31" s="6">
        <v>0</v>
      </c>
      <c r="K31" s="6">
        <v>2.4891304347826089</v>
      </c>
      <c r="L31" s="6">
        <v>4.7418478260869561</v>
      </c>
      <c r="M31" s="6">
        <v>18.932065217391305</v>
      </c>
      <c r="N31" s="6">
        <v>0</v>
      </c>
      <c r="O31" s="6">
        <f>SUM(NonNurse[[#This Row],[Qualified Social Work Staff Hours]],NonNurse[[#This Row],[Other Social Work Staff Hours]])/NonNurse[[#This Row],[MDS Census]]</f>
        <v>0.16501657981999052</v>
      </c>
      <c r="P31" s="6">
        <v>4.4782608695652177</v>
      </c>
      <c r="Q31" s="6">
        <v>18.429347826086957</v>
      </c>
      <c r="R31" s="6">
        <f>SUM(NonNurse[[#This Row],[Qualified Activities Professional Hours]],NonNurse[[#This Row],[Other Activities Professional Hours]])/NonNurse[[#This Row],[MDS Census]]</f>
        <v>0.1996684036001895</v>
      </c>
      <c r="S31" s="6">
        <v>13.032608695652174</v>
      </c>
      <c r="T31" s="6">
        <v>3.2119565217391304</v>
      </c>
      <c r="U31" s="6">
        <v>0</v>
      </c>
      <c r="V31" s="6">
        <f>SUM(NonNurse[[#This Row],[Occupational Therapist Hours]],NonNurse[[#This Row],[OT Assistant Hours]],NonNurse[[#This Row],[OT Aide Hours]])/NonNurse[[#This Row],[MDS Census]]</f>
        <v>0.14159166271909049</v>
      </c>
      <c r="W31" s="6">
        <v>10.190217391304348</v>
      </c>
      <c r="X31" s="6">
        <v>9.5489130434782616</v>
      </c>
      <c r="Y31" s="6">
        <v>15.206521739130435</v>
      </c>
      <c r="Z31" s="6">
        <f>SUM(NonNurse[[#This Row],[Physical Therapist (PT) Hours]],NonNurse[[#This Row],[PT Assistant Hours]],NonNurse[[#This Row],[PT Aide Hours]])/NonNurse[[#This Row],[MDS Census]]</f>
        <v>0.3045949786830886</v>
      </c>
      <c r="AA31" s="6">
        <v>0</v>
      </c>
      <c r="AB31" s="6">
        <v>0</v>
      </c>
      <c r="AC31" s="6">
        <v>0</v>
      </c>
      <c r="AD31" s="6">
        <v>0</v>
      </c>
      <c r="AE31" s="6">
        <v>0</v>
      </c>
      <c r="AF31" s="6">
        <v>0</v>
      </c>
      <c r="AG31" s="6">
        <v>0.51358695652173914</v>
      </c>
      <c r="AH31" s="1">
        <v>75324</v>
      </c>
      <c r="AI31">
        <v>1</v>
      </c>
    </row>
    <row r="32" spans="1:35" x14ac:dyDescent="0.25">
      <c r="A32" t="s">
        <v>207</v>
      </c>
      <c r="B32" t="s">
        <v>164</v>
      </c>
      <c r="C32" t="s">
        <v>312</v>
      </c>
      <c r="D32" t="s">
        <v>254</v>
      </c>
      <c r="E32" s="6">
        <v>113.98913043478261</v>
      </c>
      <c r="F32" s="6">
        <v>4.0543478260869561</v>
      </c>
      <c r="G32" s="6">
        <v>0.63858695652173914</v>
      </c>
      <c r="H32" s="6">
        <v>9.5108695652173919E-2</v>
      </c>
      <c r="I32" s="6">
        <v>0</v>
      </c>
      <c r="J32" s="6">
        <v>0</v>
      </c>
      <c r="K32" s="6">
        <v>0</v>
      </c>
      <c r="L32" s="6">
        <v>7.5190217391304346</v>
      </c>
      <c r="M32" s="6">
        <v>13.380434782608695</v>
      </c>
      <c r="N32" s="6">
        <v>0</v>
      </c>
      <c r="O32" s="6">
        <f>SUM(NonNurse[[#This Row],[Qualified Social Work Staff Hours]],NonNurse[[#This Row],[Other Social Work Staff Hours]])/NonNurse[[#This Row],[MDS Census]]</f>
        <v>0.11738342710021932</v>
      </c>
      <c r="P32" s="6">
        <v>4.1983695652173916</v>
      </c>
      <c r="Q32" s="6">
        <v>14.252717391304348</v>
      </c>
      <c r="R32" s="6">
        <f>SUM(NonNurse[[#This Row],[Qualified Activities Professional Hours]],NonNurse[[#This Row],[Other Activities Professional Hours]])/NonNurse[[#This Row],[MDS Census]]</f>
        <v>0.16186707351959567</v>
      </c>
      <c r="S32" s="6">
        <v>24.364130434782609</v>
      </c>
      <c r="T32" s="6">
        <v>4.6711956521739131</v>
      </c>
      <c r="U32" s="6">
        <v>0</v>
      </c>
      <c r="V32" s="6">
        <f>SUM(NonNurse[[#This Row],[Occupational Therapist Hours]],NonNurse[[#This Row],[OT Assistant Hours]],NonNurse[[#This Row],[OT Aide Hours]])/NonNurse[[#This Row],[MDS Census]]</f>
        <v>0.25472012968437113</v>
      </c>
      <c r="W32" s="6">
        <v>18.282608695652176</v>
      </c>
      <c r="X32" s="6">
        <v>12.842391304347826</v>
      </c>
      <c r="Y32" s="6">
        <v>10.489130434782609</v>
      </c>
      <c r="Z32" s="6">
        <f>SUM(NonNurse[[#This Row],[Physical Therapist (PT) Hours]],NonNurse[[#This Row],[PT Assistant Hours]],NonNurse[[#This Row],[PT Aide Hours]])/NonNurse[[#This Row],[MDS Census]]</f>
        <v>0.36507104033565368</v>
      </c>
      <c r="AA32" s="6">
        <v>1.076086956521739</v>
      </c>
      <c r="AB32" s="6">
        <v>0</v>
      </c>
      <c r="AC32" s="6">
        <v>0</v>
      </c>
      <c r="AD32" s="6">
        <v>0</v>
      </c>
      <c r="AE32" s="6">
        <v>0</v>
      </c>
      <c r="AF32" s="6">
        <v>0</v>
      </c>
      <c r="AG32" s="6">
        <v>0.26630434782608697</v>
      </c>
      <c r="AH32" s="1">
        <v>75390</v>
      </c>
      <c r="AI32">
        <v>1</v>
      </c>
    </row>
    <row r="33" spans="1:35" x14ac:dyDescent="0.25">
      <c r="A33" t="s">
        <v>207</v>
      </c>
      <c r="B33" t="s">
        <v>123</v>
      </c>
      <c r="C33" t="s">
        <v>297</v>
      </c>
      <c r="D33" t="s">
        <v>257</v>
      </c>
      <c r="E33" s="6">
        <v>48.380434782608695</v>
      </c>
      <c r="F33" s="6">
        <v>4.9211956521739131</v>
      </c>
      <c r="G33" s="6">
        <v>0.4891304347826087</v>
      </c>
      <c r="H33" s="6">
        <v>0.21739130434782608</v>
      </c>
      <c r="I33" s="6">
        <v>1.4891304347826086</v>
      </c>
      <c r="J33" s="6">
        <v>0</v>
      </c>
      <c r="K33" s="6">
        <v>0</v>
      </c>
      <c r="L33" s="6">
        <v>1.1402173913043476</v>
      </c>
      <c r="M33" s="6">
        <v>4.8288043478260869</v>
      </c>
      <c r="N33" s="6">
        <v>0</v>
      </c>
      <c r="O33" s="6">
        <f>SUM(NonNurse[[#This Row],[Qualified Social Work Staff Hours]],NonNurse[[#This Row],[Other Social Work Staff Hours]])/NonNurse[[#This Row],[MDS Census]]</f>
        <v>9.980903167827454E-2</v>
      </c>
      <c r="P33" s="6">
        <v>4.7336956521739131</v>
      </c>
      <c r="Q33" s="6">
        <v>1.9755434782608696</v>
      </c>
      <c r="R33" s="6">
        <f>SUM(NonNurse[[#This Row],[Qualified Activities Professional Hours]],NonNurse[[#This Row],[Other Activities Professional Hours]])/NonNurse[[#This Row],[MDS Census]]</f>
        <v>0.13867670186474951</v>
      </c>
      <c r="S33" s="6">
        <v>5.1545652173913039</v>
      </c>
      <c r="T33" s="6">
        <v>7.0910869565217416</v>
      </c>
      <c r="U33" s="6">
        <v>0</v>
      </c>
      <c r="V33" s="6">
        <f>SUM(NonNurse[[#This Row],[Occupational Therapist Hours]],NonNurse[[#This Row],[OT Assistant Hours]],NonNurse[[#This Row],[OT Aide Hours]])/NonNurse[[#This Row],[MDS Census]]</f>
        <v>0.25311166030105597</v>
      </c>
      <c r="W33" s="6">
        <v>4.9776086956521741</v>
      </c>
      <c r="X33" s="6">
        <v>4.6778260869565198</v>
      </c>
      <c r="Y33" s="6">
        <v>0</v>
      </c>
      <c r="Z33" s="6">
        <f>SUM(NonNurse[[#This Row],[Physical Therapist (PT) Hours]],NonNurse[[#This Row],[PT Assistant Hours]],NonNurse[[#This Row],[PT Aide Hours]])/NonNurse[[#This Row],[MDS Census]]</f>
        <v>0.19957312963379012</v>
      </c>
      <c r="AA33" s="6">
        <v>0</v>
      </c>
      <c r="AB33" s="6">
        <v>0</v>
      </c>
      <c r="AC33" s="6">
        <v>0</v>
      </c>
      <c r="AD33" s="6">
        <v>0</v>
      </c>
      <c r="AE33" s="6">
        <v>0</v>
      </c>
      <c r="AF33" s="6">
        <v>0</v>
      </c>
      <c r="AG33" s="6">
        <v>9.7826086956521743E-2</v>
      </c>
      <c r="AH33" s="1">
        <v>75335</v>
      </c>
      <c r="AI33">
        <v>1</v>
      </c>
    </row>
    <row r="34" spans="1:35" x14ac:dyDescent="0.25">
      <c r="A34" t="s">
        <v>207</v>
      </c>
      <c r="B34" t="s">
        <v>165</v>
      </c>
      <c r="C34" t="s">
        <v>324</v>
      </c>
      <c r="D34" t="s">
        <v>253</v>
      </c>
      <c r="E34" s="6">
        <v>62.608695652173914</v>
      </c>
      <c r="F34" s="6">
        <v>4.9836956521739131</v>
      </c>
      <c r="G34" s="6">
        <v>0.35326086956521741</v>
      </c>
      <c r="H34" s="6">
        <v>0</v>
      </c>
      <c r="I34" s="6">
        <v>3.4239130434782608</v>
      </c>
      <c r="J34" s="6">
        <v>0</v>
      </c>
      <c r="K34" s="6">
        <v>0</v>
      </c>
      <c r="L34" s="6">
        <v>3.6494565217391304</v>
      </c>
      <c r="M34" s="6">
        <v>5.3206521739130439</v>
      </c>
      <c r="N34" s="6">
        <v>0</v>
      </c>
      <c r="O34" s="6">
        <f>SUM(NonNurse[[#This Row],[Qualified Social Work Staff Hours]],NonNurse[[#This Row],[Other Social Work Staff Hours]])/NonNurse[[#This Row],[MDS Census]]</f>
        <v>8.4982638888888892E-2</v>
      </c>
      <c r="P34" s="6">
        <v>0</v>
      </c>
      <c r="Q34" s="6">
        <v>4.4157608695652177</v>
      </c>
      <c r="R34" s="6">
        <f>SUM(NonNurse[[#This Row],[Qualified Activities Professional Hours]],NonNurse[[#This Row],[Other Activities Professional Hours]])/NonNurse[[#This Row],[MDS Census]]</f>
        <v>7.0529513888888895E-2</v>
      </c>
      <c r="S34" s="6">
        <v>4.6779347826086957</v>
      </c>
      <c r="T34" s="6">
        <v>9.3891304347826079</v>
      </c>
      <c r="U34" s="6">
        <v>0</v>
      </c>
      <c r="V34" s="6">
        <f>SUM(NonNurse[[#This Row],[Occupational Therapist Hours]],NonNurse[[#This Row],[OT Assistant Hours]],NonNurse[[#This Row],[OT Aide Hours]])/NonNurse[[#This Row],[MDS Census]]</f>
        <v>0.22468229166666664</v>
      </c>
      <c r="W34" s="6">
        <v>8.6721739130434781</v>
      </c>
      <c r="X34" s="6">
        <v>8.1620652173913015</v>
      </c>
      <c r="Y34" s="6">
        <v>0</v>
      </c>
      <c r="Z34" s="6">
        <f>SUM(NonNurse[[#This Row],[Physical Therapist (PT) Hours]],NonNurse[[#This Row],[PT Assistant Hours]],NonNurse[[#This Row],[PT Aide Hours]])/NonNurse[[#This Row],[MDS Census]]</f>
        <v>0.26888020833333331</v>
      </c>
      <c r="AA34" s="6">
        <v>0</v>
      </c>
      <c r="AB34" s="6">
        <v>4.8695652173913047</v>
      </c>
      <c r="AC34" s="6">
        <v>0</v>
      </c>
      <c r="AD34" s="6">
        <v>0</v>
      </c>
      <c r="AE34" s="6">
        <v>0</v>
      </c>
      <c r="AF34" s="6">
        <v>0</v>
      </c>
      <c r="AG34" s="6">
        <v>0</v>
      </c>
      <c r="AH34" s="1">
        <v>75393</v>
      </c>
      <c r="AI34">
        <v>1</v>
      </c>
    </row>
    <row r="35" spans="1:35" x14ac:dyDescent="0.25">
      <c r="A35" t="s">
        <v>207</v>
      </c>
      <c r="B35" t="s">
        <v>170</v>
      </c>
      <c r="C35" t="s">
        <v>350</v>
      </c>
      <c r="D35" t="s">
        <v>252</v>
      </c>
      <c r="E35" s="6">
        <v>114.41304347826087</v>
      </c>
      <c r="F35" s="6">
        <v>5.7956521739130391</v>
      </c>
      <c r="G35" s="6">
        <v>1.625</v>
      </c>
      <c r="H35" s="6">
        <v>0.91576086956521741</v>
      </c>
      <c r="I35" s="6">
        <v>4.3695652173913047</v>
      </c>
      <c r="J35" s="6">
        <v>0</v>
      </c>
      <c r="K35" s="6">
        <v>0</v>
      </c>
      <c r="L35" s="6">
        <v>8.054347826086957</v>
      </c>
      <c r="M35" s="6">
        <v>5.3043478260869561</v>
      </c>
      <c r="N35" s="6">
        <v>4.9103260869565215</v>
      </c>
      <c r="O35" s="6">
        <f>SUM(NonNurse[[#This Row],[Qualified Social Work Staff Hours]],NonNurse[[#This Row],[Other Social Work Staff Hours]])/NonNurse[[#This Row],[MDS Census]]</f>
        <v>8.9278928367851021E-2</v>
      </c>
      <c r="P35" s="6">
        <v>0</v>
      </c>
      <c r="Q35" s="6">
        <v>9.0869565217391308</v>
      </c>
      <c r="R35" s="6">
        <f>SUM(NonNurse[[#This Row],[Qualified Activities Professional Hours]],NonNurse[[#This Row],[Other Activities Professional Hours]])/NonNurse[[#This Row],[MDS Census]]</f>
        <v>7.9422382671480149E-2</v>
      </c>
      <c r="S35" s="6">
        <v>13.116847826086957</v>
      </c>
      <c r="T35" s="6">
        <v>4.2690217391304346</v>
      </c>
      <c r="U35" s="6">
        <v>0</v>
      </c>
      <c r="V35" s="6">
        <f>SUM(NonNurse[[#This Row],[Occupational Therapist Hours]],NonNurse[[#This Row],[OT Assistant Hours]],NonNurse[[#This Row],[OT Aide Hours]])/NonNurse[[#This Row],[MDS Census]]</f>
        <v>0.15195705871176135</v>
      </c>
      <c r="W35" s="6">
        <v>13</v>
      </c>
      <c r="X35" s="6">
        <v>6.2608695652173916</v>
      </c>
      <c r="Y35" s="6">
        <v>0</v>
      </c>
      <c r="Z35" s="6">
        <f>SUM(NonNurse[[#This Row],[Physical Therapist (PT) Hours]],NonNurse[[#This Row],[PT Assistant Hours]],NonNurse[[#This Row],[PT Aide Hours]])/NonNurse[[#This Row],[MDS Census]]</f>
        <v>0.16834505035151054</v>
      </c>
      <c r="AA35" s="6">
        <v>0</v>
      </c>
      <c r="AB35" s="6">
        <v>10.402173913043478</v>
      </c>
      <c r="AC35" s="6">
        <v>0</v>
      </c>
      <c r="AD35" s="6">
        <v>0</v>
      </c>
      <c r="AE35" s="6">
        <v>5.5108695652173916</v>
      </c>
      <c r="AF35" s="6">
        <v>0</v>
      </c>
      <c r="AG35" s="6">
        <v>0.21739130434782608</v>
      </c>
      <c r="AH35" s="1">
        <v>75400</v>
      </c>
      <c r="AI35">
        <v>1</v>
      </c>
    </row>
    <row r="36" spans="1:35" x14ac:dyDescent="0.25">
      <c r="A36" t="s">
        <v>207</v>
      </c>
      <c r="B36" t="s">
        <v>141</v>
      </c>
      <c r="C36" t="s">
        <v>338</v>
      </c>
      <c r="D36" t="s">
        <v>253</v>
      </c>
      <c r="E36" s="6">
        <v>30.891304347826086</v>
      </c>
      <c r="F36" s="6">
        <v>0</v>
      </c>
      <c r="G36" s="6">
        <v>0</v>
      </c>
      <c r="H36" s="6">
        <v>0</v>
      </c>
      <c r="I36" s="6">
        <v>0.13043478260869565</v>
      </c>
      <c r="J36" s="6">
        <v>0</v>
      </c>
      <c r="K36" s="6">
        <v>0</v>
      </c>
      <c r="L36" s="6">
        <v>0</v>
      </c>
      <c r="M36" s="6">
        <v>0.78260869565217395</v>
      </c>
      <c r="N36" s="6">
        <v>0</v>
      </c>
      <c r="O36" s="6">
        <f>SUM(NonNurse[[#This Row],[Qualified Social Work Staff Hours]],NonNurse[[#This Row],[Other Social Work Staff Hours]])/NonNurse[[#This Row],[MDS Census]]</f>
        <v>2.5334271639690362E-2</v>
      </c>
      <c r="P36" s="6">
        <v>0</v>
      </c>
      <c r="Q36" s="6">
        <v>0</v>
      </c>
      <c r="R36" s="6">
        <f>SUM(NonNurse[[#This Row],[Qualified Activities Professional Hours]],NonNurse[[#This Row],[Other Activities Professional Hours]])/NonNurse[[#This Row],[MDS Census]]</f>
        <v>0</v>
      </c>
      <c r="S36" s="6">
        <v>0</v>
      </c>
      <c r="T36" s="6">
        <v>0</v>
      </c>
      <c r="U36" s="6">
        <v>0</v>
      </c>
      <c r="V36" s="6">
        <f>SUM(NonNurse[[#This Row],[Occupational Therapist Hours]],NonNurse[[#This Row],[OT Assistant Hours]],NonNurse[[#This Row],[OT Aide Hours]])/NonNurse[[#This Row],[MDS Census]]</f>
        <v>0</v>
      </c>
      <c r="W36" s="6">
        <v>0</v>
      </c>
      <c r="X36" s="6">
        <v>0</v>
      </c>
      <c r="Y36" s="6">
        <v>0</v>
      </c>
      <c r="Z36" s="6">
        <f>SUM(NonNurse[[#This Row],[Physical Therapist (PT) Hours]],NonNurse[[#This Row],[PT Assistant Hours]],NonNurse[[#This Row],[PT Aide Hours]])/NonNurse[[#This Row],[MDS Census]]</f>
        <v>0</v>
      </c>
      <c r="AA36" s="6">
        <v>0</v>
      </c>
      <c r="AB36" s="6">
        <v>0</v>
      </c>
      <c r="AC36" s="6">
        <v>0</v>
      </c>
      <c r="AD36" s="6">
        <v>0</v>
      </c>
      <c r="AE36" s="6">
        <v>0</v>
      </c>
      <c r="AF36" s="6">
        <v>0</v>
      </c>
      <c r="AG36" s="6">
        <v>0</v>
      </c>
      <c r="AH36" s="1">
        <v>75358</v>
      </c>
      <c r="AI36">
        <v>1</v>
      </c>
    </row>
    <row r="37" spans="1:35" x14ac:dyDescent="0.25">
      <c r="A37" t="s">
        <v>207</v>
      </c>
      <c r="B37" t="s">
        <v>36</v>
      </c>
      <c r="C37" t="s">
        <v>274</v>
      </c>
      <c r="D37" t="s">
        <v>252</v>
      </c>
      <c r="E37" s="6">
        <v>86.336956521739125</v>
      </c>
      <c r="F37" s="6">
        <v>5.1739130434782608</v>
      </c>
      <c r="G37" s="6">
        <v>0</v>
      </c>
      <c r="H37" s="6">
        <v>0</v>
      </c>
      <c r="I37" s="6">
        <v>5.6521739130434785</v>
      </c>
      <c r="J37" s="6">
        <v>0</v>
      </c>
      <c r="K37" s="6">
        <v>0</v>
      </c>
      <c r="L37" s="6">
        <v>4.8036956521739143</v>
      </c>
      <c r="M37" s="6">
        <v>8.7907608695652169</v>
      </c>
      <c r="N37" s="6">
        <v>0</v>
      </c>
      <c r="O37" s="6">
        <f>SUM(NonNurse[[#This Row],[Qualified Social Work Staff Hours]],NonNurse[[#This Row],[Other Social Work Staff Hours]])/NonNurse[[#This Row],[MDS Census]]</f>
        <v>0.10181921188467834</v>
      </c>
      <c r="P37" s="6">
        <v>14.073369565217391</v>
      </c>
      <c r="Q37" s="6">
        <v>3.2880434782608696</v>
      </c>
      <c r="R37" s="6">
        <f>SUM(NonNurse[[#This Row],[Qualified Activities Professional Hours]],NonNurse[[#This Row],[Other Activities Professional Hours]])/NonNurse[[#This Row],[MDS Census]]</f>
        <v>0.2010890091904822</v>
      </c>
      <c r="S37" s="6">
        <v>10.102173913043474</v>
      </c>
      <c r="T37" s="6">
        <v>4.2006521739130438</v>
      </c>
      <c r="U37" s="6">
        <v>0</v>
      </c>
      <c r="V37" s="6">
        <f>SUM(NonNurse[[#This Row],[Occupational Therapist Hours]],NonNurse[[#This Row],[OT Assistant Hours]],NonNurse[[#This Row],[OT Aide Hours]])/NonNurse[[#This Row],[MDS Census]]</f>
        <v>0.16566284779050733</v>
      </c>
      <c r="W37" s="6">
        <v>2.4066304347826089</v>
      </c>
      <c r="X37" s="6">
        <v>7.9025000000000007</v>
      </c>
      <c r="Y37" s="6">
        <v>0</v>
      </c>
      <c r="Z37" s="6">
        <f>SUM(NonNurse[[#This Row],[Physical Therapist (PT) Hours]],NonNurse[[#This Row],[PT Assistant Hours]],NonNurse[[#This Row],[PT Aide Hours]])/NonNurse[[#This Row],[MDS Census]]</f>
        <v>0.11940576608334384</v>
      </c>
      <c r="AA37" s="6">
        <v>0</v>
      </c>
      <c r="AB37" s="6">
        <v>0</v>
      </c>
      <c r="AC37" s="6">
        <v>0</v>
      </c>
      <c r="AD37" s="6">
        <v>0</v>
      </c>
      <c r="AE37" s="6">
        <v>0</v>
      </c>
      <c r="AF37" s="6">
        <v>0</v>
      </c>
      <c r="AG37" s="6">
        <v>0</v>
      </c>
      <c r="AH37" s="1">
        <v>75163</v>
      </c>
      <c r="AI37">
        <v>1</v>
      </c>
    </row>
    <row r="38" spans="1:35" x14ac:dyDescent="0.25">
      <c r="A38" t="s">
        <v>207</v>
      </c>
      <c r="B38" t="s">
        <v>30</v>
      </c>
      <c r="C38" t="s">
        <v>289</v>
      </c>
      <c r="D38" t="s">
        <v>253</v>
      </c>
      <c r="E38" s="6">
        <v>88.065217391304344</v>
      </c>
      <c r="F38" s="6">
        <v>5.5652173913043477</v>
      </c>
      <c r="G38" s="6">
        <v>0.46847826086956518</v>
      </c>
      <c r="H38" s="6">
        <v>0.51467391304347831</v>
      </c>
      <c r="I38" s="6">
        <v>1.9456521739130435</v>
      </c>
      <c r="J38" s="6">
        <v>0</v>
      </c>
      <c r="K38" s="6">
        <v>0</v>
      </c>
      <c r="L38" s="6">
        <v>1.7663043478260869</v>
      </c>
      <c r="M38" s="6">
        <v>5.5652173913043477</v>
      </c>
      <c r="N38" s="6">
        <v>0</v>
      </c>
      <c r="O38" s="6">
        <f>SUM(NonNurse[[#This Row],[Qualified Social Work Staff Hours]],NonNurse[[#This Row],[Other Social Work Staff Hours]])/NonNurse[[#This Row],[MDS Census]]</f>
        <v>6.3194273019007652E-2</v>
      </c>
      <c r="P38" s="6">
        <v>15.380434782608695</v>
      </c>
      <c r="Q38" s="6">
        <v>3.1902173913043477</v>
      </c>
      <c r="R38" s="6">
        <f>SUM(NonNurse[[#This Row],[Qualified Activities Professional Hours]],NonNurse[[#This Row],[Other Activities Professional Hours]])/NonNurse[[#This Row],[MDS Census]]</f>
        <v>0.21087385830659097</v>
      </c>
      <c r="S38" s="6">
        <v>5.5054347826086953</v>
      </c>
      <c r="T38" s="6">
        <v>3.1222826086956523</v>
      </c>
      <c r="U38" s="6">
        <v>0</v>
      </c>
      <c r="V38" s="6">
        <f>SUM(NonNurse[[#This Row],[Occupational Therapist Hours]],NonNurse[[#This Row],[OT Assistant Hours]],NonNurse[[#This Row],[OT Aide Hours]])/NonNurse[[#This Row],[MDS Census]]</f>
        <v>9.7969637126635395E-2</v>
      </c>
      <c r="W38" s="6">
        <v>2.6548913043478262</v>
      </c>
      <c r="X38" s="6">
        <v>4.7798913043478262</v>
      </c>
      <c r="Y38" s="6">
        <v>0</v>
      </c>
      <c r="Z38" s="6">
        <f>SUM(NonNurse[[#This Row],[Physical Therapist (PT) Hours]],NonNurse[[#This Row],[PT Assistant Hours]],NonNurse[[#This Row],[PT Aide Hours]])/NonNurse[[#This Row],[MDS Census]]</f>
        <v>8.4423599111330544E-2</v>
      </c>
      <c r="AA38" s="6">
        <v>0</v>
      </c>
      <c r="AB38" s="6">
        <v>0</v>
      </c>
      <c r="AC38" s="6">
        <v>0</v>
      </c>
      <c r="AD38" s="6">
        <v>0</v>
      </c>
      <c r="AE38" s="6">
        <v>0</v>
      </c>
      <c r="AF38" s="6">
        <v>0</v>
      </c>
      <c r="AG38" s="6">
        <v>0</v>
      </c>
      <c r="AH38" s="1">
        <v>75138</v>
      </c>
      <c r="AI38">
        <v>1</v>
      </c>
    </row>
    <row r="39" spans="1:35" x14ac:dyDescent="0.25">
      <c r="A39" t="s">
        <v>207</v>
      </c>
      <c r="B39" t="s">
        <v>196</v>
      </c>
      <c r="C39" t="s">
        <v>295</v>
      </c>
      <c r="D39" t="s">
        <v>254</v>
      </c>
      <c r="E39" s="6">
        <v>25.304347826086957</v>
      </c>
      <c r="F39" s="6">
        <v>8.7282608695652169</v>
      </c>
      <c r="G39" s="6">
        <v>0.22282608695652173</v>
      </c>
      <c r="H39" s="6">
        <v>0.16304347826086957</v>
      </c>
      <c r="I39" s="6">
        <v>0.97826086956521741</v>
      </c>
      <c r="J39" s="6">
        <v>0</v>
      </c>
      <c r="K39" s="6">
        <v>0</v>
      </c>
      <c r="L39" s="6">
        <v>0.26902173913043476</v>
      </c>
      <c r="M39" s="6">
        <v>1.861413043478261</v>
      </c>
      <c r="N39" s="6">
        <v>0</v>
      </c>
      <c r="O39" s="6">
        <f>SUM(NonNurse[[#This Row],[Qualified Social Work Staff Hours]],NonNurse[[#This Row],[Other Social Work Staff Hours]])/NonNurse[[#This Row],[MDS Census]]</f>
        <v>7.3560996563573885E-2</v>
      </c>
      <c r="P39" s="6">
        <v>9.758152173913043</v>
      </c>
      <c r="Q39" s="6">
        <v>3.7635869565217392</v>
      </c>
      <c r="R39" s="6">
        <f>SUM(NonNurse[[#This Row],[Qualified Activities Professional Hours]],NonNurse[[#This Row],[Other Activities Professional Hours]])/NonNurse[[#This Row],[MDS Census]]</f>
        <v>0.53436426116838487</v>
      </c>
      <c r="S39" s="6">
        <v>1.7546739130434788</v>
      </c>
      <c r="T39" s="6">
        <v>2.5000000000000013</v>
      </c>
      <c r="U39" s="6">
        <v>0</v>
      </c>
      <c r="V39" s="6">
        <f>SUM(NonNurse[[#This Row],[Occupational Therapist Hours]],NonNurse[[#This Row],[OT Assistant Hours]],NonNurse[[#This Row],[OT Aide Hours]])/NonNurse[[#This Row],[MDS Census]]</f>
        <v>0.16814003436426125</v>
      </c>
      <c r="W39" s="6">
        <v>2.0947826086956516</v>
      </c>
      <c r="X39" s="6">
        <v>0.18369565217391304</v>
      </c>
      <c r="Y39" s="6">
        <v>0</v>
      </c>
      <c r="Z39" s="6">
        <f>SUM(NonNurse[[#This Row],[Physical Therapist (PT) Hours]],NonNurse[[#This Row],[PT Assistant Hours]],NonNurse[[#This Row],[PT Aide Hours]])/NonNurse[[#This Row],[MDS Census]]</f>
        <v>9.0042955326460464E-2</v>
      </c>
      <c r="AA39" s="6">
        <v>0</v>
      </c>
      <c r="AB39" s="6">
        <v>0</v>
      </c>
      <c r="AC39" s="6">
        <v>0</v>
      </c>
      <c r="AD39" s="6">
        <v>0</v>
      </c>
      <c r="AE39" s="6">
        <v>0</v>
      </c>
      <c r="AF39" s="6">
        <v>0</v>
      </c>
      <c r="AG39" s="6">
        <v>0</v>
      </c>
      <c r="AH39" s="1">
        <v>75439</v>
      </c>
      <c r="AI39">
        <v>1</v>
      </c>
    </row>
    <row r="40" spans="1:35" x14ac:dyDescent="0.25">
      <c r="A40" t="s">
        <v>207</v>
      </c>
      <c r="B40" t="s">
        <v>95</v>
      </c>
      <c r="C40" t="s">
        <v>326</v>
      </c>
      <c r="D40" t="s">
        <v>254</v>
      </c>
      <c r="E40" s="6">
        <v>134.57608695652175</v>
      </c>
      <c r="F40" s="6">
        <v>5.3804347826086953</v>
      </c>
      <c r="G40" s="6">
        <v>0.84782608695652173</v>
      </c>
      <c r="H40" s="6">
        <v>0.36228260869565215</v>
      </c>
      <c r="I40" s="6">
        <v>4.1739130434782608</v>
      </c>
      <c r="J40" s="6">
        <v>0</v>
      </c>
      <c r="K40" s="6">
        <v>0</v>
      </c>
      <c r="L40" s="6">
        <v>3.839673913043478</v>
      </c>
      <c r="M40" s="6">
        <v>9.8829347826086948</v>
      </c>
      <c r="N40" s="6">
        <v>0</v>
      </c>
      <c r="O40" s="6">
        <f>SUM(NonNurse[[#This Row],[Qualified Social Work Staff Hours]],NonNurse[[#This Row],[Other Social Work Staff Hours]])/NonNurse[[#This Row],[MDS Census]]</f>
        <v>7.3437525240287529E-2</v>
      </c>
      <c r="P40" s="6">
        <v>0</v>
      </c>
      <c r="Q40" s="6">
        <v>0</v>
      </c>
      <c r="R40" s="6">
        <f>SUM(NonNurse[[#This Row],[Qualified Activities Professional Hours]],NonNurse[[#This Row],[Other Activities Professional Hours]])/NonNurse[[#This Row],[MDS Census]]</f>
        <v>0</v>
      </c>
      <c r="S40" s="6">
        <v>9.0326086956521738</v>
      </c>
      <c r="T40" s="6">
        <v>20.388586956521738</v>
      </c>
      <c r="U40" s="6">
        <v>0</v>
      </c>
      <c r="V40" s="6">
        <f>SUM(NonNurse[[#This Row],[Occupational Therapist Hours]],NonNurse[[#This Row],[OT Assistant Hours]],NonNurse[[#This Row],[OT Aide Hours]])/NonNurse[[#This Row],[MDS Census]]</f>
        <v>0.21862127453355948</v>
      </c>
      <c r="W40" s="6">
        <v>9.8125</v>
      </c>
      <c r="X40" s="6">
        <v>17.355978260869566</v>
      </c>
      <c r="Y40" s="6">
        <v>0</v>
      </c>
      <c r="Z40" s="6">
        <f>SUM(NonNurse[[#This Row],[Physical Therapist (PT) Hours]],NonNurse[[#This Row],[PT Assistant Hours]],NonNurse[[#This Row],[PT Aide Hours]])/NonNurse[[#This Row],[MDS Census]]</f>
        <v>0.20188191583878523</v>
      </c>
      <c r="AA40" s="6">
        <v>0</v>
      </c>
      <c r="AB40" s="6">
        <v>22.097826086956523</v>
      </c>
      <c r="AC40" s="6">
        <v>0</v>
      </c>
      <c r="AD40" s="6">
        <v>0</v>
      </c>
      <c r="AE40" s="6">
        <v>3.3695652173913042</v>
      </c>
      <c r="AF40" s="6">
        <v>0</v>
      </c>
      <c r="AG40" s="6">
        <v>0</v>
      </c>
      <c r="AH40" s="1">
        <v>75296</v>
      </c>
      <c r="AI40">
        <v>1</v>
      </c>
    </row>
    <row r="41" spans="1:35" x14ac:dyDescent="0.25">
      <c r="A41" t="s">
        <v>207</v>
      </c>
      <c r="B41" t="s">
        <v>151</v>
      </c>
      <c r="C41" t="s">
        <v>343</v>
      </c>
      <c r="D41" t="s">
        <v>257</v>
      </c>
      <c r="E41" s="6">
        <v>101.3695652173913</v>
      </c>
      <c r="F41" s="6">
        <v>4.7445652173913047</v>
      </c>
      <c r="G41" s="6">
        <v>0.84130434782608698</v>
      </c>
      <c r="H41" s="6">
        <v>0.64195652173913043</v>
      </c>
      <c r="I41" s="6">
        <v>4.1847826086956523</v>
      </c>
      <c r="J41" s="6">
        <v>0</v>
      </c>
      <c r="K41" s="6">
        <v>0</v>
      </c>
      <c r="L41" s="6">
        <v>5.5035869565217421</v>
      </c>
      <c r="M41" s="6">
        <v>10.956521739130435</v>
      </c>
      <c r="N41" s="6">
        <v>0</v>
      </c>
      <c r="O41" s="6">
        <f>SUM(NonNurse[[#This Row],[Qualified Social Work Staff Hours]],NonNurse[[#This Row],[Other Social Work Staff Hours]])/NonNurse[[#This Row],[MDS Census]]</f>
        <v>0.10808492386875404</v>
      </c>
      <c r="P41" s="6">
        <v>0</v>
      </c>
      <c r="Q41" s="6">
        <v>0</v>
      </c>
      <c r="R41" s="6">
        <f>SUM(NonNurse[[#This Row],[Qualified Activities Professional Hours]],NonNurse[[#This Row],[Other Activities Professional Hours]])/NonNurse[[#This Row],[MDS Census]]</f>
        <v>0</v>
      </c>
      <c r="S41" s="6">
        <v>16.029239130434782</v>
      </c>
      <c r="T41" s="6">
        <v>17.143152173913045</v>
      </c>
      <c r="U41" s="6">
        <v>0</v>
      </c>
      <c r="V41" s="6">
        <f>SUM(NonNurse[[#This Row],[Occupational Therapist Hours]],NonNurse[[#This Row],[OT Assistant Hours]],NonNurse[[#This Row],[OT Aide Hours]])/NonNurse[[#This Row],[MDS Census]]</f>
        <v>0.3272421188076346</v>
      </c>
      <c r="W41" s="6">
        <v>11.363586956521742</v>
      </c>
      <c r="X41" s="6">
        <v>13.233804347826084</v>
      </c>
      <c r="Y41" s="6">
        <v>0.42391304347826086</v>
      </c>
      <c r="Z41" s="6">
        <f>SUM(NonNurse[[#This Row],[Physical Therapist (PT) Hours]],NonNurse[[#This Row],[PT Assistant Hours]],NonNurse[[#This Row],[PT Aide Hours]])/NonNurse[[#This Row],[MDS Census]]</f>
        <v>0.24683251125884623</v>
      </c>
      <c r="AA41" s="6">
        <v>0</v>
      </c>
      <c r="AB41" s="6">
        <v>0</v>
      </c>
      <c r="AC41" s="6">
        <v>0</v>
      </c>
      <c r="AD41" s="6">
        <v>0</v>
      </c>
      <c r="AE41" s="6">
        <v>0</v>
      </c>
      <c r="AF41" s="6">
        <v>0</v>
      </c>
      <c r="AG41" s="6">
        <v>0</v>
      </c>
      <c r="AH41" s="1">
        <v>75375</v>
      </c>
      <c r="AI41">
        <v>1</v>
      </c>
    </row>
    <row r="42" spans="1:35" x14ac:dyDescent="0.25">
      <c r="A42" t="s">
        <v>207</v>
      </c>
      <c r="B42" t="s">
        <v>117</v>
      </c>
      <c r="C42" t="s">
        <v>305</v>
      </c>
      <c r="D42" t="s">
        <v>253</v>
      </c>
      <c r="E42" s="6">
        <v>118.23913043478261</v>
      </c>
      <c r="F42" s="6">
        <v>3.652173913043478</v>
      </c>
      <c r="G42" s="6">
        <v>0</v>
      </c>
      <c r="H42" s="6">
        <v>0</v>
      </c>
      <c r="I42" s="6">
        <v>3.3152173913043477</v>
      </c>
      <c r="J42" s="6">
        <v>0</v>
      </c>
      <c r="K42" s="6">
        <v>0</v>
      </c>
      <c r="L42" s="6">
        <v>3.8831521739130435</v>
      </c>
      <c r="M42" s="6">
        <v>0</v>
      </c>
      <c r="N42" s="6">
        <v>4.7042391304347833</v>
      </c>
      <c r="O42" s="6">
        <f>SUM(NonNurse[[#This Row],[Qualified Social Work Staff Hours]],NonNurse[[#This Row],[Other Social Work Staff Hours]])/NonNurse[[#This Row],[MDS Census]]</f>
        <v>3.9785806214377648E-2</v>
      </c>
      <c r="P42" s="6">
        <v>0</v>
      </c>
      <c r="Q42" s="6">
        <v>0</v>
      </c>
      <c r="R42" s="6">
        <f>SUM(NonNurse[[#This Row],[Qualified Activities Professional Hours]],NonNurse[[#This Row],[Other Activities Professional Hours]])/NonNurse[[#This Row],[MDS Census]]</f>
        <v>0</v>
      </c>
      <c r="S42" s="6">
        <v>6.8614130434782608</v>
      </c>
      <c r="T42" s="6">
        <v>16.217391304347824</v>
      </c>
      <c r="U42" s="6">
        <v>0</v>
      </c>
      <c r="V42" s="6">
        <f>SUM(NonNurse[[#This Row],[Occupational Therapist Hours]],NonNurse[[#This Row],[OT Assistant Hours]],NonNurse[[#This Row],[OT Aide Hours]])/NonNurse[[#This Row],[MDS Census]]</f>
        <v>0.19518753447324874</v>
      </c>
      <c r="W42" s="6">
        <v>11.285326086956522</v>
      </c>
      <c r="X42" s="6">
        <v>12.445652173913043</v>
      </c>
      <c r="Y42" s="6">
        <v>0</v>
      </c>
      <c r="Z42" s="6">
        <f>SUM(NonNurse[[#This Row],[Physical Therapist (PT) Hours]],NonNurse[[#This Row],[PT Assistant Hours]],NonNurse[[#This Row],[PT Aide Hours]])/NonNurse[[#This Row],[MDS Census]]</f>
        <v>0.20070325427468283</v>
      </c>
      <c r="AA42" s="6">
        <v>0</v>
      </c>
      <c r="AB42" s="6">
        <v>14.119565217391305</v>
      </c>
      <c r="AC42" s="6">
        <v>0</v>
      </c>
      <c r="AD42" s="6">
        <v>0</v>
      </c>
      <c r="AE42" s="6">
        <v>0</v>
      </c>
      <c r="AF42" s="6">
        <v>0</v>
      </c>
      <c r="AG42" s="6">
        <v>0</v>
      </c>
      <c r="AH42" s="1">
        <v>75329</v>
      </c>
      <c r="AI42">
        <v>1</v>
      </c>
    </row>
    <row r="43" spans="1:35" x14ac:dyDescent="0.25">
      <c r="A43" t="s">
        <v>207</v>
      </c>
      <c r="B43" t="s">
        <v>98</v>
      </c>
      <c r="C43" t="s">
        <v>289</v>
      </c>
      <c r="D43" t="s">
        <v>253</v>
      </c>
      <c r="E43" s="6">
        <v>54.054347826086953</v>
      </c>
      <c r="F43" s="6">
        <v>4.8913043478260869</v>
      </c>
      <c r="G43" s="6">
        <v>0.84782608695652173</v>
      </c>
      <c r="H43" s="6">
        <v>2.0108695652173911</v>
      </c>
      <c r="I43" s="6">
        <v>2.5434782608695654</v>
      </c>
      <c r="J43" s="6">
        <v>0</v>
      </c>
      <c r="K43" s="6">
        <v>1.9021739130434783</v>
      </c>
      <c r="L43" s="6">
        <v>1.8097826086956521</v>
      </c>
      <c r="M43" s="6">
        <v>5.6657608695652177</v>
      </c>
      <c r="N43" s="6">
        <v>0</v>
      </c>
      <c r="O43" s="6">
        <f>SUM(NonNurse[[#This Row],[Qualified Social Work Staff Hours]],NonNurse[[#This Row],[Other Social Work Staff Hours]])/NonNurse[[#This Row],[MDS Census]]</f>
        <v>0.10481600643474764</v>
      </c>
      <c r="P43" s="6">
        <v>0</v>
      </c>
      <c r="Q43" s="6">
        <v>1.1005434782608696</v>
      </c>
      <c r="R43" s="6">
        <f>SUM(NonNurse[[#This Row],[Qualified Activities Professional Hours]],NonNurse[[#This Row],[Other Activities Professional Hours]])/NonNurse[[#This Row],[MDS Census]]</f>
        <v>2.0359943695958175E-2</v>
      </c>
      <c r="S43" s="6">
        <v>4.3924999999999983</v>
      </c>
      <c r="T43" s="6">
        <v>14.424130434782612</v>
      </c>
      <c r="U43" s="6">
        <v>0</v>
      </c>
      <c r="V43" s="6">
        <f>SUM(NonNurse[[#This Row],[Occupational Therapist Hours]],NonNurse[[#This Row],[OT Assistant Hours]],NonNurse[[#This Row],[OT Aide Hours]])/NonNurse[[#This Row],[MDS Census]]</f>
        <v>0.3481057711642872</v>
      </c>
      <c r="W43" s="6">
        <v>3.8014130434782598</v>
      </c>
      <c r="X43" s="6">
        <v>8.4892391304347807</v>
      </c>
      <c r="Y43" s="6">
        <v>0</v>
      </c>
      <c r="Z43" s="6">
        <f>SUM(NonNurse[[#This Row],[Physical Therapist (PT) Hours]],NonNurse[[#This Row],[PT Assistant Hours]],NonNurse[[#This Row],[PT Aide Hours]])/NonNurse[[#This Row],[MDS Census]]</f>
        <v>0.22737582947918755</v>
      </c>
      <c r="AA43" s="6">
        <v>0</v>
      </c>
      <c r="AB43" s="6">
        <v>12.673913043478262</v>
      </c>
      <c r="AC43" s="6">
        <v>0</v>
      </c>
      <c r="AD43" s="6">
        <v>0</v>
      </c>
      <c r="AE43" s="6">
        <v>4.5</v>
      </c>
      <c r="AF43" s="6">
        <v>0</v>
      </c>
      <c r="AG43" s="6">
        <v>3.1630434782608696</v>
      </c>
      <c r="AH43" s="1">
        <v>75301</v>
      </c>
      <c r="AI43">
        <v>1</v>
      </c>
    </row>
    <row r="44" spans="1:35" x14ac:dyDescent="0.25">
      <c r="A44" t="s">
        <v>207</v>
      </c>
      <c r="B44" t="s">
        <v>112</v>
      </c>
      <c r="C44" t="s">
        <v>264</v>
      </c>
      <c r="D44" t="s">
        <v>252</v>
      </c>
      <c r="E44" s="6">
        <v>133.79347826086956</v>
      </c>
      <c r="F44" s="6">
        <v>5.5652173913043477</v>
      </c>
      <c r="G44" s="6">
        <v>0.22554347826086957</v>
      </c>
      <c r="H44" s="6">
        <v>0.84195652173913049</v>
      </c>
      <c r="I44" s="6">
        <v>3.8695652173913042</v>
      </c>
      <c r="J44" s="6">
        <v>0</v>
      </c>
      <c r="K44" s="6">
        <v>0</v>
      </c>
      <c r="L44" s="6">
        <v>4.6467391304347823</v>
      </c>
      <c r="M44" s="6">
        <v>4.4347826086956523</v>
      </c>
      <c r="N44" s="6">
        <v>12.961956521739131</v>
      </c>
      <c r="O44" s="6">
        <f>SUM(NonNurse[[#This Row],[Qualified Social Work Staff Hours]],NonNurse[[#This Row],[Other Social Work Staff Hours]])/NonNurse[[#This Row],[MDS Census]]</f>
        <v>0.13002680965147453</v>
      </c>
      <c r="P44" s="6">
        <v>5.125</v>
      </c>
      <c r="Q44" s="6">
        <v>0.30706521739130432</v>
      </c>
      <c r="R44" s="6">
        <f>SUM(NonNurse[[#This Row],[Qualified Activities Professional Hours]],NonNurse[[#This Row],[Other Activities Professional Hours]])/NonNurse[[#This Row],[MDS Census]]</f>
        <v>4.0600373710293285E-2</v>
      </c>
      <c r="S44" s="6">
        <v>10.902173913043478</v>
      </c>
      <c r="T44" s="6">
        <v>9.6114130434782616</v>
      </c>
      <c r="U44" s="6">
        <v>0</v>
      </c>
      <c r="V44" s="6">
        <f>SUM(NonNurse[[#This Row],[Occupational Therapist Hours]],NonNurse[[#This Row],[OT Assistant Hours]],NonNurse[[#This Row],[OT Aide Hours]])/NonNurse[[#This Row],[MDS Census]]</f>
        <v>0.15332277195547975</v>
      </c>
      <c r="W44" s="6">
        <v>8.9103260869565215</v>
      </c>
      <c r="X44" s="6">
        <v>5.9483695652173916</v>
      </c>
      <c r="Y44" s="6">
        <v>0</v>
      </c>
      <c r="Z44" s="6">
        <f>SUM(NonNurse[[#This Row],[Physical Therapist (PT) Hours]],NonNurse[[#This Row],[PT Assistant Hours]],NonNurse[[#This Row],[PT Aide Hours]])/NonNurse[[#This Row],[MDS Census]]</f>
        <v>0.11105695019904135</v>
      </c>
      <c r="AA44" s="6">
        <v>0</v>
      </c>
      <c r="AB44" s="6">
        <v>8.5108695652173907</v>
      </c>
      <c r="AC44" s="6">
        <v>0</v>
      </c>
      <c r="AD44" s="6">
        <v>0</v>
      </c>
      <c r="AE44" s="6">
        <v>0.44565217391304346</v>
      </c>
      <c r="AF44" s="6">
        <v>0</v>
      </c>
      <c r="AG44" s="6">
        <v>0.22282608695652173</v>
      </c>
      <c r="AH44" s="1">
        <v>75323</v>
      </c>
      <c r="AI44">
        <v>1</v>
      </c>
    </row>
    <row r="45" spans="1:35" x14ac:dyDescent="0.25">
      <c r="A45" t="s">
        <v>207</v>
      </c>
      <c r="B45" t="s">
        <v>183</v>
      </c>
      <c r="C45" t="s">
        <v>301</v>
      </c>
      <c r="D45" t="s">
        <v>258</v>
      </c>
      <c r="E45" s="6">
        <v>111.39130434782609</v>
      </c>
      <c r="F45" s="6">
        <v>5.3804347826086953</v>
      </c>
      <c r="G45" s="6">
        <v>0.4375</v>
      </c>
      <c r="H45" s="6">
        <v>0.36956521739130432</v>
      </c>
      <c r="I45" s="6">
        <v>2.3043478260869565</v>
      </c>
      <c r="J45" s="6">
        <v>0</v>
      </c>
      <c r="K45" s="6">
        <v>0</v>
      </c>
      <c r="L45" s="6">
        <v>3.7038043478260869</v>
      </c>
      <c r="M45" s="6">
        <v>19.703804347826086</v>
      </c>
      <c r="N45" s="6">
        <v>0</v>
      </c>
      <c r="O45" s="6">
        <f>SUM(NonNurse[[#This Row],[Qualified Social Work Staff Hours]],NonNurse[[#This Row],[Other Social Work Staff Hours]])/NonNurse[[#This Row],[MDS Census]]</f>
        <v>0.17688817330210771</v>
      </c>
      <c r="P45" s="6">
        <v>4.6684782608695654</v>
      </c>
      <c r="Q45" s="6">
        <v>20.978260869565219</v>
      </c>
      <c r="R45" s="6">
        <f>SUM(NonNurse[[#This Row],[Qualified Activities Professional Hours]],NonNurse[[#This Row],[Other Activities Professional Hours]])/NonNurse[[#This Row],[MDS Census]]</f>
        <v>0.23024004683840751</v>
      </c>
      <c r="S45" s="6">
        <v>5.1766304347826084</v>
      </c>
      <c r="T45" s="6">
        <v>5.4021739130434785</v>
      </c>
      <c r="U45" s="6">
        <v>0</v>
      </c>
      <c r="V45" s="6">
        <f>SUM(NonNurse[[#This Row],[Occupational Therapist Hours]],NonNurse[[#This Row],[OT Assistant Hours]],NonNurse[[#This Row],[OT Aide Hours]])/NonNurse[[#This Row],[MDS Census]]</f>
        <v>9.4969750195160019E-2</v>
      </c>
      <c r="W45" s="6">
        <v>6.1983695652173916</v>
      </c>
      <c r="X45" s="6">
        <v>8.4592391304347831</v>
      </c>
      <c r="Y45" s="6">
        <v>0</v>
      </c>
      <c r="Z45" s="6">
        <f>SUM(NonNurse[[#This Row],[Physical Therapist (PT) Hours]],NonNurse[[#This Row],[PT Assistant Hours]],NonNurse[[#This Row],[PT Aide Hours]])/NonNurse[[#This Row],[MDS Census]]</f>
        <v>0.13158665105386419</v>
      </c>
      <c r="AA45" s="6">
        <v>0</v>
      </c>
      <c r="AB45" s="6">
        <v>0</v>
      </c>
      <c r="AC45" s="6">
        <v>0</v>
      </c>
      <c r="AD45" s="6">
        <v>0</v>
      </c>
      <c r="AE45" s="6">
        <v>0</v>
      </c>
      <c r="AF45" s="6">
        <v>0</v>
      </c>
      <c r="AG45" s="6">
        <v>9.5108695652173919E-2</v>
      </c>
      <c r="AH45" s="1">
        <v>75416</v>
      </c>
      <c r="AI45">
        <v>1</v>
      </c>
    </row>
    <row r="46" spans="1:35" x14ac:dyDescent="0.25">
      <c r="A46" t="s">
        <v>207</v>
      </c>
      <c r="B46" t="s">
        <v>6</v>
      </c>
      <c r="C46" t="s">
        <v>264</v>
      </c>
      <c r="D46" t="s">
        <v>252</v>
      </c>
      <c r="E46" s="6">
        <v>105.60869565217391</v>
      </c>
      <c r="F46" s="6">
        <v>3.1304347826086958</v>
      </c>
      <c r="G46" s="6">
        <v>2.0652173913043477</v>
      </c>
      <c r="H46" s="6">
        <v>0.31521739130434784</v>
      </c>
      <c r="I46" s="6">
        <v>4.9456521739130439</v>
      </c>
      <c r="J46" s="6">
        <v>0</v>
      </c>
      <c r="K46" s="6">
        <v>7.8070652173913047</v>
      </c>
      <c r="L46" s="6">
        <v>0.97010869565217395</v>
      </c>
      <c r="M46" s="6">
        <v>4.5271739130434785</v>
      </c>
      <c r="N46" s="6">
        <v>0</v>
      </c>
      <c r="O46" s="6">
        <f>SUM(NonNurse[[#This Row],[Qualified Social Work Staff Hours]],NonNurse[[#This Row],[Other Social Work Staff Hours]])/NonNurse[[#This Row],[MDS Census]]</f>
        <v>4.2867435158501443E-2</v>
      </c>
      <c r="P46" s="6">
        <v>2.1440217391304346</v>
      </c>
      <c r="Q46" s="6">
        <v>11.701086956521738</v>
      </c>
      <c r="R46" s="6">
        <f>SUM(NonNurse[[#This Row],[Qualified Activities Professional Hours]],NonNurse[[#This Row],[Other Activities Professional Hours]])/NonNurse[[#This Row],[MDS Census]]</f>
        <v>0.13109818855496089</v>
      </c>
      <c r="S46" s="6">
        <v>24.426630434782609</v>
      </c>
      <c r="T46" s="6">
        <v>0</v>
      </c>
      <c r="U46" s="6">
        <v>0</v>
      </c>
      <c r="V46" s="6">
        <f>SUM(NonNurse[[#This Row],[Occupational Therapist Hours]],NonNurse[[#This Row],[OT Assistant Hours]],NonNurse[[#This Row],[OT Aide Hours]])/NonNurse[[#This Row],[MDS Census]]</f>
        <v>0.23129374228077401</v>
      </c>
      <c r="W46" s="6">
        <v>15.059782608695652</v>
      </c>
      <c r="X46" s="6">
        <v>0</v>
      </c>
      <c r="Y46" s="6">
        <v>15.923913043478262</v>
      </c>
      <c r="Z46" s="6">
        <f>SUM(NonNurse[[#This Row],[Physical Therapist (PT) Hours]],NonNurse[[#This Row],[PT Assistant Hours]],NonNurse[[#This Row],[PT Aide Hours]])/NonNurse[[#This Row],[MDS Census]]</f>
        <v>0.29338205022643066</v>
      </c>
      <c r="AA46" s="6">
        <v>0</v>
      </c>
      <c r="AB46" s="6">
        <v>0</v>
      </c>
      <c r="AC46" s="6">
        <v>0</v>
      </c>
      <c r="AD46" s="6">
        <v>0</v>
      </c>
      <c r="AE46" s="6">
        <v>0</v>
      </c>
      <c r="AF46" s="6">
        <v>0</v>
      </c>
      <c r="AG46" s="6">
        <v>0</v>
      </c>
      <c r="AH46" s="1">
        <v>75034</v>
      </c>
      <c r="AI46">
        <v>1</v>
      </c>
    </row>
    <row r="47" spans="1:35" x14ac:dyDescent="0.25">
      <c r="A47" t="s">
        <v>207</v>
      </c>
      <c r="B47" t="s">
        <v>35</v>
      </c>
      <c r="C47" t="s">
        <v>266</v>
      </c>
      <c r="D47" t="s">
        <v>252</v>
      </c>
      <c r="E47" s="6">
        <v>111.51086956521739</v>
      </c>
      <c r="F47" s="6">
        <v>28.535326086956523</v>
      </c>
      <c r="G47" s="6">
        <v>1.0597826086956521</v>
      </c>
      <c r="H47" s="6">
        <v>1.1413043478260869</v>
      </c>
      <c r="I47" s="6">
        <v>4.9565217391304346</v>
      </c>
      <c r="J47" s="6">
        <v>1.1304347826086956</v>
      </c>
      <c r="K47" s="6">
        <v>7.7119565217391308</v>
      </c>
      <c r="L47" s="6">
        <v>4.9565217391304346</v>
      </c>
      <c r="M47" s="6">
        <v>9.3695652173913047</v>
      </c>
      <c r="N47" s="6">
        <v>0</v>
      </c>
      <c r="O47" s="6">
        <f>SUM(NonNurse[[#This Row],[Qualified Social Work Staff Hours]],NonNurse[[#This Row],[Other Social Work Staff Hours]])/NonNurse[[#This Row],[MDS Census]]</f>
        <v>8.4023783994541384E-2</v>
      </c>
      <c r="P47" s="6">
        <v>0</v>
      </c>
      <c r="Q47" s="6">
        <v>13.964673913043478</v>
      </c>
      <c r="R47" s="6">
        <f>SUM(NonNurse[[#This Row],[Qualified Activities Professional Hours]],NonNurse[[#This Row],[Other Activities Professional Hours]])/NonNurse[[#This Row],[MDS Census]]</f>
        <v>0.12523150404522859</v>
      </c>
      <c r="S47" s="6">
        <v>5.1168478260869561</v>
      </c>
      <c r="T47" s="6">
        <v>5.3451086956521738</v>
      </c>
      <c r="U47" s="6">
        <v>0</v>
      </c>
      <c r="V47" s="6">
        <f>SUM(NonNurse[[#This Row],[Occupational Therapist Hours]],NonNurse[[#This Row],[OT Assistant Hours]],NonNurse[[#This Row],[OT Aide Hours]])/NonNurse[[#This Row],[MDS Census]]</f>
        <v>9.3820060434740213E-2</v>
      </c>
      <c r="W47" s="6">
        <v>5.5516304347826084</v>
      </c>
      <c r="X47" s="6">
        <v>4.7309782608695654</v>
      </c>
      <c r="Y47" s="6">
        <v>5.8043478260869561</v>
      </c>
      <c r="Z47" s="6">
        <f>SUM(NonNurse[[#This Row],[Physical Therapist (PT) Hours]],NonNurse[[#This Row],[PT Assistant Hours]],NonNurse[[#This Row],[PT Aide Hours]])/NonNurse[[#This Row],[MDS Census]]</f>
        <v>0.14426357344770444</v>
      </c>
      <c r="AA47" s="6">
        <v>1.1304347826086956</v>
      </c>
      <c r="AB47" s="6">
        <v>0</v>
      </c>
      <c r="AC47" s="6">
        <v>0</v>
      </c>
      <c r="AD47" s="6">
        <v>72.720108695652172</v>
      </c>
      <c r="AE47" s="6">
        <v>0</v>
      </c>
      <c r="AF47" s="6">
        <v>0</v>
      </c>
      <c r="AG47" s="6">
        <v>2.1902173913043477</v>
      </c>
      <c r="AH47" s="1">
        <v>75159</v>
      </c>
      <c r="AI47">
        <v>1</v>
      </c>
    </row>
    <row r="48" spans="1:35" x14ac:dyDescent="0.25">
      <c r="A48" t="s">
        <v>207</v>
      </c>
      <c r="B48" t="s">
        <v>11</v>
      </c>
      <c r="C48" t="s">
        <v>277</v>
      </c>
      <c r="D48" t="s">
        <v>252</v>
      </c>
      <c r="E48" s="6">
        <v>120.21739130434783</v>
      </c>
      <c r="F48" s="6">
        <v>34.576086956521742</v>
      </c>
      <c r="G48" s="6">
        <v>0.56521739130434778</v>
      </c>
      <c r="H48" s="6">
        <v>0.4891304347826087</v>
      </c>
      <c r="I48" s="6">
        <v>5.2173913043478262</v>
      </c>
      <c r="J48" s="6">
        <v>0</v>
      </c>
      <c r="K48" s="6">
        <v>0</v>
      </c>
      <c r="L48" s="6">
        <v>9.7771739130434785</v>
      </c>
      <c r="M48" s="6">
        <v>14.567934782608695</v>
      </c>
      <c r="N48" s="6">
        <v>0</v>
      </c>
      <c r="O48" s="6">
        <f>SUM(NonNurse[[#This Row],[Qualified Social Work Staff Hours]],NonNurse[[#This Row],[Other Social Work Staff Hours]])/NonNurse[[#This Row],[MDS Census]]</f>
        <v>0.12117992766726944</v>
      </c>
      <c r="P48" s="6">
        <v>4.4836956521739131</v>
      </c>
      <c r="Q48" s="6">
        <v>11.997282608695652</v>
      </c>
      <c r="R48" s="6">
        <f>SUM(NonNurse[[#This Row],[Qualified Activities Professional Hours]],NonNurse[[#This Row],[Other Activities Professional Hours]])/NonNurse[[#This Row],[MDS Census]]</f>
        <v>0.13709312839059676</v>
      </c>
      <c r="S48" s="6">
        <v>4.7527173913043477</v>
      </c>
      <c r="T48" s="6">
        <v>5.9592391304347823</v>
      </c>
      <c r="U48" s="6">
        <v>0</v>
      </c>
      <c r="V48" s="6">
        <f>SUM(NonNurse[[#This Row],[Occupational Therapist Hours]],NonNurse[[#This Row],[OT Assistant Hours]],NonNurse[[#This Row],[OT Aide Hours]])/NonNurse[[#This Row],[MDS Census]]</f>
        <v>8.910488245931282E-2</v>
      </c>
      <c r="W48" s="6">
        <v>4.8641304347826084</v>
      </c>
      <c r="X48" s="6">
        <v>7.8206521739130439</v>
      </c>
      <c r="Y48" s="6">
        <v>4.7173913043478262</v>
      </c>
      <c r="Z48" s="6">
        <f>SUM(NonNurse[[#This Row],[Physical Therapist (PT) Hours]],NonNurse[[#This Row],[PT Assistant Hours]],NonNurse[[#This Row],[PT Aide Hours]])/NonNurse[[#This Row],[MDS Census]]</f>
        <v>0.14475587703435802</v>
      </c>
      <c r="AA48" s="6">
        <v>0</v>
      </c>
      <c r="AB48" s="6">
        <v>0</v>
      </c>
      <c r="AC48" s="6">
        <v>0</v>
      </c>
      <c r="AD48" s="6">
        <v>70.657608695652172</v>
      </c>
      <c r="AE48" s="6">
        <v>0</v>
      </c>
      <c r="AF48" s="6">
        <v>0</v>
      </c>
      <c r="AG48" s="6">
        <v>1.0597826086956521</v>
      </c>
      <c r="AH48" s="1">
        <v>75061</v>
      </c>
      <c r="AI48">
        <v>1</v>
      </c>
    </row>
    <row r="49" spans="1:35" x14ac:dyDescent="0.25">
      <c r="A49" t="s">
        <v>207</v>
      </c>
      <c r="B49" t="s">
        <v>96</v>
      </c>
      <c r="C49" t="s">
        <v>263</v>
      </c>
      <c r="D49" t="s">
        <v>253</v>
      </c>
      <c r="E49" s="6">
        <v>198.31521739130434</v>
      </c>
      <c r="F49" s="6">
        <v>9.0869565217391308</v>
      </c>
      <c r="G49" s="6">
        <v>1.3369565217391304</v>
      </c>
      <c r="H49" s="6">
        <v>0.85054347826086951</v>
      </c>
      <c r="I49" s="6">
        <v>0</v>
      </c>
      <c r="J49" s="6">
        <v>0</v>
      </c>
      <c r="K49" s="6">
        <v>0</v>
      </c>
      <c r="L49" s="6">
        <v>1.4379347826086959</v>
      </c>
      <c r="M49" s="6">
        <v>15.304347826086957</v>
      </c>
      <c r="N49" s="6">
        <v>0</v>
      </c>
      <c r="O49" s="6">
        <f>SUM(NonNurse[[#This Row],[Qualified Social Work Staff Hours]],NonNurse[[#This Row],[Other Social Work Staff Hours]])/NonNurse[[#This Row],[MDS Census]]</f>
        <v>7.7171827898054268E-2</v>
      </c>
      <c r="P49" s="6">
        <v>5.3043478260869561</v>
      </c>
      <c r="Q49" s="6">
        <v>15.144021739130435</v>
      </c>
      <c r="R49" s="6">
        <f>SUM(NonNurse[[#This Row],[Qualified Activities Professional Hours]],NonNurse[[#This Row],[Other Activities Professional Hours]])/NonNurse[[#This Row],[MDS Census]]</f>
        <v>0.10311044121677172</v>
      </c>
      <c r="S49" s="6">
        <v>2.776739130434783</v>
      </c>
      <c r="T49" s="6">
        <v>2.8619565217391312</v>
      </c>
      <c r="U49" s="6">
        <v>0</v>
      </c>
      <c r="V49" s="6">
        <f>SUM(NonNurse[[#This Row],[Occupational Therapist Hours]],NonNurse[[#This Row],[OT Assistant Hours]],NonNurse[[#This Row],[OT Aide Hours]])/NonNurse[[#This Row],[MDS Census]]</f>
        <v>2.8432995341189374E-2</v>
      </c>
      <c r="W49" s="6">
        <v>3.7522826086956518</v>
      </c>
      <c r="X49" s="6">
        <v>2.8357608695652172</v>
      </c>
      <c r="Y49" s="6">
        <v>0</v>
      </c>
      <c r="Z49" s="6">
        <f>SUM(NonNurse[[#This Row],[Physical Therapist (PT) Hours]],NonNurse[[#This Row],[PT Assistant Hours]],NonNurse[[#This Row],[PT Aide Hours]])/NonNurse[[#This Row],[MDS Census]]</f>
        <v>3.3220060290490544E-2</v>
      </c>
      <c r="AA49" s="6">
        <v>0</v>
      </c>
      <c r="AB49" s="6">
        <v>0</v>
      </c>
      <c r="AC49" s="6">
        <v>0</v>
      </c>
      <c r="AD49" s="6">
        <v>0</v>
      </c>
      <c r="AE49" s="6">
        <v>0</v>
      </c>
      <c r="AF49" s="6">
        <v>0</v>
      </c>
      <c r="AG49" s="6">
        <v>0</v>
      </c>
      <c r="AH49" s="1">
        <v>75299</v>
      </c>
      <c r="AI49">
        <v>1</v>
      </c>
    </row>
    <row r="50" spans="1:35" x14ac:dyDescent="0.25">
      <c r="A50" t="s">
        <v>207</v>
      </c>
      <c r="B50" t="s">
        <v>168</v>
      </c>
      <c r="C50" t="s">
        <v>260</v>
      </c>
      <c r="D50" t="s">
        <v>253</v>
      </c>
      <c r="E50" s="6">
        <v>82.130434782608702</v>
      </c>
      <c r="F50" s="6">
        <v>4.5054347826086953</v>
      </c>
      <c r="G50" s="6">
        <v>0.33152173913043476</v>
      </c>
      <c r="H50" s="6">
        <v>0.45108695652173914</v>
      </c>
      <c r="I50" s="6">
        <v>1.1847826086956521</v>
      </c>
      <c r="J50" s="6">
        <v>0</v>
      </c>
      <c r="K50" s="6">
        <v>2.8423913043478262</v>
      </c>
      <c r="L50" s="6">
        <v>4.2581521739130439</v>
      </c>
      <c r="M50" s="6">
        <v>12.625</v>
      </c>
      <c r="N50" s="6">
        <v>0</v>
      </c>
      <c r="O50" s="6">
        <f>SUM(NonNurse[[#This Row],[Qualified Social Work Staff Hours]],NonNurse[[#This Row],[Other Social Work Staff Hours]])/NonNurse[[#This Row],[MDS Census]]</f>
        <v>0.15371889888830068</v>
      </c>
      <c r="P50" s="6">
        <v>4.3559782608695654</v>
      </c>
      <c r="Q50" s="6">
        <v>9.1820652173913047</v>
      </c>
      <c r="R50" s="6">
        <f>SUM(NonNurse[[#This Row],[Qualified Activities Professional Hours]],NonNurse[[#This Row],[Other Activities Professional Hours]])/NonNurse[[#This Row],[MDS Census]]</f>
        <v>0.16483589200635257</v>
      </c>
      <c r="S50" s="6">
        <v>11.472826086956522</v>
      </c>
      <c r="T50" s="6">
        <v>6.5869565217391308</v>
      </c>
      <c r="U50" s="6">
        <v>0</v>
      </c>
      <c r="V50" s="6">
        <f>SUM(NonNurse[[#This Row],[Occupational Therapist Hours]],NonNurse[[#This Row],[OT Assistant Hours]],NonNurse[[#This Row],[OT Aide Hours]])/NonNurse[[#This Row],[MDS Census]]</f>
        <v>0.21989147697194281</v>
      </c>
      <c r="W50" s="6">
        <v>16.413043478260871</v>
      </c>
      <c r="X50" s="6">
        <v>5.3668478260869561</v>
      </c>
      <c r="Y50" s="6">
        <v>9.9673913043478262</v>
      </c>
      <c r="Z50" s="6">
        <f>SUM(NonNurse[[#This Row],[Physical Therapist (PT) Hours]],NonNurse[[#This Row],[PT Assistant Hours]],NonNurse[[#This Row],[PT Aide Hours]])/NonNurse[[#This Row],[MDS Census]]</f>
        <v>0.38654711487559557</v>
      </c>
      <c r="AA50" s="6">
        <v>0</v>
      </c>
      <c r="AB50" s="6">
        <v>0</v>
      </c>
      <c r="AC50" s="6">
        <v>0</v>
      </c>
      <c r="AD50" s="6">
        <v>0</v>
      </c>
      <c r="AE50" s="6">
        <v>0</v>
      </c>
      <c r="AF50" s="6">
        <v>0</v>
      </c>
      <c r="AG50" s="6">
        <v>0.13315217391304349</v>
      </c>
      <c r="AH50" s="1">
        <v>75396</v>
      </c>
      <c r="AI50">
        <v>1</v>
      </c>
    </row>
    <row r="51" spans="1:35" x14ac:dyDescent="0.25">
      <c r="A51" t="s">
        <v>207</v>
      </c>
      <c r="B51" t="s">
        <v>149</v>
      </c>
      <c r="C51" t="s">
        <v>285</v>
      </c>
      <c r="D51" t="s">
        <v>254</v>
      </c>
      <c r="E51" s="6">
        <v>63.793478260869563</v>
      </c>
      <c r="F51" s="6">
        <v>4.9972826086956523</v>
      </c>
      <c r="G51" s="6">
        <v>0</v>
      </c>
      <c r="H51" s="6">
        <v>0.54347826086956519</v>
      </c>
      <c r="I51" s="6">
        <v>2.0869565217391304</v>
      </c>
      <c r="J51" s="6">
        <v>0</v>
      </c>
      <c r="K51" s="6">
        <v>0</v>
      </c>
      <c r="L51" s="6">
        <v>4.0632608695652177</v>
      </c>
      <c r="M51" s="6">
        <v>9.1711956521739122</v>
      </c>
      <c r="N51" s="6">
        <v>0</v>
      </c>
      <c r="O51" s="6">
        <f>SUM(NonNurse[[#This Row],[Qualified Social Work Staff Hours]],NonNurse[[#This Row],[Other Social Work Staff Hours]])/NonNurse[[#This Row],[MDS Census]]</f>
        <v>0.14376384392571134</v>
      </c>
      <c r="P51" s="6">
        <v>0</v>
      </c>
      <c r="Q51" s="6">
        <v>4.1141304347826084</v>
      </c>
      <c r="R51" s="6">
        <f>SUM(NonNurse[[#This Row],[Qualified Activities Professional Hours]],NonNurse[[#This Row],[Other Activities Professional Hours]])/NonNurse[[#This Row],[MDS Census]]</f>
        <v>6.449139546771171E-2</v>
      </c>
      <c r="S51" s="6">
        <v>6.7713043478260886</v>
      </c>
      <c r="T51" s="6">
        <v>11.502391304347826</v>
      </c>
      <c r="U51" s="6">
        <v>0</v>
      </c>
      <c r="V51" s="6">
        <f>SUM(NonNurse[[#This Row],[Occupational Therapist Hours]],NonNurse[[#This Row],[OT Assistant Hours]],NonNurse[[#This Row],[OT Aide Hours]])/NonNurse[[#This Row],[MDS Census]]</f>
        <v>0.28645084341455107</v>
      </c>
      <c r="W51" s="6">
        <v>11.68608695652174</v>
      </c>
      <c r="X51" s="6">
        <v>10.472173913043477</v>
      </c>
      <c r="Y51" s="6">
        <v>0</v>
      </c>
      <c r="Z51" s="6">
        <f>SUM(NonNurse[[#This Row],[Physical Therapist (PT) Hours]],NonNurse[[#This Row],[PT Assistant Hours]],NonNurse[[#This Row],[PT Aide Hours]])/NonNurse[[#This Row],[MDS Census]]</f>
        <v>0.34734367013119782</v>
      </c>
      <c r="AA51" s="6">
        <v>0</v>
      </c>
      <c r="AB51" s="6">
        <v>0</v>
      </c>
      <c r="AC51" s="6">
        <v>1.8369565217391304</v>
      </c>
      <c r="AD51" s="6">
        <v>0</v>
      </c>
      <c r="AE51" s="6">
        <v>0.79347826086956519</v>
      </c>
      <c r="AF51" s="6">
        <v>0</v>
      </c>
      <c r="AG51" s="6">
        <v>0</v>
      </c>
      <c r="AH51" s="1">
        <v>75373</v>
      </c>
      <c r="AI51">
        <v>1</v>
      </c>
    </row>
    <row r="52" spans="1:35" x14ac:dyDescent="0.25">
      <c r="A52" t="s">
        <v>207</v>
      </c>
      <c r="B52" t="s">
        <v>54</v>
      </c>
      <c r="C52" t="s">
        <v>306</v>
      </c>
      <c r="D52" t="s">
        <v>254</v>
      </c>
      <c r="E52" s="6">
        <v>76.228260869565219</v>
      </c>
      <c r="F52" s="6">
        <v>5.1304347826086953</v>
      </c>
      <c r="G52" s="6">
        <v>0.69021739130434778</v>
      </c>
      <c r="H52" s="6">
        <v>0</v>
      </c>
      <c r="I52" s="6">
        <v>0</v>
      </c>
      <c r="J52" s="6">
        <v>0</v>
      </c>
      <c r="K52" s="6">
        <v>5.8858695652173916</v>
      </c>
      <c r="L52" s="6">
        <v>0.63945652173913037</v>
      </c>
      <c r="M52" s="6">
        <v>2.4130434782608696</v>
      </c>
      <c r="N52" s="6">
        <v>4.7038043478260869</v>
      </c>
      <c r="O52" s="6">
        <f>SUM(NonNurse[[#This Row],[Qualified Social Work Staff Hours]],NonNurse[[#This Row],[Other Social Work Staff Hours]])/NonNurse[[#This Row],[MDS Census]]</f>
        <v>9.336232710680166E-2</v>
      </c>
      <c r="P52" s="6">
        <v>5.0434782608695654</v>
      </c>
      <c r="Q52" s="6">
        <v>0</v>
      </c>
      <c r="R52" s="6">
        <f>SUM(NonNurse[[#This Row],[Qualified Activities Professional Hours]],NonNurse[[#This Row],[Other Activities Professional Hours]])/NonNurse[[#This Row],[MDS Census]]</f>
        <v>6.616284043918437E-2</v>
      </c>
      <c r="S52" s="6">
        <v>7.3257608695652188</v>
      </c>
      <c r="T52" s="6">
        <v>3.1889130434782613</v>
      </c>
      <c r="U52" s="6">
        <v>0</v>
      </c>
      <c r="V52" s="6">
        <f>SUM(NonNurse[[#This Row],[Occupational Therapist Hours]],NonNurse[[#This Row],[OT Assistant Hours]],NonNurse[[#This Row],[OT Aide Hours]])/NonNurse[[#This Row],[MDS Census]]</f>
        <v>0.13793668900613151</v>
      </c>
      <c r="W52" s="6">
        <v>1.5106521739130441</v>
      </c>
      <c r="X52" s="6">
        <v>4.7027173913043478</v>
      </c>
      <c r="Y52" s="6">
        <v>0</v>
      </c>
      <c r="Z52" s="6">
        <f>SUM(NonNurse[[#This Row],[Physical Therapist (PT) Hours]],NonNurse[[#This Row],[PT Assistant Hours]],NonNurse[[#This Row],[PT Aide Hours]])/NonNurse[[#This Row],[MDS Census]]</f>
        <v>8.1510052759161566E-2</v>
      </c>
      <c r="AA52" s="6">
        <v>0</v>
      </c>
      <c r="AB52" s="6">
        <v>0</v>
      </c>
      <c r="AC52" s="6">
        <v>0</v>
      </c>
      <c r="AD52" s="6">
        <v>0</v>
      </c>
      <c r="AE52" s="6">
        <v>0</v>
      </c>
      <c r="AF52" s="6">
        <v>0</v>
      </c>
      <c r="AG52" s="6">
        <v>0</v>
      </c>
      <c r="AH52" s="1">
        <v>75222</v>
      </c>
      <c r="AI52">
        <v>1</v>
      </c>
    </row>
    <row r="53" spans="1:35" x14ac:dyDescent="0.25">
      <c r="A53" t="s">
        <v>207</v>
      </c>
      <c r="B53" t="s">
        <v>100</v>
      </c>
      <c r="C53" t="s">
        <v>327</v>
      </c>
      <c r="D53" t="s">
        <v>255</v>
      </c>
      <c r="E53" s="6">
        <v>69.804347826086953</v>
      </c>
      <c r="F53" s="6">
        <v>5.3913043478260869</v>
      </c>
      <c r="G53" s="6">
        <v>0.69565217391304346</v>
      </c>
      <c r="H53" s="6">
        <v>0</v>
      </c>
      <c r="I53" s="6">
        <v>1.0869565217391304</v>
      </c>
      <c r="J53" s="6">
        <v>0</v>
      </c>
      <c r="K53" s="6">
        <v>2.9565217391304346</v>
      </c>
      <c r="L53" s="6">
        <v>4.2795652173913048</v>
      </c>
      <c r="M53" s="6">
        <v>4.6086956521739131</v>
      </c>
      <c r="N53" s="6">
        <v>0</v>
      </c>
      <c r="O53" s="6">
        <f>SUM(NonNurse[[#This Row],[Qualified Social Work Staff Hours]],NonNurse[[#This Row],[Other Social Work Staff Hours]])/NonNurse[[#This Row],[MDS Census]]</f>
        <v>6.602304578013081E-2</v>
      </c>
      <c r="P53" s="6">
        <v>0</v>
      </c>
      <c r="Q53" s="6">
        <v>9.6358695652173907</v>
      </c>
      <c r="R53" s="6">
        <f>SUM(NonNurse[[#This Row],[Qualified Activities Professional Hours]],NonNurse[[#This Row],[Other Activities Professional Hours]])/NonNurse[[#This Row],[MDS Census]]</f>
        <v>0.13804110868888197</v>
      </c>
      <c r="S53" s="6">
        <v>9.2120652173913058</v>
      </c>
      <c r="T53" s="6">
        <v>0.26902173913043476</v>
      </c>
      <c r="U53" s="6">
        <v>0</v>
      </c>
      <c r="V53" s="6">
        <f>SUM(NonNurse[[#This Row],[Occupational Therapist Hours]],NonNurse[[#This Row],[OT Assistant Hours]],NonNurse[[#This Row],[OT Aide Hours]])/NonNurse[[#This Row],[MDS Census]]</f>
        <v>0.13582373092494554</v>
      </c>
      <c r="W53" s="6">
        <v>2.9320652173913051</v>
      </c>
      <c r="X53" s="6">
        <v>4.4929347826086943</v>
      </c>
      <c r="Y53" s="6">
        <v>0</v>
      </c>
      <c r="Z53" s="6">
        <f>SUM(NonNurse[[#This Row],[Physical Therapist (PT) Hours]],NonNurse[[#This Row],[PT Assistant Hours]],NonNurse[[#This Row],[PT Aide Hours]])/NonNurse[[#This Row],[MDS Census]]</f>
        <v>0.10636873248209279</v>
      </c>
      <c r="AA53" s="6">
        <v>0</v>
      </c>
      <c r="AB53" s="6">
        <v>5.3043478260869561</v>
      </c>
      <c r="AC53" s="6">
        <v>0</v>
      </c>
      <c r="AD53" s="6">
        <v>0</v>
      </c>
      <c r="AE53" s="6">
        <v>0.20652173913043478</v>
      </c>
      <c r="AF53" s="6">
        <v>0</v>
      </c>
      <c r="AG53" s="6">
        <v>0</v>
      </c>
      <c r="AH53" s="1">
        <v>75307</v>
      </c>
      <c r="AI53">
        <v>1</v>
      </c>
    </row>
    <row r="54" spans="1:35" x14ac:dyDescent="0.25">
      <c r="A54" t="s">
        <v>207</v>
      </c>
      <c r="B54" t="s">
        <v>4</v>
      </c>
      <c r="C54" t="s">
        <v>267</v>
      </c>
      <c r="D54" t="s">
        <v>255</v>
      </c>
      <c r="E54" s="6">
        <v>37.195652173913047</v>
      </c>
      <c r="F54" s="6">
        <v>5.2989130434782608</v>
      </c>
      <c r="G54" s="6">
        <v>0.30869565217391304</v>
      </c>
      <c r="H54" s="6">
        <v>0.18815217391304354</v>
      </c>
      <c r="I54" s="6">
        <v>1.0652173913043479</v>
      </c>
      <c r="J54" s="6">
        <v>0</v>
      </c>
      <c r="K54" s="6">
        <v>0</v>
      </c>
      <c r="L54" s="6">
        <v>1.3097826086956521</v>
      </c>
      <c r="M54" s="6">
        <v>1.0407608695652173</v>
      </c>
      <c r="N54" s="6">
        <v>0</v>
      </c>
      <c r="O54" s="6">
        <f>SUM(NonNurse[[#This Row],[Qualified Social Work Staff Hours]],NonNurse[[#This Row],[Other Social Work Staff Hours]])/NonNurse[[#This Row],[MDS Census]]</f>
        <v>2.7980713033313846E-2</v>
      </c>
      <c r="P54" s="6">
        <v>0</v>
      </c>
      <c r="Q54" s="6">
        <v>0</v>
      </c>
      <c r="R54" s="6">
        <f>SUM(NonNurse[[#This Row],[Qualified Activities Professional Hours]],NonNurse[[#This Row],[Other Activities Professional Hours]])/NonNurse[[#This Row],[MDS Census]]</f>
        <v>0</v>
      </c>
      <c r="S54" s="6">
        <v>4.8342391304347823</v>
      </c>
      <c r="T54" s="6">
        <v>0.89402173913043481</v>
      </c>
      <c r="U54" s="6">
        <v>0</v>
      </c>
      <c r="V54" s="6">
        <f>SUM(NonNurse[[#This Row],[Occupational Therapist Hours]],NonNurse[[#This Row],[OT Assistant Hours]],NonNurse[[#This Row],[OT Aide Hours]])/NonNurse[[#This Row],[MDS Census]]</f>
        <v>0.15400350672121563</v>
      </c>
      <c r="W54" s="6">
        <v>2.8940217391304346</v>
      </c>
      <c r="X54" s="6">
        <v>0.42119565217391303</v>
      </c>
      <c r="Y54" s="6">
        <v>0</v>
      </c>
      <c r="Z54" s="6">
        <f>SUM(NonNurse[[#This Row],[Physical Therapist (PT) Hours]],NonNurse[[#This Row],[PT Assistant Hours]],NonNurse[[#This Row],[PT Aide Hours]])/NonNurse[[#This Row],[MDS Census]]</f>
        <v>8.9129164231443583E-2</v>
      </c>
      <c r="AA54" s="6">
        <v>0</v>
      </c>
      <c r="AB54" s="6">
        <v>5.1195652173913047</v>
      </c>
      <c r="AC54" s="6">
        <v>0</v>
      </c>
      <c r="AD54" s="6">
        <v>0</v>
      </c>
      <c r="AE54" s="6">
        <v>0</v>
      </c>
      <c r="AF54" s="6">
        <v>0</v>
      </c>
      <c r="AG54" s="6">
        <v>0</v>
      </c>
      <c r="AH54" s="1">
        <v>75028</v>
      </c>
      <c r="AI54">
        <v>1</v>
      </c>
    </row>
    <row r="55" spans="1:35" x14ac:dyDescent="0.25">
      <c r="A55" t="s">
        <v>207</v>
      </c>
      <c r="B55" t="s">
        <v>58</v>
      </c>
      <c r="C55" t="s">
        <v>310</v>
      </c>
      <c r="D55" t="s">
        <v>255</v>
      </c>
      <c r="E55" s="6">
        <v>28.445652173913043</v>
      </c>
      <c r="F55" s="6">
        <v>22.921739130434776</v>
      </c>
      <c r="G55" s="6">
        <v>0</v>
      </c>
      <c r="H55" s="6">
        <v>0</v>
      </c>
      <c r="I55" s="6">
        <v>0</v>
      </c>
      <c r="J55" s="6">
        <v>8.6956521739130432E-2</v>
      </c>
      <c r="K55" s="6">
        <v>0</v>
      </c>
      <c r="L55" s="6">
        <v>0.64130434782608692</v>
      </c>
      <c r="M55" s="6">
        <v>4.1869565217391314</v>
      </c>
      <c r="N55" s="6">
        <v>0</v>
      </c>
      <c r="O55" s="6">
        <f>SUM(NonNurse[[#This Row],[Qualified Social Work Staff Hours]],NonNurse[[#This Row],[Other Social Work Staff Hours]])/NonNurse[[#This Row],[MDS Census]]</f>
        <v>0.14719144058081776</v>
      </c>
      <c r="P55" s="6">
        <v>0</v>
      </c>
      <c r="Q55" s="6">
        <v>7.1163043478260866</v>
      </c>
      <c r="R55" s="6">
        <f>SUM(NonNurse[[#This Row],[Qualified Activities Professional Hours]],NonNurse[[#This Row],[Other Activities Professional Hours]])/NonNurse[[#This Row],[MDS Census]]</f>
        <v>0.25017195261750097</v>
      </c>
      <c r="S55" s="6">
        <v>2.9809782608695654</v>
      </c>
      <c r="T55" s="6">
        <v>0</v>
      </c>
      <c r="U55" s="6">
        <v>0</v>
      </c>
      <c r="V55" s="6">
        <f>SUM(NonNurse[[#This Row],[Occupational Therapist Hours]],NonNurse[[#This Row],[OT Assistant Hours]],NonNurse[[#This Row],[OT Aide Hours]])/NonNurse[[#This Row],[MDS Census]]</f>
        <v>0.10479556744363776</v>
      </c>
      <c r="W55" s="6">
        <v>0.32608695652173914</v>
      </c>
      <c r="X55" s="6">
        <v>2.5679347826086958</v>
      </c>
      <c r="Y55" s="6">
        <v>0</v>
      </c>
      <c r="Z55" s="6">
        <f>SUM(NonNurse[[#This Row],[Physical Therapist (PT) Hours]],NonNurse[[#This Row],[PT Assistant Hours]],NonNurse[[#This Row],[PT Aide Hours]])/NonNurse[[#This Row],[MDS Census]]</f>
        <v>0.10173863202139856</v>
      </c>
      <c r="AA55" s="6">
        <v>0</v>
      </c>
      <c r="AB55" s="6">
        <v>0</v>
      </c>
      <c r="AC55" s="6">
        <v>0</v>
      </c>
      <c r="AD55" s="6">
        <v>0</v>
      </c>
      <c r="AE55" s="6">
        <v>0</v>
      </c>
      <c r="AF55" s="6">
        <v>0</v>
      </c>
      <c r="AG55" s="6">
        <v>0</v>
      </c>
      <c r="AH55" s="1">
        <v>75232</v>
      </c>
      <c r="AI55">
        <v>1</v>
      </c>
    </row>
    <row r="56" spans="1:35" x14ac:dyDescent="0.25">
      <c r="A56" t="s">
        <v>207</v>
      </c>
      <c r="B56" t="s">
        <v>101</v>
      </c>
      <c r="C56" t="s">
        <v>283</v>
      </c>
      <c r="D56" t="s">
        <v>256</v>
      </c>
      <c r="E56" s="6">
        <v>84.119565217391298</v>
      </c>
      <c r="F56" s="6">
        <v>5.4782608695652177</v>
      </c>
      <c r="G56" s="6">
        <v>0.58695652173913049</v>
      </c>
      <c r="H56" s="6">
        <v>0.54619565217391308</v>
      </c>
      <c r="I56" s="6">
        <v>1.7391304347826086</v>
      </c>
      <c r="J56" s="6">
        <v>0</v>
      </c>
      <c r="K56" s="6">
        <v>0</v>
      </c>
      <c r="L56" s="6">
        <v>3.7915217391304341</v>
      </c>
      <c r="M56" s="6">
        <v>2.4972826086956523</v>
      </c>
      <c r="N56" s="6">
        <v>0</v>
      </c>
      <c r="O56" s="6">
        <f>SUM(NonNurse[[#This Row],[Qualified Social Work Staff Hours]],NonNurse[[#This Row],[Other Social Work Staff Hours]])/NonNurse[[#This Row],[MDS Census]]</f>
        <v>2.9687298100529787E-2</v>
      </c>
      <c r="P56" s="6">
        <v>0</v>
      </c>
      <c r="Q56" s="6">
        <v>0</v>
      </c>
      <c r="R56" s="6">
        <f>SUM(NonNurse[[#This Row],[Qualified Activities Professional Hours]],NonNurse[[#This Row],[Other Activities Professional Hours]])/NonNurse[[#This Row],[MDS Census]]</f>
        <v>0</v>
      </c>
      <c r="S56" s="6">
        <v>4.4777173913043473</v>
      </c>
      <c r="T56" s="6">
        <v>8.2554347826086918</v>
      </c>
      <c r="U56" s="6">
        <v>0</v>
      </c>
      <c r="V56" s="6">
        <f>SUM(NonNurse[[#This Row],[Occupational Therapist Hours]],NonNurse[[#This Row],[OT Assistant Hours]],NonNurse[[#This Row],[OT Aide Hours]])/NonNurse[[#This Row],[MDS Census]]</f>
        <v>0.15136968600594389</v>
      </c>
      <c r="W56" s="6">
        <v>5.0756521739130411</v>
      </c>
      <c r="X56" s="6">
        <v>13.549347826086956</v>
      </c>
      <c r="Y56" s="6">
        <v>0</v>
      </c>
      <c r="Z56" s="6">
        <f>SUM(NonNurse[[#This Row],[Physical Therapist (PT) Hours]],NonNurse[[#This Row],[PT Assistant Hours]],NonNurse[[#This Row],[PT Aide Hours]])/NonNurse[[#This Row],[MDS Census]]</f>
        <v>0.22141103501744408</v>
      </c>
      <c r="AA56" s="6">
        <v>1.326086956521739</v>
      </c>
      <c r="AB56" s="6">
        <v>12.434782608695652</v>
      </c>
      <c r="AC56" s="6">
        <v>0</v>
      </c>
      <c r="AD56" s="6">
        <v>44.225543478260867</v>
      </c>
      <c r="AE56" s="6">
        <v>0</v>
      </c>
      <c r="AF56" s="6">
        <v>0</v>
      </c>
      <c r="AG56" s="6">
        <v>0</v>
      </c>
      <c r="AH56" s="1">
        <v>75310</v>
      </c>
      <c r="AI56">
        <v>1</v>
      </c>
    </row>
    <row r="57" spans="1:35" x14ac:dyDescent="0.25">
      <c r="A57" t="s">
        <v>207</v>
      </c>
      <c r="B57" t="s">
        <v>136</v>
      </c>
      <c r="C57" t="s">
        <v>295</v>
      </c>
      <c r="D57" t="s">
        <v>254</v>
      </c>
      <c r="E57" s="6">
        <v>50.706521739130437</v>
      </c>
      <c r="F57" s="6">
        <v>5.0434782608695654</v>
      </c>
      <c r="G57" s="6">
        <v>0.21739130434782608</v>
      </c>
      <c r="H57" s="6">
        <v>0</v>
      </c>
      <c r="I57" s="6">
        <v>0</v>
      </c>
      <c r="J57" s="6">
        <v>0</v>
      </c>
      <c r="K57" s="6">
        <v>0</v>
      </c>
      <c r="L57" s="6">
        <v>1.128043478260869</v>
      </c>
      <c r="M57" s="6">
        <v>4.8565217391304358</v>
      </c>
      <c r="N57" s="6">
        <v>0</v>
      </c>
      <c r="O57" s="6">
        <f>SUM(NonNurse[[#This Row],[Qualified Social Work Staff Hours]],NonNurse[[#This Row],[Other Social Work Staff Hours]])/NonNurse[[#This Row],[MDS Census]]</f>
        <v>9.5777063236870325E-2</v>
      </c>
      <c r="P57" s="6">
        <v>0</v>
      </c>
      <c r="Q57" s="6">
        <v>10.242391304347823</v>
      </c>
      <c r="R57" s="6">
        <f>SUM(NonNurse[[#This Row],[Qualified Activities Professional Hours]],NonNurse[[#This Row],[Other Activities Professional Hours]])/NonNurse[[#This Row],[MDS Census]]</f>
        <v>0.20199356913183272</v>
      </c>
      <c r="S57" s="6">
        <v>1.1547826086956523</v>
      </c>
      <c r="T57" s="6">
        <v>3.6398913043478269</v>
      </c>
      <c r="U57" s="6">
        <v>0</v>
      </c>
      <c r="V57" s="6">
        <f>SUM(NonNurse[[#This Row],[Occupational Therapist Hours]],NonNurse[[#This Row],[OT Assistant Hours]],NonNurse[[#This Row],[OT Aide Hours]])/NonNurse[[#This Row],[MDS Census]]</f>
        <v>9.4557341907824236E-2</v>
      </c>
      <c r="W57" s="6">
        <v>4.2591304347826089</v>
      </c>
      <c r="X57" s="6">
        <v>2.202826086956521</v>
      </c>
      <c r="Y57" s="6">
        <v>0</v>
      </c>
      <c r="Z57" s="6">
        <f>SUM(NonNurse[[#This Row],[Physical Therapist (PT) Hours]],NonNurse[[#This Row],[PT Assistant Hours]],NonNurse[[#This Row],[PT Aide Hours]])/NonNurse[[#This Row],[MDS Census]]</f>
        <v>0.12743837084673096</v>
      </c>
      <c r="AA57" s="6">
        <v>0</v>
      </c>
      <c r="AB57" s="6">
        <v>4.9456521739130439</v>
      </c>
      <c r="AC57" s="6">
        <v>0</v>
      </c>
      <c r="AD57" s="6">
        <v>54.509782608695652</v>
      </c>
      <c r="AE57" s="6">
        <v>0</v>
      </c>
      <c r="AF57" s="6">
        <v>0</v>
      </c>
      <c r="AG57" s="6">
        <v>0</v>
      </c>
      <c r="AH57" s="1">
        <v>75352</v>
      </c>
      <c r="AI57">
        <v>1</v>
      </c>
    </row>
    <row r="58" spans="1:35" x14ac:dyDescent="0.25">
      <c r="A58" t="s">
        <v>207</v>
      </c>
      <c r="B58" t="s">
        <v>133</v>
      </c>
      <c r="C58" t="s">
        <v>335</v>
      </c>
      <c r="D58" t="s">
        <v>258</v>
      </c>
      <c r="E58" s="6">
        <v>55.358695652173914</v>
      </c>
      <c r="F58" s="6">
        <v>6.6684782608695654</v>
      </c>
      <c r="G58" s="6">
        <v>0.54347826086956519</v>
      </c>
      <c r="H58" s="6">
        <v>0.27065217391304347</v>
      </c>
      <c r="I58" s="6">
        <v>0.52173913043478259</v>
      </c>
      <c r="J58" s="6">
        <v>0.46739130434782611</v>
      </c>
      <c r="K58" s="6">
        <v>0</v>
      </c>
      <c r="L58" s="6">
        <v>0.21739130434782608</v>
      </c>
      <c r="M58" s="6">
        <v>4.9619565217391308</v>
      </c>
      <c r="N58" s="6">
        <v>0</v>
      </c>
      <c r="O58" s="6">
        <f>SUM(NonNurse[[#This Row],[Qualified Social Work Staff Hours]],NonNurse[[#This Row],[Other Social Work Staff Hours]])/NonNurse[[#This Row],[MDS Census]]</f>
        <v>8.9632829373650108E-2</v>
      </c>
      <c r="P58" s="6">
        <v>0</v>
      </c>
      <c r="Q58" s="6">
        <v>4.9483695652173916</v>
      </c>
      <c r="R58" s="6">
        <f>SUM(NonNurse[[#This Row],[Qualified Activities Professional Hours]],NonNurse[[#This Row],[Other Activities Professional Hours]])/NonNurse[[#This Row],[MDS Census]]</f>
        <v>8.938739446298842E-2</v>
      </c>
      <c r="S58" s="6">
        <v>1.6358695652173914</v>
      </c>
      <c r="T58" s="6">
        <v>2.6684782608695654</v>
      </c>
      <c r="U58" s="6">
        <v>0</v>
      </c>
      <c r="V58" s="6">
        <f>SUM(NonNurse[[#This Row],[Occupational Therapist Hours]],NonNurse[[#This Row],[OT Assistant Hours]],NonNurse[[#This Row],[OT Aide Hours]])/NonNurse[[#This Row],[MDS Census]]</f>
        <v>7.7753779697624203E-2</v>
      </c>
      <c r="W58" s="6">
        <v>3.3858695652173911</v>
      </c>
      <c r="X58" s="6">
        <v>2.7608695652173911</v>
      </c>
      <c r="Y58" s="6">
        <v>0</v>
      </c>
      <c r="Z58" s="6">
        <f>SUM(NonNurse[[#This Row],[Physical Therapist (PT) Hours]],NonNurse[[#This Row],[PT Assistant Hours]],NonNurse[[#This Row],[PT Aide Hours]])/NonNurse[[#This Row],[MDS Census]]</f>
        <v>0.11103475358334969</v>
      </c>
      <c r="AA58" s="6">
        <v>0</v>
      </c>
      <c r="AB58" s="6">
        <v>4.6304347826086953</v>
      </c>
      <c r="AC58" s="6">
        <v>0</v>
      </c>
      <c r="AD58" s="6">
        <v>0</v>
      </c>
      <c r="AE58" s="6">
        <v>0</v>
      </c>
      <c r="AF58" s="6">
        <v>0</v>
      </c>
      <c r="AG58" s="6">
        <v>0</v>
      </c>
      <c r="AH58" s="1">
        <v>75349</v>
      </c>
      <c r="AI58">
        <v>1</v>
      </c>
    </row>
    <row r="59" spans="1:35" x14ac:dyDescent="0.25">
      <c r="A59" t="s">
        <v>207</v>
      </c>
      <c r="B59" t="s">
        <v>182</v>
      </c>
      <c r="C59" t="s">
        <v>305</v>
      </c>
      <c r="D59" t="s">
        <v>253</v>
      </c>
      <c r="E59" s="6">
        <v>77.978260869565219</v>
      </c>
      <c r="F59" s="6">
        <v>4.7853260869565215</v>
      </c>
      <c r="G59" s="6">
        <v>0.67934782608695654</v>
      </c>
      <c r="H59" s="6">
        <v>0.20652173913043478</v>
      </c>
      <c r="I59" s="6">
        <v>0</v>
      </c>
      <c r="J59" s="6">
        <v>0</v>
      </c>
      <c r="K59" s="6">
        <v>0</v>
      </c>
      <c r="L59" s="6">
        <v>3.9429347826086958</v>
      </c>
      <c r="M59" s="6">
        <v>5.3831521739130439</v>
      </c>
      <c r="N59" s="6">
        <v>0</v>
      </c>
      <c r="O59" s="6">
        <f>SUM(NonNurse[[#This Row],[Qualified Social Work Staff Hours]],NonNurse[[#This Row],[Other Social Work Staff Hours]])/NonNurse[[#This Row],[MDS Census]]</f>
        <v>6.9034011708948989E-2</v>
      </c>
      <c r="P59" s="6">
        <v>9.6820652173913047</v>
      </c>
      <c r="Q59" s="6">
        <v>7.5896739130434785</v>
      </c>
      <c r="R59" s="6">
        <f>SUM(NonNurse[[#This Row],[Qualified Activities Professional Hours]],NonNurse[[#This Row],[Other Activities Professional Hours]])/NonNurse[[#This Row],[MDS Census]]</f>
        <v>0.22149428491775855</v>
      </c>
      <c r="S59" s="6">
        <v>4.9239130434782608</v>
      </c>
      <c r="T59" s="6">
        <v>12.461956521739131</v>
      </c>
      <c r="U59" s="6">
        <v>0</v>
      </c>
      <c r="V59" s="6">
        <f>SUM(NonNurse[[#This Row],[Occupational Therapist Hours]],NonNurse[[#This Row],[OT Assistant Hours]],NonNurse[[#This Row],[OT Aide Hours]])/NonNurse[[#This Row],[MDS Census]]</f>
        <v>0.22295790354056313</v>
      </c>
      <c r="W59" s="6">
        <v>18.233695652173914</v>
      </c>
      <c r="X59" s="6">
        <v>4.8777173913043477</v>
      </c>
      <c r="Y59" s="6">
        <v>4.5652173913043477</v>
      </c>
      <c r="Z59" s="6">
        <f>SUM(NonNurse[[#This Row],[Physical Therapist (PT) Hours]],NonNurse[[#This Row],[PT Assistant Hours]],NonNurse[[#This Row],[PT Aide Hours]])/NonNurse[[#This Row],[MDS Census]]</f>
        <v>0.35492751603010875</v>
      </c>
      <c r="AA59" s="6">
        <v>0</v>
      </c>
      <c r="AB59" s="6">
        <v>0</v>
      </c>
      <c r="AC59" s="6">
        <v>0</v>
      </c>
      <c r="AD59" s="6">
        <v>0</v>
      </c>
      <c r="AE59" s="6">
        <v>0</v>
      </c>
      <c r="AF59" s="6">
        <v>0</v>
      </c>
      <c r="AG59" s="6">
        <v>0.46195652173913043</v>
      </c>
      <c r="AH59" s="1">
        <v>75415</v>
      </c>
      <c r="AI59">
        <v>1</v>
      </c>
    </row>
    <row r="60" spans="1:35" x14ac:dyDescent="0.25">
      <c r="A60" t="s">
        <v>207</v>
      </c>
      <c r="B60" t="s">
        <v>2</v>
      </c>
      <c r="C60" t="s">
        <v>270</v>
      </c>
      <c r="D60" t="s">
        <v>253</v>
      </c>
      <c r="E60" s="6">
        <v>103.03260869565217</v>
      </c>
      <c r="F60" s="6">
        <v>3.4320652173913042</v>
      </c>
      <c r="G60" s="6">
        <v>0.3016304347826087</v>
      </c>
      <c r="H60" s="6">
        <v>0.36956521739130432</v>
      </c>
      <c r="I60" s="6">
        <v>4.6521739130434785</v>
      </c>
      <c r="J60" s="6">
        <v>0</v>
      </c>
      <c r="K60" s="6">
        <v>0</v>
      </c>
      <c r="L60" s="6">
        <v>5.5163043478260869</v>
      </c>
      <c r="M60" s="6">
        <v>13.364130434782609</v>
      </c>
      <c r="N60" s="6">
        <v>0</v>
      </c>
      <c r="O60" s="6">
        <f>SUM(NonNurse[[#This Row],[Qualified Social Work Staff Hours]],NonNurse[[#This Row],[Other Social Work Staff Hours]])/NonNurse[[#This Row],[MDS Census]]</f>
        <v>0.12970777508175968</v>
      </c>
      <c r="P60" s="6">
        <v>4.1304347826086953</v>
      </c>
      <c r="Q60" s="6">
        <v>13.328804347826088</v>
      </c>
      <c r="R60" s="6">
        <f>SUM(NonNurse[[#This Row],[Qualified Activities Professional Hours]],NonNurse[[#This Row],[Other Activities Professional Hours]])/NonNurse[[#This Row],[MDS Census]]</f>
        <v>0.16945352885325454</v>
      </c>
      <c r="S60" s="6">
        <v>8.116847826086957</v>
      </c>
      <c r="T60" s="6">
        <v>11.035326086956522</v>
      </c>
      <c r="U60" s="6">
        <v>0</v>
      </c>
      <c r="V60" s="6">
        <f>SUM(NonNurse[[#This Row],[Occupational Therapist Hours]],NonNurse[[#This Row],[OT Assistant Hours]],NonNurse[[#This Row],[OT Aide Hours]])/NonNurse[[#This Row],[MDS Census]]</f>
        <v>0.18588458698174912</v>
      </c>
      <c r="W60" s="6">
        <v>12.796195652173912</v>
      </c>
      <c r="X60" s="6">
        <v>9.0788043478260878</v>
      </c>
      <c r="Y60" s="6">
        <v>6.8043478260869561</v>
      </c>
      <c r="Z60" s="6">
        <f>SUM(NonNurse[[#This Row],[Physical Therapist (PT) Hours]],NonNurse[[#This Row],[PT Assistant Hours]],NonNurse[[#This Row],[PT Aide Hours]])/NonNurse[[#This Row],[MDS Census]]</f>
        <v>0.27835214685093368</v>
      </c>
      <c r="AA60" s="6">
        <v>0</v>
      </c>
      <c r="AB60" s="6">
        <v>0</v>
      </c>
      <c r="AC60" s="6">
        <v>0</v>
      </c>
      <c r="AD60" s="6">
        <v>0</v>
      </c>
      <c r="AE60" s="6">
        <v>0</v>
      </c>
      <c r="AF60" s="6">
        <v>0</v>
      </c>
      <c r="AG60" s="6">
        <v>0</v>
      </c>
      <c r="AH60" s="1">
        <v>75013</v>
      </c>
      <c r="AI60">
        <v>1</v>
      </c>
    </row>
    <row r="61" spans="1:35" x14ac:dyDescent="0.25">
      <c r="A61" t="s">
        <v>207</v>
      </c>
      <c r="B61" t="s">
        <v>188</v>
      </c>
      <c r="C61" t="s">
        <v>353</v>
      </c>
      <c r="D61" t="s">
        <v>256</v>
      </c>
      <c r="E61" s="6">
        <v>123.3695652173913</v>
      </c>
      <c r="F61" s="6">
        <v>5.5652173913043477</v>
      </c>
      <c r="G61" s="6">
        <v>0.15217391304347827</v>
      </c>
      <c r="H61" s="6">
        <v>0</v>
      </c>
      <c r="I61" s="6">
        <v>6.1739130434782608</v>
      </c>
      <c r="J61" s="6">
        <v>0</v>
      </c>
      <c r="K61" s="6">
        <v>0</v>
      </c>
      <c r="L61" s="6">
        <v>4.4972826086956523</v>
      </c>
      <c r="M61" s="6">
        <v>0</v>
      </c>
      <c r="N61" s="6">
        <v>8.0516304347826093</v>
      </c>
      <c r="O61" s="6">
        <f>SUM(NonNurse[[#This Row],[Qualified Social Work Staff Hours]],NonNurse[[#This Row],[Other Social Work Staff Hours]])/NonNurse[[#This Row],[MDS Census]]</f>
        <v>6.5264317180616746E-2</v>
      </c>
      <c r="P61" s="6">
        <v>14.844021739130437</v>
      </c>
      <c r="Q61" s="6">
        <v>0</v>
      </c>
      <c r="R61" s="6">
        <f>SUM(NonNurse[[#This Row],[Qualified Activities Professional Hours]],NonNurse[[#This Row],[Other Activities Professional Hours]])/NonNurse[[#This Row],[MDS Census]]</f>
        <v>0.12032158590308373</v>
      </c>
      <c r="S61" s="6">
        <v>4.9646739130434785</v>
      </c>
      <c r="T61" s="6">
        <v>11.793478260869565</v>
      </c>
      <c r="U61" s="6">
        <v>0</v>
      </c>
      <c r="V61" s="6">
        <f>SUM(NonNurse[[#This Row],[Occupational Therapist Hours]],NonNurse[[#This Row],[OT Assistant Hours]],NonNurse[[#This Row],[OT Aide Hours]])/NonNurse[[#This Row],[MDS Census]]</f>
        <v>0.13583700440528634</v>
      </c>
      <c r="W61" s="6">
        <v>4.3731521739130441</v>
      </c>
      <c r="X61" s="6">
        <v>18.627173913043478</v>
      </c>
      <c r="Y61" s="6">
        <v>0</v>
      </c>
      <c r="Z61" s="6">
        <f>SUM(NonNurse[[#This Row],[Physical Therapist (PT) Hours]],NonNurse[[#This Row],[PT Assistant Hours]],NonNurse[[#This Row],[PT Aide Hours]])/NonNurse[[#This Row],[MDS Census]]</f>
        <v>0.1864343612334802</v>
      </c>
      <c r="AA61" s="6">
        <v>0</v>
      </c>
      <c r="AB61" s="6">
        <v>0</v>
      </c>
      <c r="AC61" s="6">
        <v>0</v>
      </c>
      <c r="AD61" s="6">
        <v>0</v>
      </c>
      <c r="AE61" s="6">
        <v>0</v>
      </c>
      <c r="AF61" s="6">
        <v>0</v>
      </c>
      <c r="AG61" s="6">
        <v>0</v>
      </c>
      <c r="AH61" s="1">
        <v>75423</v>
      </c>
      <c r="AI61">
        <v>1</v>
      </c>
    </row>
    <row r="62" spans="1:35" x14ac:dyDescent="0.25">
      <c r="A62" t="s">
        <v>207</v>
      </c>
      <c r="B62" t="s">
        <v>74</v>
      </c>
      <c r="C62" t="s">
        <v>318</v>
      </c>
      <c r="D62" t="s">
        <v>256</v>
      </c>
      <c r="E62" s="6">
        <v>75.304347826086953</v>
      </c>
      <c r="F62" s="6">
        <v>4.8777173913043477</v>
      </c>
      <c r="G62" s="6">
        <v>0.3641304347826087</v>
      </c>
      <c r="H62" s="6">
        <v>0</v>
      </c>
      <c r="I62" s="6">
        <v>2.1847826086956523</v>
      </c>
      <c r="J62" s="6">
        <v>0</v>
      </c>
      <c r="K62" s="6">
        <v>2.2934782608695654</v>
      </c>
      <c r="L62" s="6">
        <v>1.1589130434782609</v>
      </c>
      <c r="M62" s="6">
        <v>5.0489130434782608</v>
      </c>
      <c r="N62" s="6">
        <v>0</v>
      </c>
      <c r="O62" s="6">
        <f>SUM(NonNurse[[#This Row],[Qualified Social Work Staff Hours]],NonNurse[[#This Row],[Other Social Work Staff Hours]])/NonNurse[[#This Row],[MDS Census]]</f>
        <v>6.7046766743648956E-2</v>
      </c>
      <c r="P62" s="6">
        <v>4.6086956521739131</v>
      </c>
      <c r="Q62" s="6">
        <v>5.5869565217391308</v>
      </c>
      <c r="R62" s="6">
        <f>SUM(NonNurse[[#This Row],[Qualified Activities Professional Hours]],NonNurse[[#This Row],[Other Activities Professional Hours]])/NonNurse[[#This Row],[MDS Census]]</f>
        <v>0.13539260969976905</v>
      </c>
      <c r="S62" s="6">
        <v>3.3718478260869555</v>
      </c>
      <c r="T62" s="6">
        <v>8.759456521739132</v>
      </c>
      <c r="U62" s="6">
        <v>0</v>
      </c>
      <c r="V62" s="6">
        <f>SUM(NonNurse[[#This Row],[Occupational Therapist Hours]],NonNurse[[#This Row],[OT Assistant Hours]],NonNurse[[#This Row],[OT Aide Hours]])/NonNurse[[#This Row],[MDS Census]]</f>
        <v>0.16109699769053121</v>
      </c>
      <c r="W62" s="6">
        <v>4.0121739130434788</v>
      </c>
      <c r="X62" s="6">
        <v>5.8281521739130442</v>
      </c>
      <c r="Y62" s="6">
        <v>0</v>
      </c>
      <c r="Z62" s="6">
        <f>SUM(NonNurse[[#This Row],[Physical Therapist (PT) Hours]],NonNurse[[#This Row],[PT Assistant Hours]],NonNurse[[#This Row],[PT Aide Hours]])/NonNurse[[#This Row],[MDS Census]]</f>
        <v>0.13067407621247115</v>
      </c>
      <c r="AA62" s="6">
        <v>0</v>
      </c>
      <c r="AB62" s="6">
        <v>0</v>
      </c>
      <c r="AC62" s="6">
        <v>0</v>
      </c>
      <c r="AD62" s="6">
        <v>0</v>
      </c>
      <c r="AE62" s="6">
        <v>0</v>
      </c>
      <c r="AF62" s="6">
        <v>0</v>
      </c>
      <c r="AG62" s="6">
        <v>2.8282608695652174</v>
      </c>
      <c r="AH62" s="1">
        <v>75258</v>
      </c>
      <c r="AI62">
        <v>1</v>
      </c>
    </row>
    <row r="63" spans="1:35" x14ac:dyDescent="0.25">
      <c r="A63" t="s">
        <v>207</v>
      </c>
      <c r="B63" t="s">
        <v>187</v>
      </c>
      <c r="C63" t="s">
        <v>277</v>
      </c>
      <c r="D63" t="s">
        <v>252</v>
      </c>
      <c r="E63" s="6">
        <v>32.183098591549296</v>
      </c>
      <c r="F63" s="6">
        <v>0</v>
      </c>
      <c r="G63" s="6">
        <v>0.54929577464788737</v>
      </c>
      <c r="H63" s="6">
        <v>0.23450704225352112</v>
      </c>
      <c r="I63" s="6">
        <v>2.408450704225352</v>
      </c>
      <c r="J63" s="6">
        <v>0</v>
      </c>
      <c r="K63" s="6">
        <v>0</v>
      </c>
      <c r="L63" s="6">
        <v>3.2259154929577467</v>
      </c>
      <c r="M63" s="6">
        <v>0</v>
      </c>
      <c r="N63" s="6">
        <v>0</v>
      </c>
      <c r="O63" s="6">
        <f>SUM(NonNurse[[#This Row],[Qualified Social Work Staff Hours]],NonNurse[[#This Row],[Other Social Work Staff Hours]])/NonNurse[[#This Row],[MDS Census]]</f>
        <v>0</v>
      </c>
      <c r="P63" s="6">
        <v>0</v>
      </c>
      <c r="Q63" s="6">
        <v>0</v>
      </c>
      <c r="R63" s="6">
        <f>SUM(NonNurse[[#This Row],[Qualified Activities Professional Hours]],NonNurse[[#This Row],[Other Activities Professional Hours]])/NonNurse[[#This Row],[MDS Census]]</f>
        <v>0</v>
      </c>
      <c r="S63" s="6">
        <v>4.5230985915492976</v>
      </c>
      <c r="T63" s="6">
        <v>5.8454929577464787</v>
      </c>
      <c r="U63" s="6">
        <v>0</v>
      </c>
      <c r="V63" s="6">
        <f>SUM(NonNurse[[#This Row],[Occupational Therapist Hours]],NonNurse[[#This Row],[OT Assistant Hours]],NonNurse[[#This Row],[OT Aide Hours]])/NonNurse[[#This Row],[MDS Census]]</f>
        <v>0.32217505470459523</v>
      </c>
      <c r="W63" s="6">
        <v>7.2229577464788708</v>
      </c>
      <c r="X63" s="6">
        <v>7.1153521126760566</v>
      </c>
      <c r="Y63" s="6">
        <v>0</v>
      </c>
      <c r="Z63" s="6">
        <f>SUM(NonNurse[[#This Row],[Physical Therapist (PT) Hours]],NonNurse[[#This Row],[PT Assistant Hours]],NonNurse[[#This Row],[PT Aide Hours]])/NonNurse[[#This Row],[MDS Census]]</f>
        <v>0.44552297592997803</v>
      </c>
      <c r="AA63" s="6">
        <v>0</v>
      </c>
      <c r="AB63" s="6">
        <v>0</v>
      </c>
      <c r="AC63" s="6">
        <v>0</v>
      </c>
      <c r="AD63" s="6">
        <v>0</v>
      </c>
      <c r="AE63" s="6">
        <v>0</v>
      </c>
      <c r="AF63" s="6">
        <v>0</v>
      </c>
      <c r="AG63" s="6">
        <v>0</v>
      </c>
      <c r="AH63" s="1">
        <v>75421</v>
      </c>
      <c r="AI63">
        <v>1</v>
      </c>
    </row>
    <row r="64" spans="1:35" x14ac:dyDescent="0.25">
      <c r="A64" t="s">
        <v>207</v>
      </c>
      <c r="B64" t="s">
        <v>78</v>
      </c>
      <c r="C64" t="s">
        <v>306</v>
      </c>
      <c r="D64" t="s">
        <v>254</v>
      </c>
      <c r="E64" s="6">
        <v>73.380434782608702</v>
      </c>
      <c r="F64" s="6">
        <v>4.4836956521739131</v>
      </c>
      <c r="G64" s="6">
        <v>6.5217391304347824E-2</v>
      </c>
      <c r="H64" s="6">
        <v>0.32608695652173914</v>
      </c>
      <c r="I64" s="6">
        <v>5.6413043478260869</v>
      </c>
      <c r="J64" s="6">
        <v>0</v>
      </c>
      <c r="K64" s="6">
        <v>0</v>
      </c>
      <c r="L64" s="6">
        <v>4.2344565217391308</v>
      </c>
      <c r="M64" s="6">
        <v>0</v>
      </c>
      <c r="N64" s="6">
        <v>7.8641304347826084</v>
      </c>
      <c r="O64" s="6">
        <f>SUM(NonNurse[[#This Row],[Qualified Social Work Staff Hours]],NonNurse[[#This Row],[Other Social Work Staff Hours]])/NonNurse[[#This Row],[MDS Census]]</f>
        <v>0.10716930825062952</v>
      </c>
      <c r="P64" s="6">
        <v>0</v>
      </c>
      <c r="Q64" s="6">
        <v>9.0815217391304355</v>
      </c>
      <c r="R64" s="6">
        <f>SUM(NonNurse[[#This Row],[Qualified Activities Professional Hours]],NonNurse[[#This Row],[Other Activities Professional Hours]])/NonNurse[[#This Row],[MDS Census]]</f>
        <v>0.12375944304547475</v>
      </c>
      <c r="S64" s="6">
        <v>9.9245652173913044</v>
      </c>
      <c r="T64" s="6">
        <v>9.274999999999995</v>
      </c>
      <c r="U64" s="6">
        <v>0</v>
      </c>
      <c r="V64" s="6">
        <f>SUM(NonNurse[[#This Row],[Occupational Therapist Hours]],NonNurse[[#This Row],[OT Assistant Hours]],NonNurse[[#This Row],[OT Aide Hours]])/NonNurse[[#This Row],[MDS Census]]</f>
        <v>0.26164420085913187</v>
      </c>
      <c r="W64" s="6">
        <v>16.184347826086956</v>
      </c>
      <c r="X64" s="6">
        <v>4.5443478260869563</v>
      </c>
      <c r="Y64" s="6">
        <v>0</v>
      </c>
      <c r="Z64" s="6">
        <f>SUM(NonNurse[[#This Row],[Physical Therapist (PT) Hours]],NonNurse[[#This Row],[PT Assistant Hours]],NonNurse[[#This Row],[PT Aide Hours]])/NonNurse[[#This Row],[MDS Census]]</f>
        <v>0.2824825951710857</v>
      </c>
      <c r="AA64" s="6">
        <v>0</v>
      </c>
      <c r="AB64" s="6">
        <v>5.6195652173913047</v>
      </c>
      <c r="AC64" s="6">
        <v>0</v>
      </c>
      <c r="AD64" s="6">
        <v>0</v>
      </c>
      <c r="AE64" s="6">
        <v>0</v>
      </c>
      <c r="AF64" s="6">
        <v>0</v>
      </c>
      <c r="AG64" s="6">
        <v>0</v>
      </c>
      <c r="AH64" s="1">
        <v>75265</v>
      </c>
      <c r="AI64">
        <v>1</v>
      </c>
    </row>
    <row r="65" spans="1:35" x14ac:dyDescent="0.25">
      <c r="A65" t="s">
        <v>207</v>
      </c>
      <c r="B65" t="s">
        <v>111</v>
      </c>
      <c r="C65" t="s">
        <v>329</v>
      </c>
      <c r="D65" t="s">
        <v>255</v>
      </c>
      <c r="E65" s="6">
        <v>35.402173913043477</v>
      </c>
      <c r="F65" s="6">
        <v>4.8695652173913047</v>
      </c>
      <c r="G65" s="6">
        <v>0.17391304347826086</v>
      </c>
      <c r="H65" s="6">
        <v>0.21097826086956517</v>
      </c>
      <c r="I65" s="6">
        <v>0.67391304347826086</v>
      </c>
      <c r="J65" s="6">
        <v>0</v>
      </c>
      <c r="K65" s="6">
        <v>0</v>
      </c>
      <c r="L65" s="6">
        <v>0.61804347826086958</v>
      </c>
      <c r="M65" s="6">
        <v>6.7707608695652199</v>
      </c>
      <c r="N65" s="6">
        <v>0</v>
      </c>
      <c r="O65" s="6">
        <f>SUM(NonNurse[[#This Row],[Qualified Social Work Staff Hours]],NonNurse[[#This Row],[Other Social Work Staff Hours]])/NonNurse[[#This Row],[MDS Census]]</f>
        <v>0.19125268652133873</v>
      </c>
      <c r="P65" s="6">
        <v>8.8834782608695662</v>
      </c>
      <c r="Q65" s="6">
        <v>0</v>
      </c>
      <c r="R65" s="6">
        <f>SUM(NonNurse[[#This Row],[Qualified Activities Professional Hours]],NonNurse[[#This Row],[Other Activities Professional Hours]])/NonNurse[[#This Row],[MDS Census]]</f>
        <v>0.25093030396070004</v>
      </c>
      <c r="S65" s="6">
        <v>0.49695652173913041</v>
      </c>
      <c r="T65" s="6">
        <v>3.1543478260869562</v>
      </c>
      <c r="U65" s="6">
        <v>0</v>
      </c>
      <c r="V65" s="6">
        <f>SUM(NonNurse[[#This Row],[Occupational Therapist Hours]],NonNurse[[#This Row],[OT Assistant Hours]],NonNurse[[#This Row],[OT Aide Hours]])/NonNurse[[#This Row],[MDS Census]]</f>
        <v>0.10313785692354928</v>
      </c>
      <c r="W65" s="6">
        <v>4.6349999999999998</v>
      </c>
      <c r="X65" s="6">
        <v>2.5678260869565213</v>
      </c>
      <c r="Y65" s="6">
        <v>0</v>
      </c>
      <c r="Z65" s="6">
        <f>SUM(NonNurse[[#This Row],[Physical Therapist (PT) Hours]],NonNurse[[#This Row],[PT Assistant Hours]],NonNurse[[#This Row],[PT Aide Hours]])/NonNurse[[#This Row],[MDS Census]]</f>
        <v>0.20345716917408657</v>
      </c>
      <c r="AA65" s="6">
        <v>0</v>
      </c>
      <c r="AB65" s="6">
        <v>0</v>
      </c>
      <c r="AC65" s="6">
        <v>0</v>
      </c>
      <c r="AD65" s="6">
        <v>0</v>
      </c>
      <c r="AE65" s="6">
        <v>0</v>
      </c>
      <c r="AF65" s="6">
        <v>0</v>
      </c>
      <c r="AG65" s="6">
        <v>0</v>
      </c>
      <c r="AH65" s="1">
        <v>75322</v>
      </c>
      <c r="AI65">
        <v>1</v>
      </c>
    </row>
    <row r="66" spans="1:35" x14ac:dyDescent="0.25">
      <c r="A66" t="s">
        <v>207</v>
      </c>
      <c r="B66" t="s">
        <v>115</v>
      </c>
      <c r="C66" t="s">
        <v>330</v>
      </c>
      <c r="D66" t="s">
        <v>259</v>
      </c>
      <c r="E66" s="6">
        <v>154.25</v>
      </c>
      <c r="F66" s="6">
        <v>5.2717391304347823</v>
      </c>
      <c r="G66" s="6">
        <v>1.7391304347826086</v>
      </c>
      <c r="H66" s="6">
        <v>0.52173913043478259</v>
      </c>
      <c r="I66" s="6">
        <v>4.8152173913043477</v>
      </c>
      <c r="J66" s="6">
        <v>1.0434782608695652</v>
      </c>
      <c r="K66" s="6">
        <v>2.9347826086956523</v>
      </c>
      <c r="L66" s="6">
        <v>4.8940217391304346</v>
      </c>
      <c r="M66" s="6">
        <v>17.320652173913043</v>
      </c>
      <c r="N66" s="6">
        <v>0</v>
      </c>
      <c r="O66" s="6">
        <f>SUM(NonNurse[[#This Row],[Qualified Social Work Staff Hours]],NonNurse[[#This Row],[Other Social Work Staff Hours]])/NonNurse[[#This Row],[MDS Census]]</f>
        <v>0.11228947924741033</v>
      </c>
      <c r="P66" s="6">
        <v>4.8804347826086953</v>
      </c>
      <c r="Q66" s="6">
        <v>17.195652173913043</v>
      </c>
      <c r="R66" s="6">
        <f>SUM(NonNurse[[#This Row],[Qualified Activities Professional Hours]],NonNurse[[#This Row],[Other Activities Professional Hours]])/NonNurse[[#This Row],[MDS Census]]</f>
        <v>0.1431188781622155</v>
      </c>
      <c r="S66" s="6">
        <v>8.5461956521739122</v>
      </c>
      <c r="T66" s="6">
        <v>13.089673913043478</v>
      </c>
      <c r="U66" s="6">
        <v>0</v>
      </c>
      <c r="V66" s="6">
        <f>SUM(NonNurse[[#This Row],[Occupational Therapist Hours]],NonNurse[[#This Row],[OT Assistant Hours]],NonNurse[[#This Row],[OT Aide Hours]])/NonNurse[[#This Row],[MDS Census]]</f>
        <v>0.14026495666267352</v>
      </c>
      <c r="W66" s="6">
        <v>15.019021739130435</v>
      </c>
      <c r="X66" s="6">
        <v>7.6820652173913047</v>
      </c>
      <c r="Y66" s="6">
        <v>0</v>
      </c>
      <c r="Z66" s="6">
        <f>SUM(NonNurse[[#This Row],[Physical Therapist (PT) Hours]],NonNurse[[#This Row],[PT Assistant Hours]],NonNurse[[#This Row],[PT Aide Hours]])/NonNurse[[#This Row],[MDS Census]]</f>
        <v>0.14717074201958991</v>
      </c>
      <c r="AA66" s="6">
        <v>0.45652173913043476</v>
      </c>
      <c r="AB66" s="6">
        <v>0</v>
      </c>
      <c r="AC66" s="6">
        <v>0</v>
      </c>
      <c r="AD66" s="6">
        <v>0</v>
      </c>
      <c r="AE66" s="6">
        <v>0</v>
      </c>
      <c r="AF66" s="6">
        <v>0</v>
      </c>
      <c r="AG66" s="6">
        <v>1.826086956521739</v>
      </c>
      <c r="AH66" s="1">
        <v>75326</v>
      </c>
      <c r="AI66">
        <v>1</v>
      </c>
    </row>
    <row r="67" spans="1:35" x14ac:dyDescent="0.25">
      <c r="A67" t="s">
        <v>207</v>
      </c>
      <c r="B67" t="s">
        <v>144</v>
      </c>
      <c r="C67" t="s">
        <v>341</v>
      </c>
      <c r="D67" t="s">
        <v>254</v>
      </c>
      <c r="E67" s="6">
        <v>20.608695652173914</v>
      </c>
      <c r="F67" s="6">
        <v>5.7391304347826084</v>
      </c>
      <c r="G67" s="6">
        <v>0.56521739130434778</v>
      </c>
      <c r="H67" s="6">
        <v>0.22010869565217392</v>
      </c>
      <c r="I67" s="6">
        <v>0</v>
      </c>
      <c r="J67" s="6">
        <v>0</v>
      </c>
      <c r="K67" s="6">
        <v>0</v>
      </c>
      <c r="L67" s="6">
        <v>2.7461956521739141</v>
      </c>
      <c r="M67" s="6">
        <v>0.12771739130434784</v>
      </c>
      <c r="N67" s="6">
        <v>0</v>
      </c>
      <c r="O67" s="6">
        <f>SUM(NonNurse[[#This Row],[Qualified Social Work Staff Hours]],NonNurse[[#This Row],[Other Social Work Staff Hours]])/NonNurse[[#This Row],[MDS Census]]</f>
        <v>6.1972573839662454E-3</v>
      </c>
      <c r="P67" s="6">
        <v>5.7391304347826084</v>
      </c>
      <c r="Q67" s="6">
        <v>8.9347826086956523</v>
      </c>
      <c r="R67" s="6">
        <f>SUM(NonNurse[[#This Row],[Qualified Activities Professional Hours]],NonNurse[[#This Row],[Other Activities Professional Hours]])/NonNurse[[#This Row],[MDS Census]]</f>
        <v>0.71202531645569622</v>
      </c>
      <c r="S67" s="6">
        <v>3.529239130434783</v>
      </c>
      <c r="T67" s="6">
        <v>2.3713043478260869</v>
      </c>
      <c r="U67" s="6">
        <v>0</v>
      </c>
      <c r="V67" s="6">
        <f>SUM(NonNurse[[#This Row],[Occupational Therapist Hours]],NonNurse[[#This Row],[OT Assistant Hours]],NonNurse[[#This Row],[OT Aide Hours]])/NonNurse[[#This Row],[MDS Census]]</f>
        <v>0.28631329113924053</v>
      </c>
      <c r="W67" s="6">
        <v>6.5267391304347822</v>
      </c>
      <c r="X67" s="6">
        <v>6.5959782608695647</v>
      </c>
      <c r="Y67" s="6">
        <v>0</v>
      </c>
      <c r="Z67" s="6">
        <f>SUM(NonNurse[[#This Row],[Physical Therapist (PT) Hours]],NonNurse[[#This Row],[PT Assistant Hours]],NonNurse[[#This Row],[PT Aide Hours]])/NonNurse[[#This Row],[MDS Census]]</f>
        <v>0.63675632911392399</v>
      </c>
      <c r="AA67" s="6">
        <v>0</v>
      </c>
      <c r="AB67" s="6">
        <v>0</v>
      </c>
      <c r="AC67" s="6">
        <v>0</v>
      </c>
      <c r="AD67" s="6">
        <v>0</v>
      </c>
      <c r="AE67" s="6">
        <v>0</v>
      </c>
      <c r="AF67" s="6">
        <v>0</v>
      </c>
      <c r="AG67" s="6">
        <v>0</v>
      </c>
      <c r="AH67" s="1">
        <v>75362</v>
      </c>
      <c r="AI67">
        <v>1</v>
      </c>
    </row>
    <row r="68" spans="1:35" x14ac:dyDescent="0.25">
      <c r="A68" t="s">
        <v>207</v>
      </c>
      <c r="B68" t="s">
        <v>89</v>
      </c>
      <c r="C68" t="s">
        <v>320</v>
      </c>
      <c r="D68" t="s">
        <v>257</v>
      </c>
      <c r="E68" s="6">
        <v>92.413043478260875</v>
      </c>
      <c r="F68" s="6">
        <v>4.9782608695652177</v>
      </c>
      <c r="G68" s="6">
        <v>0.39130434782608697</v>
      </c>
      <c r="H68" s="6">
        <v>0.44565217391304346</v>
      </c>
      <c r="I68" s="6">
        <v>2.4130434782608696</v>
      </c>
      <c r="J68" s="6">
        <v>0</v>
      </c>
      <c r="K68" s="6">
        <v>0</v>
      </c>
      <c r="L68" s="6">
        <v>3.277173913043478</v>
      </c>
      <c r="M68" s="6">
        <v>9.0869565217391308</v>
      </c>
      <c r="N68" s="6">
        <v>0</v>
      </c>
      <c r="O68" s="6">
        <f>SUM(NonNurse[[#This Row],[Qualified Social Work Staff Hours]],NonNurse[[#This Row],[Other Social Work Staff Hours]])/NonNurse[[#This Row],[MDS Census]]</f>
        <v>9.8329804751823097E-2</v>
      </c>
      <c r="P68" s="6">
        <v>10.75</v>
      </c>
      <c r="Q68" s="6">
        <v>8.9538043478260878</v>
      </c>
      <c r="R68" s="6">
        <f>SUM(NonNurse[[#This Row],[Qualified Activities Professional Hours]],NonNurse[[#This Row],[Other Activities Professional Hours]])/NonNurse[[#This Row],[MDS Census]]</f>
        <v>0.21321453775582214</v>
      </c>
      <c r="S68" s="6">
        <v>7.4456521739130439</v>
      </c>
      <c r="T68" s="6">
        <v>7.1956521739130439</v>
      </c>
      <c r="U68" s="6">
        <v>0</v>
      </c>
      <c r="V68" s="6">
        <f>SUM(NonNurse[[#This Row],[Occupational Therapist Hours]],NonNurse[[#This Row],[OT Assistant Hours]],NonNurse[[#This Row],[OT Aide Hours]])/NonNurse[[#This Row],[MDS Census]]</f>
        <v>0.15843330980945661</v>
      </c>
      <c r="W68" s="6">
        <v>8.4239130434782616</v>
      </c>
      <c r="X68" s="6">
        <v>11.024456521739131</v>
      </c>
      <c r="Y68" s="6">
        <v>0</v>
      </c>
      <c r="Z68" s="6">
        <f>SUM(NonNurse[[#This Row],[Physical Therapist (PT) Hours]],NonNurse[[#This Row],[PT Assistant Hours]],NonNurse[[#This Row],[PT Aide Hours]])/NonNurse[[#This Row],[MDS Census]]</f>
        <v>0.21045048223947305</v>
      </c>
      <c r="AA68" s="6">
        <v>0</v>
      </c>
      <c r="AB68" s="6">
        <v>1.4782608695652173</v>
      </c>
      <c r="AC68" s="6">
        <v>0</v>
      </c>
      <c r="AD68" s="6">
        <v>0</v>
      </c>
      <c r="AE68" s="6">
        <v>0</v>
      </c>
      <c r="AF68" s="6">
        <v>0</v>
      </c>
      <c r="AG68" s="6">
        <v>0.58695652173913049</v>
      </c>
      <c r="AH68" s="1">
        <v>75288</v>
      </c>
      <c r="AI68">
        <v>1</v>
      </c>
    </row>
    <row r="69" spans="1:35" x14ac:dyDescent="0.25">
      <c r="A69" t="s">
        <v>207</v>
      </c>
      <c r="B69" t="s">
        <v>15</v>
      </c>
      <c r="C69" t="s">
        <v>272</v>
      </c>
      <c r="D69" t="s">
        <v>252</v>
      </c>
      <c r="E69" s="6">
        <v>46.423913043478258</v>
      </c>
      <c r="F69" s="6">
        <v>6.4483695652173916</v>
      </c>
      <c r="G69" s="6">
        <v>9.2391304347826081E-2</v>
      </c>
      <c r="H69" s="6">
        <v>0.29739130434782607</v>
      </c>
      <c r="I69" s="6">
        <v>1.826086956521739</v>
      </c>
      <c r="J69" s="6">
        <v>0</v>
      </c>
      <c r="K69" s="6">
        <v>0</v>
      </c>
      <c r="L69" s="6">
        <v>2.1385869565217392</v>
      </c>
      <c r="M69" s="6">
        <v>3.8559782608695654</v>
      </c>
      <c r="N69" s="6">
        <v>0</v>
      </c>
      <c r="O69" s="6">
        <f>SUM(NonNurse[[#This Row],[Qualified Social Work Staff Hours]],NonNurse[[#This Row],[Other Social Work Staff Hours]])/NonNurse[[#This Row],[MDS Census]]</f>
        <v>8.306017326153127E-2</v>
      </c>
      <c r="P69" s="6">
        <v>0</v>
      </c>
      <c r="Q69" s="6">
        <v>0</v>
      </c>
      <c r="R69" s="6">
        <f>SUM(NonNurse[[#This Row],[Qualified Activities Professional Hours]],NonNurse[[#This Row],[Other Activities Professional Hours]])/NonNurse[[#This Row],[MDS Census]]</f>
        <v>0</v>
      </c>
      <c r="S69" s="6">
        <v>2.1684782608695654</v>
      </c>
      <c r="T69" s="6">
        <v>5.6168478260869561</v>
      </c>
      <c r="U69" s="6">
        <v>0</v>
      </c>
      <c r="V69" s="6">
        <f>SUM(NonNurse[[#This Row],[Occupational Therapist Hours]],NonNurse[[#This Row],[OT Assistant Hours]],NonNurse[[#This Row],[OT Aide Hours]])/NonNurse[[#This Row],[MDS Census]]</f>
        <v>0.16770077265277453</v>
      </c>
      <c r="W69" s="6">
        <v>2.2934782608695654</v>
      </c>
      <c r="X69" s="6">
        <v>5.8913043478260869</v>
      </c>
      <c r="Y69" s="6">
        <v>0</v>
      </c>
      <c r="Z69" s="6">
        <f>SUM(NonNurse[[#This Row],[Physical Therapist (PT) Hours]],NonNurse[[#This Row],[PT Assistant Hours]],NonNurse[[#This Row],[PT Aide Hours]])/NonNurse[[#This Row],[MDS Census]]</f>
        <v>0.17630531491453993</v>
      </c>
      <c r="AA69" s="6">
        <v>0.13043478260869565</v>
      </c>
      <c r="AB69" s="6">
        <v>11.010869565217391</v>
      </c>
      <c r="AC69" s="6">
        <v>4.3369565217391308</v>
      </c>
      <c r="AD69" s="6">
        <v>0</v>
      </c>
      <c r="AE69" s="6">
        <v>0</v>
      </c>
      <c r="AF69" s="6">
        <v>0</v>
      </c>
      <c r="AG69" s="6">
        <v>0</v>
      </c>
      <c r="AH69" s="1">
        <v>75074</v>
      </c>
      <c r="AI69">
        <v>1</v>
      </c>
    </row>
    <row r="70" spans="1:35" x14ac:dyDescent="0.25">
      <c r="A70" t="s">
        <v>207</v>
      </c>
      <c r="B70" t="s">
        <v>39</v>
      </c>
      <c r="C70" t="s">
        <v>294</v>
      </c>
      <c r="D70" t="s">
        <v>259</v>
      </c>
      <c r="E70" s="6">
        <v>97.934782608695656</v>
      </c>
      <c r="F70" s="6">
        <v>5.3043478260869561</v>
      </c>
      <c r="G70" s="6">
        <v>1.7173913043478262</v>
      </c>
      <c r="H70" s="6">
        <v>0.47260869565217395</v>
      </c>
      <c r="I70" s="6">
        <v>2.25</v>
      </c>
      <c r="J70" s="6">
        <v>0</v>
      </c>
      <c r="K70" s="6">
        <v>4.6956521739130439</v>
      </c>
      <c r="L70" s="6">
        <v>4.227608695652175</v>
      </c>
      <c r="M70" s="6">
        <v>5.7817391304347838</v>
      </c>
      <c r="N70" s="6">
        <v>0</v>
      </c>
      <c r="O70" s="6">
        <f>SUM(NonNurse[[#This Row],[Qualified Social Work Staff Hours]],NonNurse[[#This Row],[Other Social Work Staff Hours]])/NonNurse[[#This Row],[MDS Census]]</f>
        <v>5.9036625971143182E-2</v>
      </c>
      <c r="P70" s="6">
        <v>0</v>
      </c>
      <c r="Q70" s="6">
        <v>5.3202173913043467</v>
      </c>
      <c r="R70" s="6">
        <f>SUM(NonNurse[[#This Row],[Qualified Activities Professional Hours]],NonNurse[[#This Row],[Other Activities Professional Hours]])/NonNurse[[#This Row],[MDS Census]]</f>
        <v>5.4324084350721405E-2</v>
      </c>
      <c r="S70" s="6">
        <v>9.0655434782608673</v>
      </c>
      <c r="T70" s="6">
        <v>8.9892391304347878</v>
      </c>
      <c r="U70" s="6">
        <v>0</v>
      </c>
      <c r="V70" s="6">
        <f>SUM(NonNurse[[#This Row],[Occupational Therapist Hours]],NonNurse[[#This Row],[OT Assistant Hours]],NonNurse[[#This Row],[OT Aide Hours]])/NonNurse[[#This Row],[MDS Census]]</f>
        <v>0.18435516093229745</v>
      </c>
      <c r="W70" s="6">
        <v>6.2314130434782617</v>
      </c>
      <c r="X70" s="6">
        <v>5.601304347826086</v>
      </c>
      <c r="Y70" s="6">
        <v>0</v>
      </c>
      <c r="Z70" s="6">
        <f>SUM(NonNurse[[#This Row],[Physical Therapist (PT) Hours]],NonNurse[[#This Row],[PT Assistant Hours]],NonNurse[[#This Row],[PT Aide Hours]])/NonNurse[[#This Row],[MDS Census]]</f>
        <v>0.12082241953385127</v>
      </c>
      <c r="AA70" s="6">
        <v>0</v>
      </c>
      <c r="AB70" s="6">
        <v>3.7391304347826089</v>
      </c>
      <c r="AC70" s="6">
        <v>0</v>
      </c>
      <c r="AD70" s="6">
        <v>0</v>
      </c>
      <c r="AE70" s="6">
        <v>4.25</v>
      </c>
      <c r="AF70" s="6">
        <v>0</v>
      </c>
      <c r="AG70" s="6">
        <v>0</v>
      </c>
      <c r="AH70" s="1">
        <v>75183</v>
      </c>
      <c r="AI70">
        <v>1</v>
      </c>
    </row>
    <row r="71" spans="1:35" x14ac:dyDescent="0.25">
      <c r="A71" t="s">
        <v>207</v>
      </c>
      <c r="B71" t="s">
        <v>142</v>
      </c>
      <c r="C71" t="s">
        <v>339</v>
      </c>
      <c r="D71" t="s">
        <v>253</v>
      </c>
      <c r="E71" s="6">
        <v>112.8695652173913</v>
      </c>
      <c r="F71" s="6">
        <v>5.0434782608695654</v>
      </c>
      <c r="G71" s="6">
        <v>0.44021739130434784</v>
      </c>
      <c r="H71" s="6">
        <v>0.6340217391304348</v>
      </c>
      <c r="I71" s="6">
        <v>1.9782608695652173</v>
      </c>
      <c r="J71" s="6">
        <v>0</v>
      </c>
      <c r="K71" s="6">
        <v>0</v>
      </c>
      <c r="L71" s="6">
        <v>2.5560869565217397</v>
      </c>
      <c r="M71" s="6">
        <v>9.304347826086957</v>
      </c>
      <c r="N71" s="6">
        <v>0</v>
      </c>
      <c r="O71" s="6">
        <f>SUM(NonNurse[[#This Row],[Qualified Social Work Staff Hours]],NonNurse[[#This Row],[Other Social Work Staff Hours]])/NonNurse[[#This Row],[MDS Census]]</f>
        <v>8.243451463790448E-2</v>
      </c>
      <c r="P71" s="6">
        <v>13.320652173913043</v>
      </c>
      <c r="Q71" s="6">
        <v>0</v>
      </c>
      <c r="R71" s="6">
        <f>SUM(NonNurse[[#This Row],[Qualified Activities Professional Hours]],NonNurse[[#This Row],[Other Activities Professional Hours]])/NonNurse[[#This Row],[MDS Census]]</f>
        <v>0.11801810477657936</v>
      </c>
      <c r="S71" s="6">
        <v>0.4085869565217391</v>
      </c>
      <c r="T71" s="6">
        <v>1.0379347826086955</v>
      </c>
      <c r="U71" s="6">
        <v>0</v>
      </c>
      <c r="V71" s="6">
        <f>SUM(NonNurse[[#This Row],[Occupational Therapist Hours]],NonNurse[[#This Row],[OT Assistant Hours]],NonNurse[[#This Row],[OT Aide Hours]])/NonNurse[[#This Row],[MDS Census]]</f>
        <v>1.2815870570107857E-2</v>
      </c>
      <c r="W71" s="6">
        <v>5.2523913043478272</v>
      </c>
      <c r="X71" s="6">
        <v>1.1582608695652172</v>
      </c>
      <c r="Y71" s="6">
        <v>0</v>
      </c>
      <c r="Z71" s="6">
        <f>SUM(NonNurse[[#This Row],[Physical Therapist (PT) Hours]],NonNurse[[#This Row],[PT Assistant Hours]],NonNurse[[#This Row],[PT Aide Hours]])/NonNurse[[#This Row],[MDS Census]]</f>
        <v>5.6796995377503864E-2</v>
      </c>
      <c r="AA71" s="6">
        <v>0</v>
      </c>
      <c r="AB71" s="6">
        <v>0</v>
      </c>
      <c r="AC71" s="6">
        <v>0</v>
      </c>
      <c r="AD71" s="6">
        <v>0</v>
      </c>
      <c r="AE71" s="6">
        <v>0.15217391304347827</v>
      </c>
      <c r="AF71" s="6">
        <v>0</v>
      </c>
      <c r="AG71" s="6">
        <v>0</v>
      </c>
      <c r="AH71" s="1">
        <v>75359</v>
      </c>
      <c r="AI71">
        <v>1</v>
      </c>
    </row>
    <row r="72" spans="1:35" x14ac:dyDescent="0.25">
      <c r="A72" t="s">
        <v>207</v>
      </c>
      <c r="B72" t="s">
        <v>147</v>
      </c>
      <c r="C72" t="s">
        <v>274</v>
      </c>
      <c r="D72" t="s">
        <v>252</v>
      </c>
      <c r="E72" s="6">
        <v>95.663043478260875</v>
      </c>
      <c r="F72" s="6">
        <v>4.8913043478260869</v>
      </c>
      <c r="G72" s="6">
        <v>0.52826086956521745</v>
      </c>
      <c r="H72" s="6">
        <v>0.42695652173913046</v>
      </c>
      <c r="I72" s="6">
        <v>0.98913043478260865</v>
      </c>
      <c r="J72" s="6">
        <v>0</v>
      </c>
      <c r="K72" s="6">
        <v>0</v>
      </c>
      <c r="L72" s="6">
        <v>3.8016304347826089</v>
      </c>
      <c r="M72" s="6">
        <v>5.1630434782608692</v>
      </c>
      <c r="N72" s="6">
        <v>0</v>
      </c>
      <c r="O72" s="6">
        <f>SUM(NonNurse[[#This Row],[Qualified Social Work Staff Hours]],NonNurse[[#This Row],[Other Social Work Staff Hours]])/NonNurse[[#This Row],[MDS Census]]</f>
        <v>5.3971139643222352E-2</v>
      </c>
      <c r="P72" s="6">
        <v>0</v>
      </c>
      <c r="Q72" s="6">
        <v>5.7336956521739131</v>
      </c>
      <c r="R72" s="6">
        <f>SUM(NonNurse[[#This Row],[Qualified Activities Professional Hours]],NonNurse[[#This Row],[Other Activities Professional Hours]])/NonNurse[[#This Row],[MDS Census]]</f>
        <v>5.9936370866946934E-2</v>
      </c>
      <c r="S72" s="6">
        <v>4.1711956521739131</v>
      </c>
      <c r="T72" s="6">
        <v>4.5788043478260869</v>
      </c>
      <c r="U72" s="6">
        <v>0</v>
      </c>
      <c r="V72" s="6">
        <f>SUM(NonNurse[[#This Row],[Occupational Therapist Hours]],NonNurse[[#This Row],[OT Assistant Hours]],NonNurse[[#This Row],[OT Aide Hours]])/NonNurse[[#This Row],[MDS Census]]</f>
        <v>9.1466878763776835E-2</v>
      </c>
      <c r="W72" s="6">
        <v>8.679347826086957</v>
      </c>
      <c r="X72" s="6">
        <v>3.8913043478260869</v>
      </c>
      <c r="Y72" s="6">
        <v>0</v>
      </c>
      <c r="Z72" s="6">
        <f>SUM(NonNurse[[#This Row],[Physical Therapist (PT) Hours]],NonNurse[[#This Row],[PT Assistant Hours]],NonNurse[[#This Row],[PT Aide Hours]])/NonNurse[[#This Row],[MDS Census]]</f>
        <v>0.13140552209976139</v>
      </c>
      <c r="AA72" s="6">
        <v>0</v>
      </c>
      <c r="AB72" s="6">
        <v>6.7717391304347823</v>
      </c>
      <c r="AC72" s="6">
        <v>0</v>
      </c>
      <c r="AD72" s="6">
        <v>0</v>
      </c>
      <c r="AE72" s="6">
        <v>0</v>
      </c>
      <c r="AF72" s="6">
        <v>0</v>
      </c>
      <c r="AG72" s="6">
        <v>0</v>
      </c>
      <c r="AH72" s="1">
        <v>75368</v>
      </c>
      <c r="AI72">
        <v>1</v>
      </c>
    </row>
    <row r="73" spans="1:35" x14ac:dyDescent="0.25">
      <c r="A73" t="s">
        <v>207</v>
      </c>
      <c r="B73" t="s">
        <v>45</v>
      </c>
      <c r="C73" t="s">
        <v>300</v>
      </c>
      <c r="D73" t="s">
        <v>258</v>
      </c>
      <c r="E73" s="6">
        <v>74.380434782608702</v>
      </c>
      <c r="F73" s="6">
        <v>10.521739130434783</v>
      </c>
      <c r="G73" s="6">
        <v>0.52445652173913049</v>
      </c>
      <c r="H73" s="6">
        <v>12.328804347826088</v>
      </c>
      <c r="I73" s="6">
        <v>2.1739130434782608</v>
      </c>
      <c r="J73" s="6">
        <v>0</v>
      </c>
      <c r="K73" s="6">
        <v>0</v>
      </c>
      <c r="L73" s="6">
        <v>5.3342391304347823</v>
      </c>
      <c r="M73" s="6">
        <v>3.2173913043478262</v>
      </c>
      <c r="N73" s="6">
        <v>0</v>
      </c>
      <c r="O73" s="6">
        <f>SUM(NonNurse[[#This Row],[Qualified Social Work Staff Hours]],NonNurse[[#This Row],[Other Social Work Staff Hours]])/NonNurse[[#This Row],[MDS Census]]</f>
        <v>4.3255881923133128E-2</v>
      </c>
      <c r="P73" s="6">
        <v>0</v>
      </c>
      <c r="Q73" s="6">
        <v>0</v>
      </c>
      <c r="R73" s="6">
        <f>SUM(NonNurse[[#This Row],[Qualified Activities Professional Hours]],NonNurse[[#This Row],[Other Activities Professional Hours]])/NonNurse[[#This Row],[MDS Census]]</f>
        <v>0</v>
      </c>
      <c r="S73" s="6">
        <v>4.1440217391304346</v>
      </c>
      <c r="T73" s="6">
        <v>2.2717391304347827</v>
      </c>
      <c r="U73" s="6">
        <v>0</v>
      </c>
      <c r="V73" s="6">
        <f>SUM(NonNurse[[#This Row],[Occupational Therapist Hours]],NonNurse[[#This Row],[OT Assistant Hours]],NonNurse[[#This Row],[OT Aide Hours]])/NonNurse[[#This Row],[MDS Census]]</f>
        <v>8.6256028057869347E-2</v>
      </c>
      <c r="W73" s="6">
        <v>3.4927173913043483</v>
      </c>
      <c r="X73" s="6">
        <v>3.6440217391304346</v>
      </c>
      <c r="Y73" s="6">
        <v>0</v>
      </c>
      <c r="Z73" s="6">
        <f>SUM(NonNurse[[#This Row],[Physical Therapist (PT) Hours]],NonNurse[[#This Row],[PT Assistant Hours]],NonNurse[[#This Row],[PT Aide Hours]])/NonNurse[[#This Row],[MDS Census]]</f>
        <v>9.5949145111793074E-2</v>
      </c>
      <c r="AA73" s="6">
        <v>0</v>
      </c>
      <c r="AB73" s="6">
        <v>20.576086956521738</v>
      </c>
      <c r="AC73" s="6">
        <v>0</v>
      </c>
      <c r="AD73" s="6">
        <v>0</v>
      </c>
      <c r="AE73" s="6">
        <v>0</v>
      </c>
      <c r="AF73" s="6">
        <v>0</v>
      </c>
      <c r="AG73" s="6">
        <v>0</v>
      </c>
      <c r="AH73" s="1">
        <v>75202</v>
      </c>
      <c r="AI73">
        <v>1</v>
      </c>
    </row>
    <row r="74" spans="1:35" x14ac:dyDescent="0.25">
      <c r="A74" t="s">
        <v>207</v>
      </c>
      <c r="B74" t="s">
        <v>103</v>
      </c>
      <c r="C74" t="s">
        <v>279</v>
      </c>
      <c r="D74" t="s">
        <v>255</v>
      </c>
      <c r="E74" s="6">
        <v>88.869565217391298</v>
      </c>
      <c r="F74" s="6">
        <v>0</v>
      </c>
      <c r="G74" s="6">
        <v>0</v>
      </c>
      <c r="H74" s="6">
        <v>0</v>
      </c>
      <c r="I74" s="6">
        <v>4.6195652173913047</v>
      </c>
      <c r="J74" s="6">
        <v>0</v>
      </c>
      <c r="K74" s="6">
        <v>3.8913043478260869</v>
      </c>
      <c r="L74" s="6">
        <v>3.9592391304347827</v>
      </c>
      <c r="M74" s="6">
        <v>8.945652173913043</v>
      </c>
      <c r="N74" s="6">
        <v>0</v>
      </c>
      <c r="O74" s="6">
        <f>SUM(NonNurse[[#This Row],[Qualified Social Work Staff Hours]],NonNurse[[#This Row],[Other Social Work Staff Hours]])/NonNurse[[#This Row],[MDS Census]]</f>
        <v>0.10066046966731898</v>
      </c>
      <c r="P74" s="6">
        <v>1.3125</v>
      </c>
      <c r="Q74" s="6">
        <v>1.263586956521739</v>
      </c>
      <c r="R74" s="6">
        <f>SUM(NonNurse[[#This Row],[Qualified Activities Professional Hours]],NonNurse[[#This Row],[Other Activities Professional Hours]])/NonNurse[[#This Row],[MDS Census]]</f>
        <v>2.8987279843444229E-2</v>
      </c>
      <c r="S74" s="6">
        <v>4.0222826086956527</v>
      </c>
      <c r="T74" s="6">
        <v>5.3070652173913047</v>
      </c>
      <c r="U74" s="6">
        <v>0</v>
      </c>
      <c r="V74" s="6">
        <f>SUM(NonNurse[[#This Row],[Occupational Therapist Hours]],NonNurse[[#This Row],[OT Assistant Hours]],NonNurse[[#This Row],[OT Aide Hours]])/NonNurse[[#This Row],[MDS Census]]</f>
        <v>0.10497798434442272</v>
      </c>
      <c r="W74" s="6">
        <v>9.991847826086957</v>
      </c>
      <c r="X74" s="6">
        <v>6.1521739130434785</v>
      </c>
      <c r="Y74" s="6">
        <v>0</v>
      </c>
      <c r="Z74" s="6">
        <f>SUM(NonNurse[[#This Row],[Physical Therapist (PT) Hours]],NonNurse[[#This Row],[PT Assistant Hours]],NonNurse[[#This Row],[PT Aide Hours]])/NonNurse[[#This Row],[MDS Census]]</f>
        <v>0.18165973581213313</v>
      </c>
      <c r="AA74" s="6">
        <v>0</v>
      </c>
      <c r="AB74" s="6">
        <v>9.6086956521739122</v>
      </c>
      <c r="AC74" s="6">
        <v>0</v>
      </c>
      <c r="AD74" s="6">
        <v>0</v>
      </c>
      <c r="AE74" s="6">
        <v>0</v>
      </c>
      <c r="AF74" s="6">
        <v>0</v>
      </c>
      <c r="AG74" s="6">
        <v>0</v>
      </c>
      <c r="AH74" s="1">
        <v>75313</v>
      </c>
      <c r="AI74">
        <v>1</v>
      </c>
    </row>
    <row r="75" spans="1:35" x14ac:dyDescent="0.25">
      <c r="A75" t="s">
        <v>207</v>
      </c>
      <c r="B75" t="s">
        <v>105</v>
      </c>
      <c r="C75" t="s">
        <v>276</v>
      </c>
      <c r="D75" t="s">
        <v>253</v>
      </c>
      <c r="E75" s="6">
        <v>92.760869565217391</v>
      </c>
      <c r="F75" s="6">
        <v>2.3342391304347827</v>
      </c>
      <c r="G75" s="6">
        <v>0.4483695652173913</v>
      </c>
      <c r="H75" s="6">
        <v>0</v>
      </c>
      <c r="I75" s="6">
        <v>0</v>
      </c>
      <c r="J75" s="6">
        <v>0</v>
      </c>
      <c r="K75" s="6">
        <v>4.7146739130434785</v>
      </c>
      <c r="L75" s="6">
        <v>4.6086956521739131</v>
      </c>
      <c r="M75" s="6">
        <v>15.836956521739131</v>
      </c>
      <c r="N75" s="6">
        <v>0</v>
      </c>
      <c r="O75" s="6">
        <f>SUM(NonNurse[[#This Row],[Qualified Social Work Staff Hours]],NonNurse[[#This Row],[Other Social Work Staff Hours]])/NonNurse[[#This Row],[MDS Census]]</f>
        <v>0.17072884930864776</v>
      </c>
      <c r="P75" s="6">
        <v>2.3423913043478262</v>
      </c>
      <c r="Q75" s="6">
        <v>12.676630434782609</v>
      </c>
      <c r="R75" s="6">
        <f>SUM(NonNurse[[#This Row],[Qualified Activities Professional Hours]],NonNurse[[#This Row],[Other Activities Professional Hours]])/NonNurse[[#This Row],[MDS Census]]</f>
        <v>0.16191117881415515</v>
      </c>
      <c r="S75" s="6">
        <v>17.510869565217391</v>
      </c>
      <c r="T75" s="6">
        <v>3.625</v>
      </c>
      <c r="U75" s="6">
        <v>0</v>
      </c>
      <c r="V75" s="6">
        <f>SUM(NonNurse[[#This Row],[Occupational Therapist Hours]],NonNurse[[#This Row],[OT Assistant Hours]],NonNurse[[#This Row],[OT Aide Hours]])/NonNurse[[#This Row],[MDS Census]]</f>
        <v>0.22785329271150692</v>
      </c>
      <c r="W75" s="6">
        <v>10.956521739130435</v>
      </c>
      <c r="X75" s="6">
        <v>5.8315217391304346</v>
      </c>
      <c r="Y75" s="6">
        <v>5.1413043478260869</v>
      </c>
      <c r="Z75" s="6">
        <f>SUM(NonNurse[[#This Row],[Physical Therapist (PT) Hours]],NonNurse[[#This Row],[PT Assistant Hours]],NonNurse[[#This Row],[PT Aide Hours]])/NonNurse[[#This Row],[MDS Census]]</f>
        <v>0.23640731192875558</v>
      </c>
      <c r="AA75" s="6">
        <v>1.25</v>
      </c>
      <c r="AB75" s="6">
        <v>0</v>
      </c>
      <c r="AC75" s="6">
        <v>0</v>
      </c>
      <c r="AD75" s="6">
        <v>0</v>
      </c>
      <c r="AE75" s="6">
        <v>0</v>
      </c>
      <c r="AF75" s="6">
        <v>0</v>
      </c>
      <c r="AG75" s="6">
        <v>0.67934782608695654</v>
      </c>
      <c r="AH75" s="1">
        <v>75316</v>
      </c>
      <c r="AI75">
        <v>1</v>
      </c>
    </row>
    <row r="76" spans="1:35" x14ac:dyDescent="0.25">
      <c r="A76" t="s">
        <v>207</v>
      </c>
      <c r="B76" t="s">
        <v>5</v>
      </c>
      <c r="C76" t="s">
        <v>272</v>
      </c>
      <c r="D76" t="s">
        <v>252</v>
      </c>
      <c r="E76" s="6">
        <v>91.663043478260875</v>
      </c>
      <c r="F76" s="6">
        <v>5.2173913043478262</v>
      </c>
      <c r="G76" s="6">
        <v>0.83706521739130413</v>
      </c>
      <c r="H76" s="6">
        <v>0.63608695652173897</v>
      </c>
      <c r="I76" s="6">
        <v>2.652173913043478</v>
      </c>
      <c r="J76" s="6">
        <v>0</v>
      </c>
      <c r="K76" s="6">
        <v>5.2173913043478262</v>
      </c>
      <c r="L76" s="6">
        <v>8.1542391304347817</v>
      </c>
      <c r="M76" s="6">
        <v>9.6571739130434793</v>
      </c>
      <c r="N76" s="6">
        <v>0</v>
      </c>
      <c r="O76" s="6">
        <f>SUM(NonNurse[[#This Row],[Qualified Social Work Staff Hours]],NonNurse[[#This Row],[Other Social Work Staff Hours]])/NonNurse[[#This Row],[MDS Census]]</f>
        <v>0.10535515237756433</v>
      </c>
      <c r="P76" s="6">
        <v>0</v>
      </c>
      <c r="Q76" s="6">
        <v>9.9552173913043482</v>
      </c>
      <c r="R76" s="6">
        <f>SUM(NonNurse[[#This Row],[Qualified Activities Professional Hours]],NonNurse[[#This Row],[Other Activities Professional Hours]])/NonNurse[[#This Row],[MDS Census]]</f>
        <v>0.10860666429503142</v>
      </c>
      <c r="S76" s="6">
        <v>7.2463043478260865</v>
      </c>
      <c r="T76" s="6">
        <v>8.4948913043478278</v>
      </c>
      <c r="U76" s="6">
        <v>0</v>
      </c>
      <c r="V76" s="6">
        <f>SUM(NonNurse[[#This Row],[Occupational Therapist Hours]],NonNurse[[#This Row],[OT Assistant Hours]],NonNurse[[#This Row],[OT Aide Hours]])/NonNurse[[#This Row],[MDS Census]]</f>
        <v>0.17172892209178228</v>
      </c>
      <c r="W76" s="6">
        <v>12.449456521739132</v>
      </c>
      <c r="X76" s="6">
        <v>9.0754347826086939</v>
      </c>
      <c r="Y76" s="6">
        <v>0</v>
      </c>
      <c r="Z76" s="6">
        <f>SUM(NonNurse[[#This Row],[Physical Therapist (PT) Hours]],NonNurse[[#This Row],[PT Assistant Hours]],NonNurse[[#This Row],[PT Aide Hours]])/NonNurse[[#This Row],[MDS Census]]</f>
        <v>0.23482627771848688</v>
      </c>
      <c r="AA76" s="6">
        <v>0</v>
      </c>
      <c r="AB76" s="6">
        <v>0</v>
      </c>
      <c r="AC76" s="6">
        <v>0</v>
      </c>
      <c r="AD76" s="6">
        <v>0</v>
      </c>
      <c r="AE76" s="6">
        <v>0</v>
      </c>
      <c r="AF76" s="6">
        <v>0</v>
      </c>
      <c r="AG76" s="6">
        <v>0</v>
      </c>
      <c r="AH76" s="1">
        <v>75031</v>
      </c>
      <c r="AI76">
        <v>1</v>
      </c>
    </row>
    <row r="77" spans="1:35" x14ac:dyDescent="0.25">
      <c r="A77" t="s">
        <v>207</v>
      </c>
      <c r="B77" t="s">
        <v>64</v>
      </c>
      <c r="C77" t="s">
        <v>312</v>
      </c>
      <c r="D77" t="s">
        <v>254</v>
      </c>
      <c r="E77" s="6">
        <v>109.03260869565217</v>
      </c>
      <c r="F77" s="6">
        <v>5.3913043478260869</v>
      </c>
      <c r="G77" s="6">
        <v>0</v>
      </c>
      <c r="H77" s="6">
        <v>0</v>
      </c>
      <c r="I77" s="6">
        <v>4.3152173913043477</v>
      </c>
      <c r="J77" s="6">
        <v>0</v>
      </c>
      <c r="K77" s="6">
        <v>0</v>
      </c>
      <c r="L77" s="6">
        <v>0</v>
      </c>
      <c r="M77" s="6">
        <v>0</v>
      </c>
      <c r="N77" s="6">
        <v>7.9266304347826084</v>
      </c>
      <c r="O77" s="6">
        <f>SUM(NonNurse[[#This Row],[Qualified Social Work Staff Hours]],NonNurse[[#This Row],[Other Social Work Staff Hours]])/NonNurse[[#This Row],[MDS Census]]</f>
        <v>7.269963114345529E-2</v>
      </c>
      <c r="P77" s="6">
        <v>0</v>
      </c>
      <c r="Q77" s="6">
        <v>2.0380434782608696</v>
      </c>
      <c r="R77" s="6">
        <f>SUM(NonNurse[[#This Row],[Qualified Activities Professional Hours]],NonNurse[[#This Row],[Other Activities Professional Hours]])/NonNurse[[#This Row],[MDS Census]]</f>
        <v>1.8692054630645001E-2</v>
      </c>
      <c r="S77" s="6">
        <v>0</v>
      </c>
      <c r="T77" s="6">
        <v>0</v>
      </c>
      <c r="U77" s="6">
        <v>0</v>
      </c>
      <c r="V77" s="6">
        <f>SUM(NonNurse[[#This Row],[Occupational Therapist Hours]],NonNurse[[#This Row],[OT Assistant Hours]],NonNurse[[#This Row],[OT Aide Hours]])/NonNurse[[#This Row],[MDS Census]]</f>
        <v>0</v>
      </c>
      <c r="W77" s="6">
        <v>0</v>
      </c>
      <c r="X77" s="6">
        <v>0</v>
      </c>
      <c r="Y77" s="6">
        <v>0</v>
      </c>
      <c r="Z77" s="6">
        <f>SUM(NonNurse[[#This Row],[Physical Therapist (PT) Hours]],NonNurse[[#This Row],[PT Assistant Hours]],NonNurse[[#This Row],[PT Aide Hours]])/NonNurse[[#This Row],[MDS Census]]</f>
        <v>0</v>
      </c>
      <c r="AA77" s="6">
        <v>0</v>
      </c>
      <c r="AB77" s="6">
        <v>0</v>
      </c>
      <c r="AC77" s="6">
        <v>0</v>
      </c>
      <c r="AD77" s="6">
        <v>0</v>
      </c>
      <c r="AE77" s="6">
        <v>0</v>
      </c>
      <c r="AF77" s="6">
        <v>0</v>
      </c>
      <c r="AG77" s="6">
        <v>0</v>
      </c>
      <c r="AH77" s="1">
        <v>75240</v>
      </c>
      <c r="AI77">
        <v>1</v>
      </c>
    </row>
    <row r="78" spans="1:35" x14ac:dyDescent="0.25">
      <c r="A78" t="s">
        <v>207</v>
      </c>
      <c r="B78" t="s">
        <v>49</v>
      </c>
      <c r="C78" t="s">
        <v>278</v>
      </c>
      <c r="D78" t="s">
        <v>254</v>
      </c>
      <c r="E78" s="6">
        <v>93.652173913043484</v>
      </c>
      <c r="F78" s="6">
        <v>5.5652173913043477</v>
      </c>
      <c r="G78" s="6">
        <v>0.91847826086956519</v>
      </c>
      <c r="H78" s="6">
        <v>0</v>
      </c>
      <c r="I78" s="6">
        <v>0</v>
      </c>
      <c r="J78" s="6">
        <v>0</v>
      </c>
      <c r="K78" s="6">
        <v>3.8315217391304346</v>
      </c>
      <c r="L78" s="6">
        <v>0.86760869565217402</v>
      </c>
      <c r="M78" s="6">
        <v>0.37228260869565216</v>
      </c>
      <c r="N78" s="6">
        <v>5.2173913043478262</v>
      </c>
      <c r="O78" s="6">
        <f>SUM(NonNurse[[#This Row],[Qualified Social Work Staff Hours]],NonNurse[[#This Row],[Other Social Work Staff Hours]])/NonNurse[[#This Row],[MDS Census]]</f>
        <v>5.9685468895078919E-2</v>
      </c>
      <c r="P78" s="6">
        <v>4.4347826086956523</v>
      </c>
      <c r="Q78" s="6">
        <v>3.1494565217391304</v>
      </c>
      <c r="R78" s="6">
        <f>SUM(NonNurse[[#This Row],[Qualified Activities Professional Hours]],NonNurse[[#This Row],[Other Activities Professional Hours]])/NonNurse[[#This Row],[MDS Census]]</f>
        <v>8.0983054781801303E-2</v>
      </c>
      <c r="S78" s="6">
        <v>7.5602173913043433</v>
      </c>
      <c r="T78" s="6">
        <v>3.9295652173913047</v>
      </c>
      <c r="U78" s="6">
        <v>0</v>
      </c>
      <c r="V78" s="6">
        <f>SUM(NonNurse[[#This Row],[Occupational Therapist Hours]],NonNurse[[#This Row],[OT Assistant Hours]],NonNurse[[#This Row],[OT Aide Hours]])/NonNurse[[#This Row],[MDS Census]]</f>
        <v>0.12268570102135556</v>
      </c>
      <c r="W78" s="6">
        <v>4.38</v>
      </c>
      <c r="X78" s="6">
        <v>1.1283695652173917</v>
      </c>
      <c r="Y78" s="6">
        <v>0</v>
      </c>
      <c r="Z78" s="6">
        <f>SUM(NonNurse[[#This Row],[Physical Therapist (PT) Hours]],NonNurse[[#This Row],[PT Assistant Hours]],NonNurse[[#This Row],[PT Aide Hours]])/NonNurse[[#This Row],[MDS Census]]</f>
        <v>5.8817316620241408E-2</v>
      </c>
      <c r="AA78" s="6">
        <v>0</v>
      </c>
      <c r="AB78" s="6">
        <v>0</v>
      </c>
      <c r="AC78" s="6">
        <v>0</v>
      </c>
      <c r="AD78" s="6">
        <v>0</v>
      </c>
      <c r="AE78" s="6">
        <v>0</v>
      </c>
      <c r="AF78" s="6">
        <v>0</v>
      </c>
      <c r="AG78" s="6">
        <v>0</v>
      </c>
      <c r="AH78" s="1">
        <v>75213</v>
      </c>
      <c r="AI78">
        <v>1</v>
      </c>
    </row>
    <row r="79" spans="1:35" x14ac:dyDescent="0.25">
      <c r="A79" t="s">
        <v>207</v>
      </c>
      <c r="B79" t="s">
        <v>38</v>
      </c>
      <c r="C79" t="s">
        <v>293</v>
      </c>
      <c r="D79" t="s">
        <v>253</v>
      </c>
      <c r="E79" s="6">
        <v>130.9891304347826</v>
      </c>
      <c r="F79" s="6">
        <v>13.858695652173912</v>
      </c>
      <c r="G79" s="6">
        <v>0.71195652173913049</v>
      </c>
      <c r="H79" s="6">
        <v>0.76260869565217393</v>
      </c>
      <c r="I79" s="6">
        <v>2.2608695652173911</v>
      </c>
      <c r="J79" s="6">
        <v>0</v>
      </c>
      <c r="K79" s="6">
        <v>0</v>
      </c>
      <c r="L79" s="6">
        <v>0</v>
      </c>
      <c r="M79" s="6">
        <v>0</v>
      </c>
      <c r="N79" s="6">
        <v>8.9782608695652169</v>
      </c>
      <c r="O79" s="6">
        <f>SUM(NonNurse[[#This Row],[Qualified Social Work Staff Hours]],NonNurse[[#This Row],[Other Social Work Staff Hours]])/NonNurse[[#This Row],[MDS Census]]</f>
        <v>6.8542029707078247E-2</v>
      </c>
      <c r="P79" s="6">
        <v>0</v>
      </c>
      <c r="Q79" s="6">
        <v>7.9347826086956523</v>
      </c>
      <c r="R79" s="6">
        <f>SUM(NonNurse[[#This Row],[Qualified Activities Professional Hours]],NonNurse[[#This Row],[Other Activities Professional Hours]])/NonNurse[[#This Row],[MDS Census]]</f>
        <v>6.0575885818604271E-2</v>
      </c>
      <c r="S79" s="6">
        <v>0</v>
      </c>
      <c r="T79" s="6">
        <v>0</v>
      </c>
      <c r="U79" s="6">
        <v>0</v>
      </c>
      <c r="V79" s="6">
        <f>SUM(NonNurse[[#This Row],[Occupational Therapist Hours]],NonNurse[[#This Row],[OT Assistant Hours]],NonNurse[[#This Row],[OT Aide Hours]])/NonNurse[[#This Row],[MDS Census]]</f>
        <v>0</v>
      </c>
      <c r="W79" s="6">
        <v>0</v>
      </c>
      <c r="X79" s="6">
        <v>0</v>
      </c>
      <c r="Y79" s="6">
        <v>0</v>
      </c>
      <c r="Z79" s="6">
        <f>SUM(NonNurse[[#This Row],[Physical Therapist (PT) Hours]],NonNurse[[#This Row],[PT Assistant Hours]],NonNurse[[#This Row],[PT Aide Hours]])/NonNurse[[#This Row],[MDS Census]]</f>
        <v>0</v>
      </c>
      <c r="AA79" s="6">
        <v>0</v>
      </c>
      <c r="AB79" s="6">
        <v>0</v>
      </c>
      <c r="AC79" s="6">
        <v>0</v>
      </c>
      <c r="AD79" s="6">
        <v>0</v>
      </c>
      <c r="AE79" s="6">
        <v>0</v>
      </c>
      <c r="AF79" s="6">
        <v>0</v>
      </c>
      <c r="AG79" s="6">
        <v>0</v>
      </c>
      <c r="AH79" s="1">
        <v>75182</v>
      </c>
      <c r="AI79">
        <v>1</v>
      </c>
    </row>
    <row r="80" spans="1:35" x14ac:dyDescent="0.25">
      <c r="A80" t="s">
        <v>207</v>
      </c>
      <c r="B80" t="s">
        <v>27</v>
      </c>
      <c r="C80" t="s">
        <v>287</v>
      </c>
      <c r="D80" t="s">
        <v>257</v>
      </c>
      <c r="E80" s="6">
        <v>68.836956521739125</v>
      </c>
      <c r="F80" s="6">
        <v>4.6385869565217392</v>
      </c>
      <c r="G80" s="6">
        <v>0</v>
      </c>
      <c r="H80" s="6">
        <v>0</v>
      </c>
      <c r="I80" s="6">
        <v>0</v>
      </c>
      <c r="J80" s="6">
        <v>0</v>
      </c>
      <c r="K80" s="6">
        <v>0</v>
      </c>
      <c r="L80" s="6">
        <v>2.5631521739130436</v>
      </c>
      <c r="M80" s="6">
        <v>8.1521739130434784E-2</v>
      </c>
      <c r="N80" s="6">
        <v>0</v>
      </c>
      <c r="O80" s="6">
        <f>SUM(NonNurse[[#This Row],[Qualified Social Work Staff Hours]],NonNurse[[#This Row],[Other Social Work Staff Hours]])/NonNurse[[#This Row],[MDS Census]]</f>
        <v>1.1842728564661299E-3</v>
      </c>
      <c r="P80" s="6">
        <v>0</v>
      </c>
      <c r="Q80" s="6">
        <v>0</v>
      </c>
      <c r="R80" s="6">
        <f>SUM(NonNurse[[#This Row],[Qualified Activities Professional Hours]],NonNurse[[#This Row],[Other Activities Professional Hours]])/NonNurse[[#This Row],[MDS Census]]</f>
        <v>0</v>
      </c>
      <c r="S80" s="6">
        <v>3.0865217391304345</v>
      </c>
      <c r="T80" s="6">
        <v>0.52891304347826096</v>
      </c>
      <c r="U80" s="6">
        <v>0</v>
      </c>
      <c r="V80" s="6">
        <f>SUM(NonNurse[[#This Row],[Occupational Therapist Hours]],NonNurse[[#This Row],[OT Assistant Hours]],NonNurse[[#This Row],[OT Aide Hours]])/NonNurse[[#This Row],[MDS Census]]</f>
        <v>5.2521711669035215E-2</v>
      </c>
      <c r="W80" s="6">
        <v>3.3435869565217389</v>
      </c>
      <c r="X80" s="6">
        <v>5.0434782608695654</v>
      </c>
      <c r="Y80" s="6">
        <v>0</v>
      </c>
      <c r="Z80" s="6">
        <f>SUM(NonNurse[[#This Row],[Physical Therapist (PT) Hours]],NonNurse[[#This Row],[PT Assistant Hours]],NonNurse[[#This Row],[PT Aide Hours]])/NonNurse[[#This Row],[MDS Census]]</f>
        <v>0.12183957050371073</v>
      </c>
      <c r="AA80" s="6">
        <v>0</v>
      </c>
      <c r="AB80" s="6">
        <v>13.565217391304348</v>
      </c>
      <c r="AC80" s="6">
        <v>0</v>
      </c>
      <c r="AD80" s="6">
        <v>0</v>
      </c>
      <c r="AE80" s="6">
        <v>0</v>
      </c>
      <c r="AF80" s="6">
        <v>0</v>
      </c>
      <c r="AG80" s="6">
        <v>0</v>
      </c>
      <c r="AH80" s="1">
        <v>75113</v>
      </c>
      <c r="AI80">
        <v>1</v>
      </c>
    </row>
    <row r="81" spans="1:35" x14ac:dyDescent="0.25">
      <c r="A81" t="s">
        <v>207</v>
      </c>
      <c r="B81" t="s">
        <v>84</v>
      </c>
      <c r="C81" t="s">
        <v>322</v>
      </c>
      <c r="D81" t="s">
        <v>254</v>
      </c>
      <c r="E81" s="6">
        <v>58.163043478260867</v>
      </c>
      <c r="F81" s="6">
        <v>7.8206521739130439</v>
      </c>
      <c r="G81" s="6">
        <v>2.6902173913043477</v>
      </c>
      <c r="H81" s="6">
        <v>0.4891304347826087</v>
      </c>
      <c r="I81" s="6">
        <v>3.0434782608695654</v>
      </c>
      <c r="J81" s="6">
        <v>4.7826086956521738</v>
      </c>
      <c r="K81" s="6">
        <v>8.9402173913043477</v>
      </c>
      <c r="L81" s="6">
        <v>5.5923913043478262</v>
      </c>
      <c r="M81" s="6">
        <v>8.4347826086956523</v>
      </c>
      <c r="N81" s="6">
        <v>0</v>
      </c>
      <c r="O81" s="6">
        <f>SUM(NonNurse[[#This Row],[Qualified Social Work Staff Hours]],NonNurse[[#This Row],[Other Social Work Staff Hours]])/NonNurse[[#This Row],[MDS Census]]</f>
        <v>0.14501962250046721</v>
      </c>
      <c r="P81" s="6">
        <v>4</v>
      </c>
      <c r="Q81" s="6">
        <v>1.8994565217391304</v>
      </c>
      <c r="R81" s="6">
        <f>SUM(NonNurse[[#This Row],[Qualified Activities Professional Hours]],NonNurse[[#This Row],[Other Activities Professional Hours]])/NonNurse[[#This Row],[MDS Census]]</f>
        <v>0.10142963931975332</v>
      </c>
      <c r="S81" s="6">
        <v>21.486413043478262</v>
      </c>
      <c r="T81" s="6">
        <v>4.7010869565217392</v>
      </c>
      <c r="U81" s="6">
        <v>0</v>
      </c>
      <c r="V81" s="6">
        <f>SUM(NonNurse[[#This Row],[Occupational Therapist Hours]],NonNurse[[#This Row],[OT Assistant Hours]],NonNurse[[#This Row],[OT Aide Hours]])/NonNurse[[#This Row],[MDS Census]]</f>
        <v>0.45024294524387964</v>
      </c>
      <c r="W81" s="6">
        <v>33.241847826086953</v>
      </c>
      <c r="X81" s="6">
        <v>5.0461956521739131</v>
      </c>
      <c r="Y81" s="6">
        <v>5.0978260869565215</v>
      </c>
      <c r="Z81" s="6">
        <f>SUM(NonNurse[[#This Row],[Physical Therapist (PT) Hours]],NonNurse[[#This Row],[PT Assistant Hours]],NonNurse[[#This Row],[PT Aide Hours]])/NonNurse[[#This Row],[MDS Census]]</f>
        <v>0.74593533918893662</v>
      </c>
      <c r="AA81" s="6">
        <v>0</v>
      </c>
      <c r="AB81" s="6">
        <v>4.5217391304347823</v>
      </c>
      <c r="AC81" s="6">
        <v>0</v>
      </c>
      <c r="AD81" s="6">
        <v>0</v>
      </c>
      <c r="AE81" s="6">
        <v>1.1521739130434783</v>
      </c>
      <c r="AF81" s="6">
        <v>0</v>
      </c>
      <c r="AG81" s="6">
        <v>4.2119565217391308</v>
      </c>
      <c r="AH81" s="1">
        <v>75275</v>
      </c>
      <c r="AI81">
        <v>1</v>
      </c>
    </row>
    <row r="82" spans="1:35" x14ac:dyDescent="0.25">
      <c r="A82" t="s">
        <v>207</v>
      </c>
      <c r="B82" t="s">
        <v>80</v>
      </c>
      <c r="C82" t="s">
        <v>320</v>
      </c>
      <c r="D82" t="s">
        <v>257</v>
      </c>
      <c r="E82" s="6">
        <v>118.02173913043478</v>
      </c>
      <c r="F82" s="6">
        <v>5.3913043478260869</v>
      </c>
      <c r="G82" s="6">
        <v>0</v>
      </c>
      <c r="H82" s="6">
        <v>0</v>
      </c>
      <c r="I82" s="6">
        <v>0.72826086956521741</v>
      </c>
      <c r="J82" s="6">
        <v>0</v>
      </c>
      <c r="K82" s="6">
        <v>0</v>
      </c>
      <c r="L82" s="6">
        <v>0</v>
      </c>
      <c r="M82" s="6">
        <v>0</v>
      </c>
      <c r="N82" s="6">
        <v>8.3695652173913047</v>
      </c>
      <c r="O82" s="6">
        <f>SUM(NonNurse[[#This Row],[Qualified Social Work Staff Hours]],NonNurse[[#This Row],[Other Social Work Staff Hours]])/NonNurse[[#This Row],[MDS Census]]</f>
        <v>7.0915454043101858E-2</v>
      </c>
      <c r="P82" s="6">
        <v>5.3505434782608692</v>
      </c>
      <c r="Q82" s="6">
        <v>10.328804347826088</v>
      </c>
      <c r="R82" s="6">
        <f>SUM(NonNurse[[#This Row],[Qualified Activities Professional Hours]],NonNurse[[#This Row],[Other Activities Professional Hours]])/NonNurse[[#This Row],[MDS Census]]</f>
        <v>0.13285135384048627</v>
      </c>
      <c r="S82" s="6">
        <v>0</v>
      </c>
      <c r="T82" s="6">
        <v>0</v>
      </c>
      <c r="U82" s="6">
        <v>0</v>
      </c>
      <c r="V82" s="6">
        <f>SUM(NonNurse[[#This Row],[Occupational Therapist Hours]],NonNurse[[#This Row],[OT Assistant Hours]],NonNurse[[#This Row],[OT Aide Hours]])/NonNurse[[#This Row],[MDS Census]]</f>
        <v>0</v>
      </c>
      <c r="W82" s="6">
        <v>0</v>
      </c>
      <c r="X82" s="6">
        <v>0</v>
      </c>
      <c r="Y82" s="6">
        <v>0</v>
      </c>
      <c r="Z82" s="6">
        <f>SUM(NonNurse[[#This Row],[Physical Therapist (PT) Hours]],NonNurse[[#This Row],[PT Assistant Hours]],NonNurse[[#This Row],[PT Aide Hours]])/NonNurse[[#This Row],[MDS Census]]</f>
        <v>0</v>
      </c>
      <c r="AA82" s="6">
        <v>0</v>
      </c>
      <c r="AB82" s="6">
        <v>0</v>
      </c>
      <c r="AC82" s="6">
        <v>0</v>
      </c>
      <c r="AD82" s="6">
        <v>0</v>
      </c>
      <c r="AE82" s="6">
        <v>0</v>
      </c>
      <c r="AF82" s="6">
        <v>0</v>
      </c>
      <c r="AG82" s="6">
        <v>0</v>
      </c>
      <c r="AH82" s="1">
        <v>75270</v>
      </c>
      <c r="AI82">
        <v>1</v>
      </c>
    </row>
    <row r="83" spans="1:35" x14ac:dyDescent="0.25">
      <c r="A83" t="s">
        <v>207</v>
      </c>
      <c r="B83" t="s">
        <v>22</v>
      </c>
      <c r="C83" t="s">
        <v>285</v>
      </c>
      <c r="D83" t="s">
        <v>254</v>
      </c>
      <c r="E83" s="6">
        <v>39.902173913043477</v>
      </c>
      <c r="F83" s="6">
        <v>5.6521739130434785</v>
      </c>
      <c r="G83" s="6">
        <v>0</v>
      </c>
      <c r="H83" s="6">
        <v>0</v>
      </c>
      <c r="I83" s="6">
        <v>0</v>
      </c>
      <c r="J83" s="6">
        <v>0</v>
      </c>
      <c r="K83" s="6">
        <v>0</v>
      </c>
      <c r="L83" s="6">
        <v>0.19532608695652176</v>
      </c>
      <c r="M83" s="6">
        <v>0</v>
      </c>
      <c r="N83" s="6">
        <v>5.2930434782608691</v>
      </c>
      <c r="O83" s="6">
        <f>SUM(NonNurse[[#This Row],[Qualified Social Work Staff Hours]],NonNurse[[#This Row],[Other Social Work Staff Hours]])/NonNurse[[#This Row],[MDS Census]]</f>
        <v>0.1326505039498774</v>
      </c>
      <c r="P83" s="6">
        <v>4.7336956521739131</v>
      </c>
      <c r="Q83" s="6">
        <v>0</v>
      </c>
      <c r="R83" s="6">
        <f>SUM(NonNurse[[#This Row],[Qualified Activities Professional Hours]],NonNurse[[#This Row],[Other Activities Professional Hours]])/NonNurse[[#This Row],[MDS Census]]</f>
        <v>0.11863252519749387</v>
      </c>
      <c r="S83" s="6">
        <v>0.13315217391304349</v>
      </c>
      <c r="T83" s="6">
        <v>0</v>
      </c>
      <c r="U83" s="6">
        <v>0</v>
      </c>
      <c r="V83" s="6">
        <f>SUM(NonNurse[[#This Row],[Occupational Therapist Hours]],NonNurse[[#This Row],[OT Assistant Hours]],NonNurse[[#This Row],[OT Aide Hours]])/NonNurse[[#This Row],[MDS Census]]</f>
        <v>3.3369654045219289E-3</v>
      </c>
      <c r="W83" s="6">
        <v>0.27847826086956518</v>
      </c>
      <c r="X83" s="6">
        <v>0.17402173913043475</v>
      </c>
      <c r="Y83" s="6">
        <v>0</v>
      </c>
      <c r="Z83" s="6">
        <f>SUM(NonNurse[[#This Row],[Physical Therapist (PT) Hours]],NonNurse[[#This Row],[PT Assistant Hours]],NonNurse[[#This Row],[PT Aide Hours]])/NonNurse[[#This Row],[MDS Census]]</f>
        <v>1.1340234268591662E-2</v>
      </c>
      <c r="AA83" s="6">
        <v>0</v>
      </c>
      <c r="AB83" s="6">
        <v>0</v>
      </c>
      <c r="AC83" s="6">
        <v>0</v>
      </c>
      <c r="AD83" s="6">
        <v>0</v>
      </c>
      <c r="AE83" s="6">
        <v>0</v>
      </c>
      <c r="AF83" s="6">
        <v>0</v>
      </c>
      <c r="AG83" s="6">
        <v>0</v>
      </c>
      <c r="AH83" s="1">
        <v>75096</v>
      </c>
      <c r="AI83">
        <v>1</v>
      </c>
    </row>
    <row r="84" spans="1:35" x14ac:dyDescent="0.25">
      <c r="A84" t="s">
        <v>207</v>
      </c>
      <c r="B84" t="s">
        <v>60</v>
      </c>
      <c r="C84" t="s">
        <v>290</v>
      </c>
      <c r="D84" t="s">
        <v>254</v>
      </c>
      <c r="E84" s="6">
        <v>64.5</v>
      </c>
      <c r="F84" s="6">
        <v>5.6521739130434785</v>
      </c>
      <c r="G84" s="6">
        <v>0.68478260869565222</v>
      </c>
      <c r="H84" s="6">
        <v>0.13043478260869565</v>
      </c>
      <c r="I84" s="6">
        <v>1.5978260869565217</v>
      </c>
      <c r="J84" s="6">
        <v>0</v>
      </c>
      <c r="K84" s="6">
        <v>2.402173913043478</v>
      </c>
      <c r="L84" s="6">
        <v>5.8241304347826084</v>
      </c>
      <c r="M84" s="6">
        <v>5.6521739130434785</v>
      </c>
      <c r="N84" s="6">
        <v>5.6521739130434785</v>
      </c>
      <c r="O84" s="6">
        <f>SUM(NonNurse[[#This Row],[Qualified Social Work Staff Hours]],NonNurse[[#This Row],[Other Social Work Staff Hours]])/NonNurse[[#This Row],[MDS Census]]</f>
        <v>0.17526120660599934</v>
      </c>
      <c r="P84" s="6">
        <v>5.702934782608696</v>
      </c>
      <c r="Q84" s="6">
        <v>9.7129347826086931</v>
      </c>
      <c r="R84" s="6">
        <f>SUM(NonNurse[[#This Row],[Qualified Activities Professional Hours]],NonNurse[[#This Row],[Other Activities Professional Hours]])/NonNurse[[#This Row],[MDS Census]]</f>
        <v>0.23900572969329284</v>
      </c>
      <c r="S84" s="6">
        <v>14.263586956521737</v>
      </c>
      <c r="T84" s="6">
        <v>8.4481521739130461</v>
      </c>
      <c r="U84" s="6">
        <v>0</v>
      </c>
      <c r="V84" s="6">
        <f>SUM(NonNurse[[#This Row],[Occupational Therapist Hours]],NonNurse[[#This Row],[OT Assistant Hours]],NonNurse[[#This Row],[OT Aide Hours]])/NonNurse[[#This Row],[MDS Census]]</f>
        <v>0.35211998651836873</v>
      </c>
      <c r="W84" s="6">
        <v>6.1788043478260875</v>
      </c>
      <c r="X84" s="6">
        <v>14.123695652173915</v>
      </c>
      <c r="Y84" s="6">
        <v>0</v>
      </c>
      <c r="Z84" s="6">
        <f>SUM(NonNurse[[#This Row],[Physical Therapist (PT) Hours]],NonNurse[[#This Row],[PT Assistant Hours]],NonNurse[[#This Row],[PT Aide Hours]])/NonNurse[[#This Row],[MDS Census]]</f>
        <v>0.31476744186046512</v>
      </c>
      <c r="AA84" s="6">
        <v>0</v>
      </c>
      <c r="AB84" s="6">
        <v>0</v>
      </c>
      <c r="AC84" s="6">
        <v>0</v>
      </c>
      <c r="AD84" s="6">
        <v>47.220652173913045</v>
      </c>
      <c r="AE84" s="6">
        <v>0</v>
      </c>
      <c r="AF84" s="6">
        <v>0</v>
      </c>
      <c r="AG84" s="6">
        <v>0.54347826086956519</v>
      </c>
      <c r="AH84" s="1">
        <v>75235</v>
      </c>
      <c r="AI84">
        <v>1</v>
      </c>
    </row>
    <row r="85" spans="1:35" x14ac:dyDescent="0.25">
      <c r="A85" t="s">
        <v>207</v>
      </c>
      <c r="B85" t="s">
        <v>145</v>
      </c>
      <c r="C85" t="s">
        <v>307</v>
      </c>
      <c r="D85" t="s">
        <v>254</v>
      </c>
      <c r="E85" s="6">
        <v>100.14130434782609</v>
      </c>
      <c r="F85" s="6">
        <v>5.3804347826086953</v>
      </c>
      <c r="G85" s="6">
        <v>0.64402173913043481</v>
      </c>
      <c r="H85" s="6">
        <v>0.48086956521739133</v>
      </c>
      <c r="I85" s="6">
        <v>5.2717391304347823</v>
      </c>
      <c r="J85" s="6">
        <v>0</v>
      </c>
      <c r="K85" s="6">
        <v>0</v>
      </c>
      <c r="L85" s="6">
        <v>3.8649999999999998</v>
      </c>
      <c r="M85" s="6">
        <v>6.9130434782608692</v>
      </c>
      <c r="N85" s="6">
        <v>9.2918478260869559</v>
      </c>
      <c r="O85" s="6">
        <f>SUM(NonNurse[[#This Row],[Qualified Social Work Staff Hours]],NonNurse[[#This Row],[Other Social Work Staff Hours]])/NonNurse[[#This Row],[MDS Census]]</f>
        <v>0.16182025398892866</v>
      </c>
      <c r="P85" s="6">
        <v>4.9728260869565215</v>
      </c>
      <c r="Q85" s="6">
        <v>14.076086956521738</v>
      </c>
      <c r="R85" s="6">
        <f>SUM(NonNurse[[#This Row],[Qualified Activities Professional Hours]],NonNurse[[#This Row],[Other Activities Professional Hours]])/NonNurse[[#This Row],[MDS Census]]</f>
        <v>0.19022034082275041</v>
      </c>
      <c r="S85" s="6">
        <v>10.956521739130435</v>
      </c>
      <c r="T85" s="6">
        <v>0.70108695652173914</v>
      </c>
      <c r="U85" s="6">
        <v>0</v>
      </c>
      <c r="V85" s="6">
        <f>SUM(NonNurse[[#This Row],[Occupational Therapist Hours]],NonNurse[[#This Row],[OT Assistant Hours]],NonNurse[[#This Row],[OT Aide Hours]])/NonNurse[[#This Row],[MDS Census]]</f>
        <v>0.11641159231520677</v>
      </c>
      <c r="W85" s="6">
        <v>5.0625</v>
      </c>
      <c r="X85" s="6">
        <v>4.7853260869565215</v>
      </c>
      <c r="Y85" s="6">
        <v>0</v>
      </c>
      <c r="Z85" s="6">
        <f>SUM(NonNurse[[#This Row],[Physical Therapist (PT) Hours]],NonNurse[[#This Row],[PT Assistant Hours]],NonNurse[[#This Row],[PT Aide Hours]])/NonNurse[[#This Row],[MDS Census]]</f>
        <v>9.8339303158580263E-2</v>
      </c>
      <c r="AA85" s="6">
        <v>0</v>
      </c>
      <c r="AB85" s="6">
        <v>0</v>
      </c>
      <c r="AC85" s="6">
        <v>0</v>
      </c>
      <c r="AD85" s="6">
        <v>0</v>
      </c>
      <c r="AE85" s="6">
        <v>0</v>
      </c>
      <c r="AF85" s="6">
        <v>0</v>
      </c>
      <c r="AG85" s="6">
        <v>0.17391304347826086</v>
      </c>
      <c r="AH85" s="1">
        <v>75366</v>
      </c>
      <c r="AI85">
        <v>1</v>
      </c>
    </row>
    <row r="86" spans="1:35" x14ac:dyDescent="0.25">
      <c r="A86" t="s">
        <v>207</v>
      </c>
      <c r="B86" t="s">
        <v>181</v>
      </c>
      <c r="C86" t="s">
        <v>272</v>
      </c>
      <c r="D86" t="s">
        <v>252</v>
      </c>
      <c r="E86" s="6">
        <v>74.967391304347828</v>
      </c>
      <c r="F86" s="6">
        <v>5.3852173913043471</v>
      </c>
      <c r="G86" s="6">
        <v>0.31521739130434784</v>
      </c>
      <c r="H86" s="6">
        <v>0.48217391304347812</v>
      </c>
      <c r="I86" s="6">
        <v>3.5434782608695654</v>
      </c>
      <c r="J86" s="6">
        <v>0</v>
      </c>
      <c r="K86" s="6">
        <v>0</v>
      </c>
      <c r="L86" s="6">
        <v>5.7961956521739131</v>
      </c>
      <c r="M86" s="6">
        <v>9.304347826086957</v>
      </c>
      <c r="N86" s="6">
        <v>0</v>
      </c>
      <c r="O86" s="6">
        <f>SUM(NonNurse[[#This Row],[Qualified Social Work Staff Hours]],NonNurse[[#This Row],[Other Social Work Staff Hours]])/NonNurse[[#This Row],[MDS Census]]</f>
        <v>0.12411193272437292</v>
      </c>
      <c r="P86" s="6">
        <v>0</v>
      </c>
      <c r="Q86" s="6">
        <v>0</v>
      </c>
      <c r="R86" s="6">
        <f>SUM(NonNurse[[#This Row],[Qualified Activities Professional Hours]],NonNurse[[#This Row],[Other Activities Professional Hours]])/NonNurse[[#This Row],[MDS Census]]</f>
        <v>0</v>
      </c>
      <c r="S86" s="6">
        <v>8.4809782608695645</v>
      </c>
      <c r="T86" s="6">
        <v>7.6114130434782608</v>
      </c>
      <c r="U86" s="6">
        <v>0</v>
      </c>
      <c r="V86" s="6">
        <f>SUM(NonNurse[[#This Row],[Occupational Therapist Hours]],NonNurse[[#This Row],[OT Assistant Hours]],NonNurse[[#This Row],[OT Aide Hours]])/NonNurse[[#This Row],[MDS Census]]</f>
        <v>0.21465854719443234</v>
      </c>
      <c r="W86" s="6">
        <v>3.3423913043478262</v>
      </c>
      <c r="X86" s="6">
        <v>9.125</v>
      </c>
      <c r="Y86" s="6">
        <v>0</v>
      </c>
      <c r="Z86" s="6">
        <f>SUM(NonNurse[[#This Row],[Physical Therapist (PT) Hours]],NonNurse[[#This Row],[PT Assistant Hours]],NonNurse[[#This Row],[PT Aide Hours]])/NonNurse[[#This Row],[MDS Census]]</f>
        <v>0.16630419022763521</v>
      </c>
      <c r="AA86" s="6">
        <v>0.15217391304347827</v>
      </c>
      <c r="AB86" s="6">
        <v>9.6739130434782616</v>
      </c>
      <c r="AC86" s="6">
        <v>2.7608695652173911</v>
      </c>
      <c r="AD86" s="6">
        <v>0</v>
      </c>
      <c r="AE86" s="6">
        <v>0</v>
      </c>
      <c r="AF86" s="6">
        <v>0</v>
      </c>
      <c r="AG86" s="6">
        <v>0</v>
      </c>
      <c r="AH86" s="1">
        <v>75414</v>
      </c>
      <c r="AI86">
        <v>1</v>
      </c>
    </row>
    <row r="87" spans="1:35" x14ac:dyDescent="0.25">
      <c r="A87" t="s">
        <v>207</v>
      </c>
      <c r="B87" t="s">
        <v>42</v>
      </c>
      <c r="C87" t="s">
        <v>297</v>
      </c>
      <c r="D87" t="s">
        <v>257</v>
      </c>
      <c r="E87" s="6">
        <v>113.29347826086956</v>
      </c>
      <c r="F87" s="6">
        <v>3.6304347826086958</v>
      </c>
      <c r="G87" s="6">
        <v>4.1847826086956523</v>
      </c>
      <c r="H87" s="6">
        <v>0.65760869565217395</v>
      </c>
      <c r="I87" s="6">
        <v>2.4673913043478262</v>
      </c>
      <c r="J87" s="6">
        <v>0</v>
      </c>
      <c r="K87" s="6">
        <v>0</v>
      </c>
      <c r="L87" s="6">
        <v>2.054347826086957</v>
      </c>
      <c r="M87" s="6">
        <v>4.4456521739130439</v>
      </c>
      <c r="N87" s="6">
        <v>0</v>
      </c>
      <c r="O87" s="6">
        <f>SUM(NonNurse[[#This Row],[Qualified Social Work Staff Hours]],NonNurse[[#This Row],[Other Social Work Staff Hours]])/NonNurse[[#This Row],[MDS Census]]</f>
        <v>3.9240141993667856E-2</v>
      </c>
      <c r="P87" s="6">
        <v>4.9728260869565215</v>
      </c>
      <c r="Q87" s="6">
        <v>13.671195652173912</v>
      </c>
      <c r="R87" s="6">
        <f>SUM(NonNurse[[#This Row],[Qualified Activities Professional Hours]],NonNurse[[#This Row],[Other Activities Professional Hours]])/NonNurse[[#This Row],[MDS Census]]</f>
        <v>0.16456394512136621</v>
      </c>
      <c r="S87" s="6">
        <v>5.1067391304347822</v>
      </c>
      <c r="T87" s="6">
        <v>10.225760869565216</v>
      </c>
      <c r="U87" s="6">
        <v>0</v>
      </c>
      <c r="V87" s="6">
        <f>SUM(NonNurse[[#This Row],[Occupational Therapist Hours]],NonNurse[[#This Row],[OT Assistant Hours]],NonNurse[[#This Row],[OT Aide Hours]])/NonNurse[[#This Row],[MDS Census]]</f>
        <v>0.13533435671111962</v>
      </c>
      <c r="W87" s="6">
        <v>3.7593478260869566</v>
      </c>
      <c r="X87" s="6">
        <v>4.7056521739130428</v>
      </c>
      <c r="Y87" s="6">
        <v>0</v>
      </c>
      <c r="Z87" s="6">
        <f>SUM(NonNurse[[#This Row],[Physical Therapist (PT) Hours]],NonNurse[[#This Row],[PT Assistant Hours]],NonNurse[[#This Row],[PT Aide Hours]])/NonNurse[[#This Row],[MDS Census]]</f>
        <v>7.4717451789312092E-2</v>
      </c>
      <c r="AA87" s="6">
        <v>3.1304347826086958</v>
      </c>
      <c r="AB87" s="6">
        <v>0</v>
      </c>
      <c r="AC87" s="6">
        <v>0</v>
      </c>
      <c r="AD87" s="6">
        <v>0</v>
      </c>
      <c r="AE87" s="6">
        <v>5.434782608695652E-2</v>
      </c>
      <c r="AF87" s="6">
        <v>0</v>
      </c>
      <c r="AG87" s="6">
        <v>2.3858695652173911</v>
      </c>
      <c r="AH87" s="1">
        <v>75196</v>
      </c>
      <c r="AI87">
        <v>1</v>
      </c>
    </row>
    <row r="88" spans="1:35" x14ac:dyDescent="0.25">
      <c r="A88" t="s">
        <v>207</v>
      </c>
      <c r="B88" t="s">
        <v>72</v>
      </c>
      <c r="C88" t="s">
        <v>309</v>
      </c>
      <c r="D88" t="s">
        <v>257</v>
      </c>
      <c r="E88" s="6">
        <v>99.891304347826093</v>
      </c>
      <c r="F88" s="6">
        <v>5.5652173913043477</v>
      </c>
      <c r="G88" s="6">
        <v>0</v>
      </c>
      <c r="H88" s="6">
        <v>0</v>
      </c>
      <c r="I88" s="6">
        <v>0.42391304347826086</v>
      </c>
      <c r="J88" s="6">
        <v>0</v>
      </c>
      <c r="K88" s="6">
        <v>0.24728260869565216</v>
      </c>
      <c r="L88" s="6">
        <v>0</v>
      </c>
      <c r="M88" s="6">
        <v>0</v>
      </c>
      <c r="N88" s="6">
        <v>5.2472826086956523</v>
      </c>
      <c r="O88" s="6">
        <f>SUM(NonNurse[[#This Row],[Qualified Social Work Staff Hours]],NonNurse[[#This Row],[Other Social Work Staff Hours]])/NonNurse[[#This Row],[MDS Census]]</f>
        <v>5.2529923830250271E-2</v>
      </c>
      <c r="P88" s="6">
        <v>5.5652173913043477</v>
      </c>
      <c r="Q88" s="6">
        <v>4.9456521739130439</v>
      </c>
      <c r="R88" s="6">
        <f>SUM(NonNurse[[#This Row],[Qualified Activities Professional Hours]],NonNurse[[#This Row],[Other Activities Professional Hours]])/NonNurse[[#This Row],[MDS Census]]</f>
        <v>0.10522306855277475</v>
      </c>
      <c r="S88" s="6">
        <v>0</v>
      </c>
      <c r="T88" s="6">
        <v>0</v>
      </c>
      <c r="U88" s="6">
        <v>0</v>
      </c>
      <c r="V88" s="6">
        <f>SUM(NonNurse[[#This Row],[Occupational Therapist Hours]],NonNurse[[#This Row],[OT Assistant Hours]],NonNurse[[#This Row],[OT Aide Hours]])/NonNurse[[#This Row],[MDS Census]]</f>
        <v>0</v>
      </c>
      <c r="W88" s="6">
        <v>0</v>
      </c>
      <c r="X88" s="6">
        <v>0</v>
      </c>
      <c r="Y88" s="6">
        <v>0</v>
      </c>
      <c r="Z88" s="6">
        <f>SUM(NonNurse[[#This Row],[Physical Therapist (PT) Hours]],NonNurse[[#This Row],[PT Assistant Hours]],NonNurse[[#This Row],[PT Aide Hours]])/NonNurse[[#This Row],[MDS Census]]</f>
        <v>0</v>
      </c>
      <c r="AA88" s="6">
        <v>0</v>
      </c>
      <c r="AB88" s="6">
        <v>0</v>
      </c>
      <c r="AC88" s="6">
        <v>0</v>
      </c>
      <c r="AD88" s="6">
        <v>0</v>
      </c>
      <c r="AE88" s="6">
        <v>0</v>
      </c>
      <c r="AF88" s="6">
        <v>0</v>
      </c>
      <c r="AG88" s="6">
        <v>0</v>
      </c>
      <c r="AH88" s="1">
        <v>75253</v>
      </c>
      <c r="AI88">
        <v>1</v>
      </c>
    </row>
    <row r="89" spans="1:35" x14ac:dyDescent="0.25">
      <c r="A89" t="s">
        <v>207</v>
      </c>
      <c r="B89" t="s">
        <v>25</v>
      </c>
      <c r="C89" t="s">
        <v>282</v>
      </c>
      <c r="D89" t="s">
        <v>253</v>
      </c>
      <c r="E89" s="6">
        <v>205.27173913043478</v>
      </c>
      <c r="F89" s="6">
        <v>10.782608695652174</v>
      </c>
      <c r="G89" s="6">
        <v>0.46467391304347827</v>
      </c>
      <c r="H89" s="6">
        <v>1.4375</v>
      </c>
      <c r="I89" s="6">
        <v>5.3260869565217392</v>
      </c>
      <c r="J89" s="6">
        <v>0</v>
      </c>
      <c r="K89" s="6">
        <v>0</v>
      </c>
      <c r="L89" s="6">
        <v>3.1739130434782608</v>
      </c>
      <c r="M89" s="6">
        <v>12.956521739130435</v>
      </c>
      <c r="N89" s="6">
        <v>0</v>
      </c>
      <c r="O89" s="6">
        <f>SUM(NonNurse[[#This Row],[Qualified Social Work Staff Hours]],NonNurse[[#This Row],[Other Social Work Staff Hours]])/NonNurse[[#This Row],[MDS Census]]</f>
        <v>6.3118877415938579E-2</v>
      </c>
      <c r="P89" s="6">
        <v>0</v>
      </c>
      <c r="Q89" s="6">
        <v>0</v>
      </c>
      <c r="R89" s="6">
        <f>SUM(NonNurse[[#This Row],[Qualified Activities Professional Hours]],NonNurse[[#This Row],[Other Activities Professional Hours]])/NonNurse[[#This Row],[MDS Census]]</f>
        <v>0</v>
      </c>
      <c r="S89" s="6">
        <v>8.0986956521739124</v>
      </c>
      <c r="T89" s="6">
        <v>10.065217391304348</v>
      </c>
      <c r="U89" s="6">
        <v>0</v>
      </c>
      <c r="V89" s="6">
        <f>SUM(NonNurse[[#This Row],[Occupational Therapist Hours]],NonNurse[[#This Row],[OT Assistant Hours]],NonNurse[[#This Row],[OT Aide Hours]])/NonNurse[[#This Row],[MDS Census]]</f>
        <v>8.8487159120995501E-2</v>
      </c>
      <c r="W89" s="6">
        <v>8.7798913043478262</v>
      </c>
      <c r="X89" s="6">
        <v>10.195652173913043</v>
      </c>
      <c r="Y89" s="6">
        <v>0</v>
      </c>
      <c r="Z89" s="6">
        <f>SUM(NonNurse[[#This Row],[Physical Therapist (PT) Hours]],NonNurse[[#This Row],[PT Assistant Hours]],NonNurse[[#This Row],[PT Aide Hours]])/NonNurse[[#This Row],[MDS Census]]</f>
        <v>9.2441090812814389E-2</v>
      </c>
      <c r="AA89" s="6">
        <v>0</v>
      </c>
      <c r="AB89" s="6">
        <v>19.347826086956523</v>
      </c>
      <c r="AC89" s="6">
        <v>0</v>
      </c>
      <c r="AD89" s="6">
        <v>0</v>
      </c>
      <c r="AE89" s="6">
        <v>6.5217391304347824E-2</v>
      </c>
      <c r="AF89" s="6">
        <v>0</v>
      </c>
      <c r="AG89" s="6">
        <v>0.91847826086956519</v>
      </c>
      <c r="AH89" s="1">
        <v>75109</v>
      </c>
      <c r="AI89">
        <v>1</v>
      </c>
    </row>
    <row r="90" spans="1:35" x14ac:dyDescent="0.25">
      <c r="A90" t="s">
        <v>207</v>
      </c>
      <c r="B90" t="s">
        <v>8</v>
      </c>
      <c r="C90" t="s">
        <v>274</v>
      </c>
      <c r="D90" t="s">
        <v>252</v>
      </c>
      <c r="E90" s="6">
        <v>87.489130434782609</v>
      </c>
      <c r="F90" s="6">
        <v>4.5380434782608692</v>
      </c>
      <c r="G90" s="6">
        <v>0.26630434782608697</v>
      </c>
      <c r="H90" s="6">
        <v>0.54565217391304333</v>
      </c>
      <c r="I90" s="6">
        <v>1.826086956521739</v>
      </c>
      <c r="J90" s="6">
        <v>0</v>
      </c>
      <c r="K90" s="6">
        <v>0</v>
      </c>
      <c r="L90" s="6">
        <v>4.1739130434782608</v>
      </c>
      <c r="M90" s="6">
        <v>8.6657608695652169</v>
      </c>
      <c r="N90" s="6">
        <v>0</v>
      </c>
      <c r="O90" s="6">
        <f>SUM(NonNurse[[#This Row],[Qualified Social Work Staff Hours]],NonNurse[[#This Row],[Other Social Work Staff Hours]])/NonNurse[[#This Row],[MDS Census]]</f>
        <v>9.904957137532612E-2</v>
      </c>
      <c r="P90" s="6">
        <v>0</v>
      </c>
      <c r="Q90" s="6">
        <v>0</v>
      </c>
      <c r="R90" s="6">
        <f>SUM(NonNurse[[#This Row],[Qualified Activities Professional Hours]],NonNurse[[#This Row],[Other Activities Professional Hours]])/NonNurse[[#This Row],[MDS Census]]</f>
        <v>0</v>
      </c>
      <c r="S90" s="6">
        <v>4.8451086956521738</v>
      </c>
      <c r="T90" s="6">
        <v>5.6657608695652177</v>
      </c>
      <c r="U90" s="6">
        <v>0</v>
      </c>
      <c r="V90" s="6">
        <f>SUM(NonNurse[[#This Row],[Occupational Therapist Hours]],NonNurse[[#This Row],[OT Assistant Hours]],NonNurse[[#This Row],[OT Aide Hours]])/NonNurse[[#This Row],[MDS Census]]</f>
        <v>0.12013914772021368</v>
      </c>
      <c r="W90" s="6">
        <v>4.1983695652173916</v>
      </c>
      <c r="X90" s="6">
        <v>4.1059782608695654</v>
      </c>
      <c r="Y90" s="6">
        <v>0</v>
      </c>
      <c r="Z90" s="6">
        <f>SUM(NonNurse[[#This Row],[Physical Therapist (PT) Hours]],NonNurse[[#This Row],[PT Assistant Hours]],NonNurse[[#This Row],[PT Aide Hours]])/NonNurse[[#This Row],[MDS Census]]</f>
        <v>9.4918623431482177E-2</v>
      </c>
      <c r="AA90" s="6">
        <v>0</v>
      </c>
      <c r="AB90" s="6">
        <v>9.9673913043478262</v>
      </c>
      <c r="AC90" s="6">
        <v>0</v>
      </c>
      <c r="AD90" s="6">
        <v>0</v>
      </c>
      <c r="AE90" s="6">
        <v>0</v>
      </c>
      <c r="AF90" s="6">
        <v>0</v>
      </c>
      <c r="AG90" s="6">
        <v>0</v>
      </c>
      <c r="AH90" s="1">
        <v>75047</v>
      </c>
      <c r="AI90">
        <v>1</v>
      </c>
    </row>
    <row r="91" spans="1:35" x14ac:dyDescent="0.25">
      <c r="A91" t="s">
        <v>207</v>
      </c>
      <c r="B91" t="s">
        <v>18</v>
      </c>
      <c r="C91" t="s">
        <v>282</v>
      </c>
      <c r="D91" t="s">
        <v>253</v>
      </c>
      <c r="E91" s="6">
        <v>101.8695652173913</v>
      </c>
      <c r="F91" s="6">
        <v>5.2119565217391308</v>
      </c>
      <c r="G91" s="6">
        <v>0.29347826086956524</v>
      </c>
      <c r="H91" s="6">
        <v>0.45652173913043476</v>
      </c>
      <c r="I91" s="6">
        <v>4.8586956521739131</v>
      </c>
      <c r="J91" s="6">
        <v>0</v>
      </c>
      <c r="K91" s="6">
        <v>0</v>
      </c>
      <c r="L91" s="6">
        <v>1.5253260869565215</v>
      </c>
      <c r="M91" s="6">
        <v>9.6304347826086953</v>
      </c>
      <c r="N91" s="6">
        <v>0</v>
      </c>
      <c r="O91" s="6">
        <f>SUM(NonNurse[[#This Row],[Qualified Social Work Staff Hours]],NonNurse[[#This Row],[Other Social Work Staff Hours]])/NonNurse[[#This Row],[MDS Census]]</f>
        <v>9.4536918480580462E-2</v>
      </c>
      <c r="P91" s="6">
        <v>9.0489130434782616</v>
      </c>
      <c r="Q91" s="6">
        <v>0</v>
      </c>
      <c r="R91" s="6">
        <f>SUM(NonNurse[[#This Row],[Qualified Activities Professional Hours]],NonNurse[[#This Row],[Other Activities Professional Hours]])/NonNurse[[#This Row],[MDS Census]]</f>
        <v>8.8828425096030741E-2</v>
      </c>
      <c r="S91" s="6">
        <v>7.9782608695652177</v>
      </c>
      <c r="T91" s="6">
        <v>13.081521739130435</v>
      </c>
      <c r="U91" s="6">
        <v>0</v>
      </c>
      <c r="V91" s="6">
        <f>SUM(NonNurse[[#This Row],[Occupational Therapist Hours]],NonNurse[[#This Row],[OT Assistant Hours]],NonNurse[[#This Row],[OT Aide Hours]])/NonNurse[[#This Row],[MDS Census]]</f>
        <v>0.20673282116944092</v>
      </c>
      <c r="W91" s="6">
        <v>5.5271739130434785</v>
      </c>
      <c r="X91" s="6">
        <v>8.4619565217391308</v>
      </c>
      <c r="Y91" s="6">
        <v>0</v>
      </c>
      <c r="Z91" s="6">
        <f>SUM(NonNurse[[#This Row],[Physical Therapist (PT) Hours]],NonNurse[[#This Row],[PT Assistant Hours]],NonNurse[[#This Row],[PT Aide Hours]])/NonNurse[[#This Row],[MDS Census]]</f>
        <v>0.13732394366197184</v>
      </c>
      <c r="AA91" s="6">
        <v>0</v>
      </c>
      <c r="AB91" s="6">
        <v>4.7826086956521738</v>
      </c>
      <c r="AC91" s="6">
        <v>0</v>
      </c>
      <c r="AD91" s="6">
        <v>0</v>
      </c>
      <c r="AE91" s="6">
        <v>0</v>
      </c>
      <c r="AF91" s="6">
        <v>0</v>
      </c>
      <c r="AG91" s="6">
        <v>0</v>
      </c>
      <c r="AH91" s="1">
        <v>75082</v>
      </c>
      <c r="AI91">
        <v>1</v>
      </c>
    </row>
    <row r="92" spans="1:35" x14ac:dyDescent="0.25">
      <c r="A92" t="s">
        <v>207</v>
      </c>
      <c r="B92" t="s">
        <v>92</v>
      </c>
      <c r="C92" t="s">
        <v>324</v>
      </c>
      <c r="D92" t="s">
        <v>253</v>
      </c>
      <c r="E92" s="6">
        <v>91.739130434782609</v>
      </c>
      <c r="F92" s="6">
        <v>5.7391304347826084</v>
      </c>
      <c r="G92" s="6">
        <v>1.9320652173913044</v>
      </c>
      <c r="H92" s="6">
        <v>4.2608695652173916</v>
      </c>
      <c r="I92" s="6">
        <v>5.8152173913043477</v>
      </c>
      <c r="J92" s="6">
        <v>0</v>
      </c>
      <c r="K92" s="6">
        <v>4.4565217391304346</v>
      </c>
      <c r="L92" s="6">
        <v>2.4402173913043477</v>
      </c>
      <c r="M92" s="6">
        <v>9.7391304347826093</v>
      </c>
      <c r="N92" s="6">
        <v>0</v>
      </c>
      <c r="O92" s="6">
        <f>SUM(NonNurse[[#This Row],[Qualified Social Work Staff Hours]],NonNurse[[#This Row],[Other Social Work Staff Hours]])/NonNurse[[#This Row],[MDS Census]]</f>
        <v>0.10616113744075829</v>
      </c>
      <c r="P92" s="6">
        <v>4.4347826086956523</v>
      </c>
      <c r="Q92" s="6">
        <v>26.595108695652176</v>
      </c>
      <c r="R92" s="6">
        <f>SUM(NonNurse[[#This Row],[Qualified Activities Professional Hours]],NonNurse[[#This Row],[Other Activities Professional Hours]])/NonNurse[[#This Row],[MDS Census]]</f>
        <v>0.33824052132701421</v>
      </c>
      <c r="S92" s="6">
        <v>8.5679347826086953</v>
      </c>
      <c r="T92" s="6">
        <v>11.791847826086958</v>
      </c>
      <c r="U92" s="6">
        <v>0</v>
      </c>
      <c r="V92" s="6">
        <f>SUM(NonNurse[[#This Row],[Occupational Therapist Hours]],NonNurse[[#This Row],[OT Assistant Hours]],NonNurse[[#This Row],[OT Aide Hours]])/NonNurse[[#This Row],[MDS Census]]</f>
        <v>0.2219312796208531</v>
      </c>
      <c r="W92" s="6">
        <v>20.168478260869566</v>
      </c>
      <c r="X92" s="6">
        <v>7.0353260869565215</v>
      </c>
      <c r="Y92" s="6">
        <v>0</v>
      </c>
      <c r="Z92" s="6">
        <f>SUM(NonNurse[[#This Row],[Physical Therapist (PT) Hours]],NonNurse[[#This Row],[PT Assistant Hours]],NonNurse[[#This Row],[PT Aide Hours]])/NonNurse[[#This Row],[MDS Census]]</f>
        <v>0.29653436018957346</v>
      </c>
      <c r="AA92" s="6">
        <v>0</v>
      </c>
      <c r="AB92" s="6">
        <v>10.815217391304348</v>
      </c>
      <c r="AC92" s="6">
        <v>0</v>
      </c>
      <c r="AD92" s="6">
        <v>0</v>
      </c>
      <c r="AE92" s="6">
        <v>0</v>
      </c>
      <c r="AF92" s="6">
        <v>0</v>
      </c>
      <c r="AG92" s="6">
        <v>0</v>
      </c>
      <c r="AH92" s="1">
        <v>75293</v>
      </c>
      <c r="AI92">
        <v>1</v>
      </c>
    </row>
    <row r="93" spans="1:35" x14ac:dyDescent="0.25">
      <c r="A93" t="s">
        <v>207</v>
      </c>
      <c r="B93" t="s">
        <v>129</v>
      </c>
      <c r="C93" t="s">
        <v>293</v>
      </c>
      <c r="D93" t="s">
        <v>253</v>
      </c>
      <c r="E93" s="6">
        <v>87.891304347826093</v>
      </c>
      <c r="F93" s="6">
        <v>5.1358695652173916</v>
      </c>
      <c r="G93" s="6">
        <v>0.4891304347826087</v>
      </c>
      <c r="H93" s="6">
        <v>0.40195652173913038</v>
      </c>
      <c r="I93" s="6">
        <v>5.0760869565217392</v>
      </c>
      <c r="J93" s="6">
        <v>0</v>
      </c>
      <c r="K93" s="6">
        <v>2.5815217391304346</v>
      </c>
      <c r="L93" s="6">
        <v>1.2201086956521738</v>
      </c>
      <c r="M93" s="6">
        <v>4.6956521739130439</v>
      </c>
      <c r="N93" s="6">
        <v>8.6413043478260878</v>
      </c>
      <c r="O93" s="6">
        <f>SUM(NonNurse[[#This Row],[Qualified Social Work Staff Hours]],NonNurse[[#This Row],[Other Social Work Staff Hours]])/NonNurse[[#This Row],[MDS Census]]</f>
        <v>0.15174375463764533</v>
      </c>
      <c r="P93" s="6">
        <v>3.6141304347826089</v>
      </c>
      <c r="Q93" s="6">
        <v>12.714673913043478</v>
      </c>
      <c r="R93" s="6">
        <f>SUM(NonNurse[[#This Row],[Qualified Activities Professional Hours]],NonNurse[[#This Row],[Other Activities Professional Hours]])/NonNurse[[#This Row],[MDS Census]]</f>
        <v>0.18578407123423199</v>
      </c>
      <c r="S93" s="6">
        <v>12.350543478260869</v>
      </c>
      <c r="T93" s="6">
        <v>0</v>
      </c>
      <c r="U93" s="6">
        <v>0</v>
      </c>
      <c r="V93" s="6">
        <f>SUM(NonNurse[[#This Row],[Occupational Therapist Hours]],NonNurse[[#This Row],[OT Assistant Hours]],NonNurse[[#This Row],[OT Aide Hours]])/NonNurse[[#This Row],[MDS Census]]</f>
        <v>0.14052065298046004</v>
      </c>
      <c r="W93" s="6">
        <v>21.682065217391305</v>
      </c>
      <c r="X93" s="6">
        <v>0</v>
      </c>
      <c r="Y93" s="6">
        <v>6.9021739130434785</v>
      </c>
      <c r="Z93" s="6">
        <f>SUM(NonNurse[[#This Row],[Physical Therapist (PT) Hours]],NonNurse[[#This Row],[PT Assistant Hours]],NonNurse[[#This Row],[PT Aide Hours]])/NonNurse[[#This Row],[MDS Census]]</f>
        <v>0.32522260697501854</v>
      </c>
      <c r="AA93" s="6">
        <v>0</v>
      </c>
      <c r="AB93" s="6">
        <v>4.9565217391304346</v>
      </c>
      <c r="AC93" s="6">
        <v>0</v>
      </c>
      <c r="AD93" s="6">
        <v>0</v>
      </c>
      <c r="AE93" s="6">
        <v>0</v>
      </c>
      <c r="AF93" s="6">
        <v>0</v>
      </c>
      <c r="AG93" s="6">
        <v>0</v>
      </c>
      <c r="AH93" s="1">
        <v>75343</v>
      </c>
      <c r="AI93">
        <v>1</v>
      </c>
    </row>
    <row r="94" spans="1:35" x14ac:dyDescent="0.25">
      <c r="A94" t="s">
        <v>207</v>
      </c>
      <c r="B94" t="s">
        <v>137</v>
      </c>
      <c r="C94" t="s">
        <v>336</v>
      </c>
      <c r="D94" t="s">
        <v>252</v>
      </c>
      <c r="E94" s="6">
        <v>281.75</v>
      </c>
      <c r="F94" s="6">
        <v>5.4782608695652177</v>
      </c>
      <c r="G94" s="6">
        <v>0</v>
      </c>
      <c r="H94" s="6">
        <v>0</v>
      </c>
      <c r="I94" s="6">
        <v>10.010869565217391</v>
      </c>
      <c r="J94" s="6">
        <v>0</v>
      </c>
      <c r="K94" s="6">
        <v>0</v>
      </c>
      <c r="L94" s="6">
        <v>9.0715217391304339</v>
      </c>
      <c r="M94" s="6">
        <v>18.970652173913049</v>
      </c>
      <c r="N94" s="6">
        <v>5.2173913043478262</v>
      </c>
      <c r="O94" s="6">
        <f>SUM(NonNurse[[#This Row],[Qualified Social Work Staff Hours]],NonNurse[[#This Row],[Other Social Work Staff Hours]])/NonNurse[[#This Row],[MDS Census]]</f>
        <v>8.5849311369160158E-2</v>
      </c>
      <c r="P94" s="6">
        <v>5.2173913043478262</v>
      </c>
      <c r="Q94" s="6">
        <v>27.897282608695644</v>
      </c>
      <c r="R94" s="6">
        <f>SUM(NonNurse[[#This Row],[Qualified Activities Professional Hours]],NonNurse[[#This Row],[Other Activities Professional Hours]])/NonNurse[[#This Row],[MDS Census]]</f>
        <v>0.11753211681648081</v>
      </c>
      <c r="S94" s="6">
        <v>37.477826086956519</v>
      </c>
      <c r="T94" s="6">
        <v>3.9023913043478271</v>
      </c>
      <c r="U94" s="6">
        <v>0</v>
      </c>
      <c r="V94" s="6">
        <f>SUM(NonNurse[[#This Row],[Occupational Therapist Hours]],NonNurse[[#This Row],[OT Assistant Hours]],NonNurse[[#This Row],[OT Aide Hours]])/NonNurse[[#This Row],[MDS Census]]</f>
        <v>0.1468685621696694</v>
      </c>
      <c r="W94" s="6">
        <v>27.753478260869571</v>
      </c>
      <c r="X94" s="6">
        <v>16.72608695652174</v>
      </c>
      <c r="Y94" s="6">
        <v>8.6086956521739122</v>
      </c>
      <c r="Z94" s="6">
        <f>SUM(NonNurse[[#This Row],[Physical Therapist (PT) Hours]],NonNurse[[#This Row],[PT Assistant Hours]],NonNurse[[#This Row],[PT Aide Hours]])/NonNurse[[#This Row],[MDS Census]]</f>
        <v>0.18842328613865209</v>
      </c>
      <c r="AA94" s="6">
        <v>0</v>
      </c>
      <c r="AB94" s="6">
        <v>35.891304347826086</v>
      </c>
      <c r="AC94" s="6">
        <v>0</v>
      </c>
      <c r="AD94" s="6">
        <v>0</v>
      </c>
      <c r="AE94" s="6">
        <v>0</v>
      </c>
      <c r="AF94" s="6">
        <v>0</v>
      </c>
      <c r="AG94" s="6">
        <v>0</v>
      </c>
      <c r="AH94" s="1">
        <v>75353</v>
      </c>
      <c r="AI94">
        <v>1</v>
      </c>
    </row>
    <row r="95" spans="1:35" x14ac:dyDescent="0.25">
      <c r="A95" t="s">
        <v>207</v>
      </c>
      <c r="B95" t="s">
        <v>200</v>
      </c>
      <c r="C95" t="s">
        <v>302</v>
      </c>
      <c r="D95" t="s">
        <v>253</v>
      </c>
      <c r="E95" s="6">
        <v>81.549295774647888</v>
      </c>
      <c r="F95" s="6">
        <v>3.7464788732394365</v>
      </c>
      <c r="G95" s="6">
        <v>0.176056338028169</v>
      </c>
      <c r="H95" s="6">
        <v>7.5454929577464789</v>
      </c>
      <c r="I95" s="6">
        <v>3.436619718309859</v>
      </c>
      <c r="J95" s="6">
        <v>0</v>
      </c>
      <c r="K95" s="6">
        <v>0</v>
      </c>
      <c r="L95" s="6">
        <v>1.908450704225352</v>
      </c>
      <c r="M95" s="6">
        <v>6.404929577464789</v>
      </c>
      <c r="N95" s="6">
        <v>0</v>
      </c>
      <c r="O95" s="6">
        <f>SUM(NonNurse[[#This Row],[Qualified Social Work Staff Hours]],NonNurse[[#This Row],[Other Social Work Staff Hours]])/NonNurse[[#This Row],[MDS Census]]</f>
        <v>7.8540587219343705E-2</v>
      </c>
      <c r="P95" s="6">
        <v>0</v>
      </c>
      <c r="Q95" s="6">
        <v>0</v>
      </c>
      <c r="R95" s="6">
        <f>SUM(NonNurse[[#This Row],[Qualified Activities Professional Hours]],NonNurse[[#This Row],[Other Activities Professional Hours]])/NonNurse[[#This Row],[MDS Census]]</f>
        <v>0</v>
      </c>
      <c r="S95" s="6">
        <v>4.591549295774648</v>
      </c>
      <c r="T95" s="6">
        <v>0</v>
      </c>
      <c r="U95" s="6">
        <v>0</v>
      </c>
      <c r="V95" s="6">
        <f>SUM(NonNurse[[#This Row],[Occupational Therapist Hours]],NonNurse[[#This Row],[OT Assistant Hours]],NonNurse[[#This Row],[OT Aide Hours]])/NonNurse[[#This Row],[MDS Census]]</f>
        <v>5.6303972366148536E-2</v>
      </c>
      <c r="W95" s="6">
        <v>8.6901408450704221</v>
      </c>
      <c r="X95" s="6">
        <v>0</v>
      </c>
      <c r="Y95" s="6">
        <v>2.9577464788732395</v>
      </c>
      <c r="Z95" s="6">
        <f>SUM(NonNurse[[#This Row],[Physical Therapist (PT) Hours]],NonNurse[[#This Row],[PT Assistant Hours]],NonNurse[[#This Row],[PT Aide Hours]])/NonNurse[[#This Row],[MDS Census]]</f>
        <v>0.14283246977547495</v>
      </c>
      <c r="AA95" s="6">
        <v>0</v>
      </c>
      <c r="AB95" s="6">
        <v>10.450704225352112</v>
      </c>
      <c r="AC95" s="6">
        <v>0</v>
      </c>
      <c r="AD95" s="6">
        <v>0</v>
      </c>
      <c r="AE95" s="6">
        <v>11.830985915492958</v>
      </c>
      <c r="AF95" s="6">
        <v>0</v>
      </c>
      <c r="AG95" s="6">
        <v>0</v>
      </c>
      <c r="AH95" s="1">
        <v>75443</v>
      </c>
      <c r="AI95">
        <v>1</v>
      </c>
    </row>
    <row r="96" spans="1:35" x14ac:dyDescent="0.25">
      <c r="A96" t="s">
        <v>207</v>
      </c>
      <c r="B96" t="s">
        <v>86</v>
      </c>
      <c r="C96" t="s">
        <v>268</v>
      </c>
      <c r="D96" t="s">
        <v>253</v>
      </c>
      <c r="E96" s="6">
        <v>124.32608695652173</v>
      </c>
      <c r="F96" s="6">
        <v>5.2173913043478262</v>
      </c>
      <c r="G96" s="6">
        <v>0.41847826086956524</v>
      </c>
      <c r="H96" s="6">
        <v>0.6410869565217393</v>
      </c>
      <c r="I96" s="6">
        <v>2.0326086956521738</v>
      </c>
      <c r="J96" s="6">
        <v>0</v>
      </c>
      <c r="K96" s="6">
        <v>0</v>
      </c>
      <c r="L96" s="6">
        <v>1.8186956521739133</v>
      </c>
      <c r="M96" s="6">
        <v>10.166413043478261</v>
      </c>
      <c r="N96" s="6">
        <v>0</v>
      </c>
      <c r="O96" s="6">
        <f>SUM(NonNurse[[#This Row],[Qualified Social Work Staff Hours]],NonNurse[[#This Row],[Other Social Work Staff Hours]])/NonNurse[[#This Row],[MDS Census]]</f>
        <v>8.1772162965553424E-2</v>
      </c>
      <c r="P96" s="6">
        <v>0</v>
      </c>
      <c r="Q96" s="6">
        <v>11.151521739130436</v>
      </c>
      <c r="R96" s="6">
        <f>SUM(NonNurse[[#This Row],[Qualified Activities Professional Hours]],NonNurse[[#This Row],[Other Activities Professional Hours]])/NonNurse[[#This Row],[MDS Census]]</f>
        <v>8.9695751005420543E-2</v>
      </c>
      <c r="S96" s="6">
        <v>3.62532608695652</v>
      </c>
      <c r="T96" s="6">
        <v>3.9030434782608707</v>
      </c>
      <c r="U96" s="6">
        <v>0</v>
      </c>
      <c r="V96" s="6">
        <f>SUM(NonNurse[[#This Row],[Occupational Therapist Hours]],NonNurse[[#This Row],[OT Assistant Hours]],NonNurse[[#This Row],[OT Aide Hours]])/NonNurse[[#This Row],[MDS Census]]</f>
        <v>6.0553418429795419E-2</v>
      </c>
      <c r="W96" s="6">
        <v>4.0161956521739128</v>
      </c>
      <c r="X96" s="6">
        <v>4.149782608695654</v>
      </c>
      <c r="Y96" s="6">
        <v>0</v>
      </c>
      <c r="Z96" s="6">
        <f>SUM(NonNurse[[#This Row],[Physical Therapist (PT) Hours]],NonNurse[[#This Row],[PT Assistant Hours]],NonNurse[[#This Row],[PT Aide Hours]])/NonNurse[[#This Row],[MDS Census]]</f>
        <v>6.5681937401643659E-2</v>
      </c>
      <c r="AA96" s="6">
        <v>0</v>
      </c>
      <c r="AB96" s="6">
        <v>5.3043478260869561</v>
      </c>
      <c r="AC96" s="6">
        <v>0</v>
      </c>
      <c r="AD96" s="6">
        <v>0</v>
      </c>
      <c r="AE96" s="6">
        <v>2.1739130434782608E-2</v>
      </c>
      <c r="AF96" s="6">
        <v>0</v>
      </c>
      <c r="AG96" s="6">
        <v>0</v>
      </c>
      <c r="AH96" s="1">
        <v>75279</v>
      </c>
      <c r="AI96">
        <v>1</v>
      </c>
    </row>
    <row r="97" spans="1:35" x14ac:dyDescent="0.25">
      <c r="A97" t="s">
        <v>207</v>
      </c>
      <c r="B97" t="s">
        <v>62</v>
      </c>
      <c r="C97" t="s">
        <v>268</v>
      </c>
      <c r="D97" t="s">
        <v>253</v>
      </c>
      <c r="E97" s="6">
        <v>84.423913043478265</v>
      </c>
      <c r="F97" s="6">
        <v>4.6956521739130439</v>
      </c>
      <c r="G97" s="6">
        <v>0.79891304347826086</v>
      </c>
      <c r="H97" s="6">
        <v>0.52945652173913038</v>
      </c>
      <c r="I97" s="6">
        <v>2.7608695652173911</v>
      </c>
      <c r="J97" s="6">
        <v>0</v>
      </c>
      <c r="K97" s="6">
        <v>3.4347826086956523</v>
      </c>
      <c r="L97" s="6">
        <v>2.155760869565218</v>
      </c>
      <c r="M97" s="6">
        <v>10.115652173913043</v>
      </c>
      <c r="N97" s="6">
        <v>0</v>
      </c>
      <c r="O97" s="6">
        <f>SUM(NonNurse[[#This Row],[Qualified Social Work Staff Hours]],NonNurse[[#This Row],[Other Social Work Staff Hours]])/NonNurse[[#This Row],[MDS Census]]</f>
        <v>0.1198197502253122</v>
      </c>
      <c r="P97" s="6">
        <v>0</v>
      </c>
      <c r="Q97" s="6">
        <v>7.4041304347826093</v>
      </c>
      <c r="R97" s="6">
        <f>SUM(NonNurse[[#This Row],[Qualified Activities Professional Hours]],NonNurse[[#This Row],[Other Activities Professional Hours]])/NonNurse[[#This Row],[MDS Census]]</f>
        <v>8.7701815372730793E-2</v>
      </c>
      <c r="S97" s="6">
        <v>6.2366304347826071</v>
      </c>
      <c r="T97" s="6">
        <v>6.1288043478260876</v>
      </c>
      <c r="U97" s="6">
        <v>0</v>
      </c>
      <c r="V97" s="6">
        <f>SUM(NonNurse[[#This Row],[Occupational Therapist Hours]],NonNurse[[#This Row],[OT Assistant Hours]],NonNurse[[#This Row],[OT Aide Hours]])/NonNurse[[#This Row],[MDS Census]]</f>
        <v>0.14646839191451008</v>
      </c>
      <c r="W97" s="6">
        <v>5.2930434782608708</v>
      </c>
      <c r="X97" s="6">
        <v>5.7019565217391319</v>
      </c>
      <c r="Y97" s="6">
        <v>0</v>
      </c>
      <c r="Z97" s="6">
        <f>SUM(NonNurse[[#This Row],[Physical Therapist (PT) Hours]],NonNurse[[#This Row],[PT Assistant Hours]],NonNurse[[#This Row],[PT Aide Hours]])/NonNurse[[#This Row],[MDS Census]]</f>
        <v>0.13023561220548477</v>
      </c>
      <c r="AA97" s="6">
        <v>0</v>
      </c>
      <c r="AB97" s="6">
        <v>5.1956521739130439</v>
      </c>
      <c r="AC97" s="6">
        <v>0</v>
      </c>
      <c r="AD97" s="6">
        <v>0</v>
      </c>
      <c r="AE97" s="6">
        <v>8.1304347826086953</v>
      </c>
      <c r="AF97" s="6">
        <v>0</v>
      </c>
      <c r="AG97" s="6">
        <v>0</v>
      </c>
      <c r="AH97" s="1">
        <v>75237</v>
      </c>
      <c r="AI97">
        <v>1</v>
      </c>
    </row>
    <row r="98" spans="1:35" x14ac:dyDescent="0.25">
      <c r="A98" t="s">
        <v>207</v>
      </c>
      <c r="B98" t="s">
        <v>167</v>
      </c>
      <c r="C98" t="s">
        <v>349</v>
      </c>
      <c r="D98" t="s">
        <v>252</v>
      </c>
      <c r="E98" s="6">
        <v>104.98913043478261</v>
      </c>
      <c r="F98" s="6">
        <v>5.3614130434782608</v>
      </c>
      <c r="G98" s="6">
        <v>2.3418478260869566</v>
      </c>
      <c r="H98" s="6">
        <v>0</v>
      </c>
      <c r="I98" s="6">
        <v>4.0760869565217392</v>
      </c>
      <c r="J98" s="6">
        <v>0</v>
      </c>
      <c r="K98" s="6">
        <v>3.7070652173913037</v>
      </c>
      <c r="L98" s="6">
        <v>5.3940217391304346</v>
      </c>
      <c r="M98" s="6">
        <v>11.741847826086957</v>
      </c>
      <c r="N98" s="6">
        <v>0</v>
      </c>
      <c r="O98" s="6">
        <f>SUM(NonNurse[[#This Row],[Qualified Social Work Staff Hours]],NonNurse[[#This Row],[Other Social Work Staff Hours]])/NonNurse[[#This Row],[MDS Census]]</f>
        <v>0.11183869965834974</v>
      </c>
      <c r="P98" s="6">
        <v>7.1983695652173916</v>
      </c>
      <c r="Q98" s="6">
        <v>19.777173913043477</v>
      </c>
      <c r="R98" s="6">
        <f>SUM(NonNurse[[#This Row],[Qualified Activities Professional Hours]],NonNurse[[#This Row],[Other Activities Professional Hours]])/NonNurse[[#This Row],[MDS Census]]</f>
        <v>0.2569365358732788</v>
      </c>
      <c r="S98" s="6">
        <v>11.225543478260869</v>
      </c>
      <c r="T98" s="6">
        <v>5.1576086956521738</v>
      </c>
      <c r="U98" s="6">
        <v>0</v>
      </c>
      <c r="V98" s="6">
        <f>SUM(NonNurse[[#This Row],[Occupational Therapist Hours]],NonNurse[[#This Row],[OT Assistant Hours]],NonNurse[[#This Row],[OT Aide Hours]])/NonNurse[[#This Row],[MDS Census]]</f>
        <v>0.15604617455223108</v>
      </c>
      <c r="W98" s="6">
        <v>11.046195652173912</v>
      </c>
      <c r="X98" s="6">
        <v>4.7880434782608692</v>
      </c>
      <c r="Y98" s="6">
        <v>12.032608695652174</v>
      </c>
      <c r="Z98" s="6">
        <f>SUM(NonNurse[[#This Row],[Physical Therapist (PT) Hours]],NonNurse[[#This Row],[PT Assistant Hours]],NonNurse[[#This Row],[PT Aide Hours]])/NonNurse[[#This Row],[MDS Census]]</f>
        <v>0.26542602753908268</v>
      </c>
      <c r="AA98" s="6">
        <v>0</v>
      </c>
      <c r="AB98" s="6">
        <v>0</v>
      </c>
      <c r="AC98" s="6">
        <v>0</v>
      </c>
      <c r="AD98" s="6">
        <v>0</v>
      </c>
      <c r="AE98" s="6">
        <v>0</v>
      </c>
      <c r="AF98" s="6">
        <v>0</v>
      </c>
      <c r="AG98" s="6">
        <v>7.9347826086956522E-2</v>
      </c>
      <c r="AH98" s="1">
        <v>75395</v>
      </c>
      <c r="AI98">
        <v>1</v>
      </c>
    </row>
    <row r="99" spans="1:35" x14ac:dyDescent="0.25">
      <c r="A99" t="s">
        <v>207</v>
      </c>
      <c r="B99" t="s">
        <v>56</v>
      </c>
      <c r="C99" t="s">
        <v>308</v>
      </c>
      <c r="D99" t="s">
        <v>253</v>
      </c>
      <c r="E99" s="6">
        <v>46.076086956521742</v>
      </c>
      <c r="F99" s="6">
        <v>5.2173913043478262</v>
      </c>
      <c r="G99" s="6">
        <v>0.3016304347826087</v>
      </c>
      <c r="H99" s="6">
        <v>0.20532608695652174</v>
      </c>
      <c r="I99" s="6">
        <v>1.0217391304347827</v>
      </c>
      <c r="J99" s="6">
        <v>0</v>
      </c>
      <c r="K99" s="6">
        <v>0</v>
      </c>
      <c r="L99" s="6">
        <v>1.201086956521739</v>
      </c>
      <c r="M99" s="6">
        <v>4.1005434782608692</v>
      </c>
      <c r="N99" s="6">
        <v>0</v>
      </c>
      <c r="O99" s="6">
        <f>SUM(NonNurse[[#This Row],[Qualified Social Work Staff Hours]],NonNurse[[#This Row],[Other Social Work Staff Hours]])/NonNurse[[#This Row],[MDS Census]]</f>
        <v>8.8995046001415418E-2</v>
      </c>
      <c r="P99" s="6">
        <v>0</v>
      </c>
      <c r="Q99" s="6">
        <v>3.8043478260869568E-2</v>
      </c>
      <c r="R99" s="6">
        <f>SUM(NonNurse[[#This Row],[Qualified Activities Professional Hours]],NonNurse[[#This Row],[Other Activities Professional Hours]])/NonNurse[[#This Row],[MDS Census]]</f>
        <v>8.2566643076197217E-4</v>
      </c>
      <c r="S99" s="6">
        <v>0.46467391304347827</v>
      </c>
      <c r="T99" s="6">
        <v>4.4673913043478262</v>
      </c>
      <c r="U99" s="6">
        <v>0</v>
      </c>
      <c r="V99" s="6">
        <f>SUM(NonNurse[[#This Row],[Occupational Therapist Hours]],NonNurse[[#This Row],[OT Assistant Hours]],NonNurse[[#This Row],[OT Aide Hours]])/NonNurse[[#This Row],[MDS Census]]</f>
        <v>0.1070417551309271</v>
      </c>
      <c r="W99" s="6">
        <v>5.2336956521739131</v>
      </c>
      <c r="X99" s="6">
        <v>4.2141304347826045</v>
      </c>
      <c r="Y99" s="6">
        <v>0</v>
      </c>
      <c r="Z99" s="6">
        <f>SUM(NonNurse[[#This Row],[Physical Therapist (PT) Hours]],NonNurse[[#This Row],[PT Assistant Hours]],NonNurse[[#This Row],[PT Aide Hours]])/NonNurse[[#This Row],[MDS Census]]</f>
        <v>0.2050483604623731</v>
      </c>
      <c r="AA99" s="6">
        <v>0</v>
      </c>
      <c r="AB99" s="6">
        <v>5.0217391304347823</v>
      </c>
      <c r="AC99" s="6">
        <v>0</v>
      </c>
      <c r="AD99" s="6">
        <v>0</v>
      </c>
      <c r="AE99" s="6">
        <v>0</v>
      </c>
      <c r="AF99" s="6">
        <v>0</v>
      </c>
      <c r="AG99" s="6">
        <v>0</v>
      </c>
      <c r="AH99" s="1">
        <v>75230</v>
      </c>
      <c r="AI99">
        <v>1</v>
      </c>
    </row>
    <row r="100" spans="1:35" x14ac:dyDescent="0.25">
      <c r="A100" t="s">
        <v>207</v>
      </c>
      <c r="B100" t="s">
        <v>176</v>
      </c>
      <c r="C100" t="s">
        <v>322</v>
      </c>
      <c r="D100" t="s">
        <v>254</v>
      </c>
      <c r="E100" s="6">
        <v>28.086956521739129</v>
      </c>
      <c r="F100" s="6">
        <v>0</v>
      </c>
      <c r="G100" s="6">
        <v>0.19021739130434784</v>
      </c>
      <c r="H100" s="6">
        <v>0</v>
      </c>
      <c r="I100" s="6">
        <v>0</v>
      </c>
      <c r="J100" s="6">
        <v>0</v>
      </c>
      <c r="K100" s="6">
        <v>0.21195652173913043</v>
      </c>
      <c r="L100" s="6">
        <v>1.138586956521739</v>
      </c>
      <c r="M100" s="6">
        <v>8.6956521739130432E-2</v>
      </c>
      <c r="N100" s="6">
        <v>1.4972826086956521</v>
      </c>
      <c r="O100" s="6">
        <f>SUM(NonNurse[[#This Row],[Qualified Social Work Staff Hours]],NonNurse[[#This Row],[Other Social Work Staff Hours]])/NonNurse[[#This Row],[MDS Census]]</f>
        <v>5.6404798761609906E-2</v>
      </c>
      <c r="P100" s="6">
        <v>8.6956521739130432E-2</v>
      </c>
      <c r="Q100" s="6">
        <v>0</v>
      </c>
      <c r="R100" s="6">
        <f>SUM(NonNurse[[#This Row],[Qualified Activities Professional Hours]],NonNurse[[#This Row],[Other Activities Professional Hours]])/NonNurse[[#This Row],[MDS Census]]</f>
        <v>3.0959752321981426E-3</v>
      </c>
      <c r="S100" s="6">
        <v>2.597826086956522</v>
      </c>
      <c r="T100" s="6">
        <v>0</v>
      </c>
      <c r="U100" s="6">
        <v>0</v>
      </c>
      <c r="V100" s="6">
        <f>SUM(NonNurse[[#This Row],[Occupational Therapist Hours]],NonNurse[[#This Row],[OT Assistant Hours]],NonNurse[[#This Row],[OT Aide Hours]])/NonNurse[[#This Row],[MDS Census]]</f>
        <v>9.2492260061919518E-2</v>
      </c>
      <c r="W100" s="6">
        <v>1.048913043478261</v>
      </c>
      <c r="X100" s="6">
        <v>0</v>
      </c>
      <c r="Y100" s="6">
        <v>8.6956521739130432E-2</v>
      </c>
      <c r="Z100" s="6">
        <f>SUM(NonNurse[[#This Row],[Physical Therapist (PT) Hours]],NonNurse[[#This Row],[PT Assistant Hours]],NonNurse[[#This Row],[PT Aide Hours]])/NonNurse[[#This Row],[MDS Census]]</f>
        <v>4.0441176470588237E-2</v>
      </c>
      <c r="AA100" s="6">
        <v>0</v>
      </c>
      <c r="AB100" s="6">
        <v>0</v>
      </c>
      <c r="AC100" s="6">
        <v>0</v>
      </c>
      <c r="AD100" s="6">
        <v>0</v>
      </c>
      <c r="AE100" s="6">
        <v>0</v>
      </c>
      <c r="AF100" s="6">
        <v>0</v>
      </c>
      <c r="AG100" s="6">
        <v>5.434782608695652E-2</v>
      </c>
      <c r="AH100" s="1">
        <v>75408</v>
      </c>
      <c r="AI100">
        <v>1</v>
      </c>
    </row>
    <row r="101" spans="1:35" x14ac:dyDescent="0.25">
      <c r="A101" t="s">
        <v>207</v>
      </c>
      <c r="B101" t="s">
        <v>108</v>
      </c>
      <c r="C101" t="s">
        <v>286</v>
      </c>
      <c r="D101" t="s">
        <v>258</v>
      </c>
      <c r="E101" s="6">
        <v>144.29347826086956</v>
      </c>
      <c r="F101" s="6">
        <v>2.9130434782608696</v>
      </c>
      <c r="G101" s="6">
        <v>1.7717391304347827</v>
      </c>
      <c r="H101" s="6">
        <v>0.97282608695652173</v>
      </c>
      <c r="I101" s="6">
        <v>4.0543478260869561</v>
      </c>
      <c r="J101" s="6">
        <v>0</v>
      </c>
      <c r="K101" s="6">
        <v>0</v>
      </c>
      <c r="L101" s="6">
        <v>9.9157608695652169</v>
      </c>
      <c r="M101" s="6">
        <v>23.209239130434781</v>
      </c>
      <c r="N101" s="6">
        <v>0</v>
      </c>
      <c r="O101" s="6">
        <f>SUM(NonNurse[[#This Row],[Qualified Social Work Staff Hours]],NonNurse[[#This Row],[Other Social Work Staff Hours]])/NonNurse[[#This Row],[MDS Census]]</f>
        <v>0.16084745762711863</v>
      </c>
      <c r="P101" s="6">
        <v>4.0923913043478262</v>
      </c>
      <c r="Q101" s="6">
        <v>13.538043478260869</v>
      </c>
      <c r="R101" s="6">
        <f>SUM(NonNurse[[#This Row],[Qualified Activities Professional Hours]],NonNurse[[#This Row],[Other Activities Professional Hours]])/NonNurse[[#This Row],[MDS Census]]</f>
        <v>0.12218455743879472</v>
      </c>
      <c r="S101" s="6">
        <v>24.540760869565219</v>
      </c>
      <c r="T101" s="6">
        <v>19.326086956521738</v>
      </c>
      <c r="U101" s="6">
        <v>0</v>
      </c>
      <c r="V101" s="6">
        <f>SUM(NonNurse[[#This Row],[Occupational Therapist Hours]],NonNurse[[#This Row],[OT Assistant Hours]],NonNurse[[#This Row],[OT Aide Hours]])/NonNurse[[#This Row],[MDS Census]]</f>
        <v>0.30401129943502825</v>
      </c>
      <c r="W101" s="6">
        <v>26.923913043478262</v>
      </c>
      <c r="X101" s="6">
        <v>19.067934782608695</v>
      </c>
      <c r="Y101" s="6">
        <v>16.532608695652176</v>
      </c>
      <c r="Z101" s="6">
        <f>SUM(NonNurse[[#This Row],[Physical Therapist (PT) Hours]],NonNurse[[#This Row],[PT Assistant Hours]],NonNurse[[#This Row],[PT Aide Hours]])/NonNurse[[#This Row],[MDS Census]]</f>
        <v>0.43331450094161955</v>
      </c>
      <c r="AA101" s="6">
        <v>0</v>
      </c>
      <c r="AB101" s="6">
        <v>0</v>
      </c>
      <c r="AC101" s="6">
        <v>0</v>
      </c>
      <c r="AD101" s="6">
        <v>0</v>
      </c>
      <c r="AE101" s="6">
        <v>0</v>
      </c>
      <c r="AF101" s="6">
        <v>0</v>
      </c>
      <c r="AG101" s="6">
        <v>0</v>
      </c>
      <c r="AH101" s="1">
        <v>75319</v>
      </c>
      <c r="AI101">
        <v>1</v>
      </c>
    </row>
    <row r="102" spans="1:35" x14ac:dyDescent="0.25">
      <c r="A102" t="s">
        <v>207</v>
      </c>
      <c r="B102" t="s">
        <v>153</v>
      </c>
      <c r="C102" t="s">
        <v>344</v>
      </c>
      <c r="D102" t="s">
        <v>253</v>
      </c>
      <c r="E102" s="6">
        <v>116.85869565217391</v>
      </c>
      <c r="F102" s="6">
        <v>5.0625</v>
      </c>
      <c r="G102" s="6">
        <v>0.16576086956521738</v>
      </c>
      <c r="H102" s="6">
        <v>0.49836956521739134</v>
      </c>
      <c r="I102" s="6">
        <v>3.847826086956522</v>
      </c>
      <c r="J102" s="6">
        <v>0</v>
      </c>
      <c r="K102" s="6">
        <v>0</v>
      </c>
      <c r="L102" s="6">
        <v>1.4615217391304349</v>
      </c>
      <c r="M102" s="6">
        <v>6.0543478260869561</v>
      </c>
      <c r="N102" s="6">
        <v>0</v>
      </c>
      <c r="O102" s="6">
        <f>SUM(NonNurse[[#This Row],[Qualified Social Work Staff Hours]],NonNurse[[#This Row],[Other Social Work Staff Hours]])/NonNurse[[#This Row],[MDS Census]]</f>
        <v>5.1809134034043344E-2</v>
      </c>
      <c r="P102" s="6">
        <v>17.740978260869564</v>
      </c>
      <c r="Q102" s="6">
        <v>3.5489130434782608</v>
      </c>
      <c r="R102" s="6">
        <f>SUM(NonNurse[[#This Row],[Qualified Activities Professional Hours]],NonNurse[[#This Row],[Other Activities Professional Hours]])/NonNurse[[#This Row],[MDS Census]]</f>
        <v>0.18218491303134593</v>
      </c>
      <c r="S102" s="6">
        <v>9.1900000000000013</v>
      </c>
      <c r="T102" s="6">
        <v>13.995108695652176</v>
      </c>
      <c r="U102" s="6">
        <v>0</v>
      </c>
      <c r="V102" s="6">
        <f>SUM(NonNurse[[#This Row],[Occupational Therapist Hours]],NonNurse[[#This Row],[OT Assistant Hours]],NonNurse[[#This Row],[OT Aide Hours]])/NonNurse[[#This Row],[MDS Census]]</f>
        <v>0.19840293926146407</v>
      </c>
      <c r="W102" s="6">
        <v>9.0760869565217419</v>
      </c>
      <c r="X102" s="6">
        <v>0</v>
      </c>
      <c r="Y102" s="6">
        <v>0</v>
      </c>
      <c r="Z102" s="6">
        <f>SUM(NonNurse[[#This Row],[Physical Therapist (PT) Hours]],NonNurse[[#This Row],[PT Assistant Hours]],NonNurse[[#This Row],[PT Aide Hours]])/NonNurse[[#This Row],[MDS Census]]</f>
        <v>7.7667193749418689E-2</v>
      </c>
      <c r="AA102" s="6">
        <v>0</v>
      </c>
      <c r="AB102" s="6">
        <v>4.0760869565217392</v>
      </c>
      <c r="AC102" s="6">
        <v>0</v>
      </c>
      <c r="AD102" s="6">
        <v>0</v>
      </c>
      <c r="AE102" s="6">
        <v>0</v>
      </c>
      <c r="AF102" s="6">
        <v>0</v>
      </c>
      <c r="AG102" s="6">
        <v>0</v>
      </c>
      <c r="AH102" s="1">
        <v>75378</v>
      </c>
      <c r="AI102">
        <v>1</v>
      </c>
    </row>
    <row r="103" spans="1:35" x14ac:dyDescent="0.25">
      <c r="A103" t="s">
        <v>207</v>
      </c>
      <c r="B103" t="s">
        <v>166</v>
      </c>
      <c r="C103" t="s">
        <v>277</v>
      </c>
      <c r="D103" t="s">
        <v>252</v>
      </c>
      <c r="E103" s="6">
        <v>80.652173913043484</v>
      </c>
      <c r="F103" s="6">
        <v>5.3913043478260869</v>
      </c>
      <c r="G103" s="6">
        <v>0.35869565217391303</v>
      </c>
      <c r="H103" s="6">
        <v>0</v>
      </c>
      <c r="I103" s="6">
        <v>8.8586956521739122</v>
      </c>
      <c r="J103" s="6">
        <v>0</v>
      </c>
      <c r="K103" s="6">
        <v>3.6086956521739131</v>
      </c>
      <c r="L103" s="6">
        <v>0.68630434782608707</v>
      </c>
      <c r="M103" s="6">
        <v>0</v>
      </c>
      <c r="N103" s="6">
        <v>5.1304347826086953</v>
      </c>
      <c r="O103" s="6">
        <f>SUM(NonNurse[[#This Row],[Qualified Social Work Staff Hours]],NonNurse[[#This Row],[Other Social Work Staff Hours]])/NonNurse[[#This Row],[MDS Census]]</f>
        <v>6.3611859838274928E-2</v>
      </c>
      <c r="P103" s="6">
        <v>4.8885869565217392</v>
      </c>
      <c r="Q103" s="6">
        <v>5.5407608695652177</v>
      </c>
      <c r="R103" s="6">
        <f>SUM(NonNurse[[#This Row],[Qualified Activities Professional Hours]],NonNurse[[#This Row],[Other Activities Professional Hours]])/NonNurse[[#This Row],[MDS Census]]</f>
        <v>0.12931266846361186</v>
      </c>
      <c r="S103" s="6">
        <v>2.4356521739130432</v>
      </c>
      <c r="T103" s="6">
        <v>3.5863043478260868</v>
      </c>
      <c r="U103" s="6">
        <v>0</v>
      </c>
      <c r="V103" s="6">
        <f>SUM(NonNurse[[#This Row],[Occupational Therapist Hours]],NonNurse[[#This Row],[OT Assistant Hours]],NonNurse[[#This Row],[OT Aide Hours]])/NonNurse[[#This Row],[MDS Census]]</f>
        <v>7.4665768194070059E-2</v>
      </c>
      <c r="W103" s="6">
        <v>2.363695652173913</v>
      </c>
      <c r="X103" s="6">
        <v>2.0794565217391305</v>
      </c>
      <c r="Y103" s="6">
        <v>0</v>
      </c>
      <c r="Z103" s="6">
        <f>SUM(NonNurse[[#This Row],[Physical Therapist (PT) Hours]],NonNurse[[#This Row],[PT Assistant Hours]],NonNurse[[#This Row],[PT Aide Hours]])/NonNurse[[#This Row],[MDS Census]]</f>
        <v>5.509029649595687E-2</v>
      </c>
      <c r="AA103" s="6">
        <v>0</v>
      </c>
      <c r="AB103" s="6">
        <v>0</v>
      </c>
      <c r="AC103" s="6">
        <v>0</v>
      </c>
      <c r="AD103" s="6">
        <v>0</v>
      </c>
      <c r="AE103" s="6">
        <v>0</v>
      </c>
      <c r="AF103" s="6">
        <v>0</v>
      </c>
      <c r="AG103" s="6">
        <v>0</v>
      </c>
      <c r="AH103" s="1">
        <v>75394</v>
      </c>
      <c r="AI103">
        <v>1</v>
      </c>
    </row>
    <row r="104" spans="1:35" x14ac:dyDescent="0.25">
      <c r="A104" t="s">
        <v>207</v>
      </c>
      <c r="B104" t="s">
        <v>179</v>
      </c>
      <c r="C104" t="s">
        <v>333</v>
      </c>
      <c r="D104" t="s">
        <v>252</v>
      </c>
      <c r="E104" s="6">
        <v>53.510869565217391</v>
      </c>
      <c r="F104" s="6">
        <v>4.6875</v>
      </c>
      <c r="G104" s="6">
        <v>0</v>
      </c>
      <c r="H104" s="6">
        <v>0</v>
      </c>
      <c r="I104" s="6">
        <v>0</v>
      </c>
      <c r="J104" s="6">
        <v>0</v>
      </c>
      <c r="K104" s="6">
        <v>0</v>
      </c>
      <c r="L104" s="6">
        <v>2.8060869565217388</v>
      </c>
      <c r="M104" s="6">
        <v>0</v>
      </c>
      <c r="N104" s="6">
        <v>0</v>
      </c>
      <c r="O104" s="6">
        <f>SUM(NonNurse[[#This Row],[Qualified Social Work Staff Hours]],NonNurse[[#This Row],[Other Social Work Staff Hours]])/NonNurse[[#This Row],[MDS Census]]</f>
        <v>0</v>
      </c>
      <c r="P104" s="6">
        <v>0</v>
      </c>
      <c r="Q104" s="6">
        <v>0</v>
      </c>
      <c r="R104" s="6">
        <f>SUM(NonNurse[[#This Row],[Qualified Activities Professional Hours]],NonNurse[[#This Row],[Other Activities Professional Hours]])/NonNurse[[#This Row],[MDS Census]]</f>
        <v>0</v>
      </c>
      <c r="S104" s="6">
        <v>11.246521739130435</v>
      </c>
      <c r="T104" s="6">
        <v>13.993478260869566</v>
      </c>
      <c r="U104" s="6">
        <v>0</v>
      </c>
      <c r="V104" s="6">
        <f>SUM(NonNurse[[#This Row],[Occupational Therapist Hours]],NonNurse[[#This Row],[OT Assistant Hours]],NonNurse[[#This Row],[OT Aide Hours]])/NonNurse[[#This Row],[MDS Census]]</f>
        <v>0.47167986999796874</v>
      </c>
      <c r="W104" s="6">
        <v>10.719782608695654</v>
      </c>
      <c r="X104" s="6">
        <v>17.47608695652173</v>
      </c>
      <c r="Y104" s="6">
        <v>0</v>
      </c>
      <c r="Z104" s="6">
        <f>SUM(NonNurse[[#This Row],[Physical Therapist (PT) Hours]],NonNurse[[#This Row],[PT Assistant Hours]],NonNurse[[#This Row],[PT Aide Hours]])/NonNurse[[#This Row],[MDS Census]]</f>
        <v>0.52691854560227491</v>
      </c>
      <c r="AA104" s="6">
        <v>0</v>
      </c>
      <c r="AB104" s="6">
        <v>0</v>
      </c>
      <c r="AC104" s="6">
        <v>0</v>
      </c>
      <c r="AD104" s="6">
        <v>0</v>
      </c>
      <c r="AE104" s="6">
        <v>0</v>
      </c>
      <c r="AF104" s="6">
        <v>0</v>
      </c>
      <c r="AG104" s="6">
        <v>0</v>
      </c>
      <c r="AH104" s="1">
        <v>75412</v>
      </c>
      <c r="AI104">
        <v>1</v>
      </c>
    </row>
    <row r="105" spans="1:35" x14ac:dyDescent="0.25">
      <c r="A105" t="s">
        <v>207</v>
      </c>
      <c r="B105" t="s">
        <v>127</v>
      </c>
      <c r="C105" t="s">
        <v>333</v>
      </c>
      <c r="D105" t="s">
        <v>252</v>
      </c>
      <c r="E105" s="6">
        <v>180.69565217391303</v>
      </c>
      <c r="F105" s="6">
        <v>4.5271739130434785</v>
      </c>
      <c r="G105" s="6">
        <v>0</v>
      </c>
      <c r="H105" s="6">
        <v>0</v>
      </c>
      <c r="I105" s="6">
        <v>15.608695652173912</v>
      </c>
      <c r="J105" s="6">
        <v>0</v>
      </c>
      <c r="K105" s="6">
        <v>0</v>
      </c>
      <c r="L105" s="6">
        <v>3.6808695652173906</v>
      </c>
      <c r="M105" s="6">
        <v>21.809782608695652</v>
      </c>
      <c r="N105" s="6">
        <v>0</v>
      </c>
      <c r="O105" s="6">
        <f>SUM(NonNurse[[#This Row],[Qualified Social Work Staff Hours]],NonNurse[[#This Row],[Other Social Work Staff Hours]])/NonNurse[[#This Row],[MDS Census]]</f>
        <v>0.12069898941289703</v>
      </c>
      <c r="P105" s="6">
        <v>24.619565217391305</v>
      </c>
      <c r="Q105" s="6">
        <v>0</v>
      </c>
      <c r="R105" s="6">
        <f>SUM(NonNurse[[#This Row],[Qualified Activities Professional Hours]],NonNurse[[#This Row],[Other Activities Professional Hours]])/NonNurse[[#This Row],[MDS Census]]</f>
        <v>0.13624879692011552</v>
      </c>
      <c r="S105" s="6">
        <v>9.738043478260872</v>
      </c>
      <c r="T105" s="6">
        <v>4.6508695652173913</v>
      </c>
      <c r="U105" s="6">
        <v>0</v>
      </c>
      <c r="V105" s="6">
        <f>SUM(NonNurse[[#This Row],[Occupational Therapist Hours]],NonNurse[[#This Row],[OT Assistant Hours]],NonNurse[[#This Row],[OT Aide Hours]])/NonNurse[[#This Row],[MDS Census]]</f>
        <v>7.9630654475457183E-2</v>
      </c>
      <c r="W105" s="6">
        <v>8.7784782608695657</v>
      </c>
      <c r="X105" s="6">
        <v>14.180978260869566</v>
      </c>
      <c r="Y105" s="6">
        <v>0</v>
      </c>
      <c r="Z105" s="6">
        <f>SUM(NonNurse[[#This Row],[Physical Therapist (PT) Hours]],NonNurse[[#This Row],[PT Assistant Hours]],NonNurse[[#This Row],[PT Aide Hours]])/NonNurse[[#This Row],[MDS Census]]</f>
        <v>0.12706147738209819</v>
      </c>
      <c r="AA105" s="6">
        <v>0</v>
      </c>
      <c r="AB105" s="6">
        <v>0</v>
      </c>
      <c r="AC105" s="6">
        <v>0</v>
      </c>
      <c r="AD105" s="6">
        <v>0</v>
      </c>
      <c r="AE105" s="6">
        <v>0</v>
      </c>
      <c r="AF105" s="6">
        <v>0</v>
      </c>
      <c r="AG105" s="6">
        <v>0</v>
      </c>
      <c r="AH105" s="1">
        <v>75339</v>
      </c>
      <c r="AI105">
        <v>1</v>
      </c>
    </row>
    <row r="106" spans="1:35" x14ac:dyDescent="0.25">
      <c r="A106" t="s">
        <v>207</v>
      </c>
      <c r="B106" t="s">
        <v>118</v>
      </c>
      <c r="C106" t="s">
        <v>264</v>
      </c>
      <c r="D106" t="s">
        <v>252</v>
      </c>
      <c r="E106" s="6">
        <v>132.03260869565219</v>
      </c>
      <c r="F106" s="6">
        <v>5.3913043478260869</v>
      </c>
      <c r="G106" s="6">
        <v>0.59782608695652173</v>
      </c>
      <c r="H106" s="6">
        <v>1.2717391304347825</v>
      </c>
      <c r="I106" s="6">
        <v>4.0326086956521738</v>
      </c>
      <c r="J106" s="6">
        <v>0</v>
      </c>
      <c r="K106" s="6">
        <v>0</v>
      </c>
      <c r="L106" s="6">
        <v>4.6467391304347823</v>
      </c>
      <c r="M106" s="6">
        <v>2.2608695652173911</v>
      </c>
      <c r="N106" s="6">
        <v>10.138586956521738</v>
      </c>
      <c r="O106" s="6">
        <f>SUM(NonNurse[[#This Row],[Qualified Social Work Staff Hours]],NonNurse[[#This Row],[Other Social Work Staff Hours]])/NonNurse[[#This Row],[MDS Census]]</f>
        <v>9.3912077056063206E-2</v>
      </c>
      <c r="P106" s="6">
        <v>5.0434782608695654</v>
      </c>
      <c r="Q106" s="6">
        <v>4.3722826086956523</v>
      </c>
      <c r="R106" s="6">
        <f>SUM(NonNurse[[#This Row],[Qualified Activities Professional Hours]],NonNurse[[#This Row],[Other Activities Professional Hours]])/NonNurse[[#This Row],[MDS Census]]</f>
        <v>7.1313904667819214E-2</v>
      </c>
      <c r="S106" s="6">
        <v>11.342391304347826</v>
      </c>
      <c r="T106" s="6">
        <v>9.0679347826086953</v>
      </c>
      <c r="U106" s="6">
        <v>0</v>
      </c>
      <c r="V106" s="6">
        <f>SUM(NonNurse[[#This Row],[Occupational Therapist Hours]],NonNurse[[#This Row],[OT Assistant Hours]],NonNurse[[#This Row],[OT Aide Hours]])/NonNurse[[#This Row],[MDS Census]]</f>
        <v>0.15458549436074751</v>
      </c>
      <c r="W106" s="6">
        <v>8.875</v>
      </c>
      <c r="X106" s="6">
        <v>17.747282608695652</v>
      </c>
      <c r="Y106" s="6">
        <v>0</v>
      </c>
      <c r="Z106" s="6">
        <f>SUM(NonNurse[[#This Row],[Physical Therapist (PT) Hours]],NonNurse[[#This Row],[PT Assistant Hours]],NonNurse[[#This Row],[PT Aide Hours]])/NonNurse[[#This Row],[MDS Census]]</f>
        <v>0.20163414834938667</v>
      </c>
      <c r="AA106" s="6">
        <v>0</v>
      </c>
      <c r="AB106" s="6">
        <v>4.6847826086956523</v>
      </c>
      <c r="AC106" s="6">
        <v>0</v>
      </c>
      <c r="AD106" s="6">
        <v>0</v>
      </c>
      <c r="AE106" s="6">
        <v>0</v>
      </c>
      <c r="AF106" s="6">
        <v>0</v>
      </c>
      <c r="AG106" s="6">
        <v>1.6380434782608695</v>
      </c>
      <c r="AH106" s="1">
        <v>75330</v>
      </c>
      <c r="AI106">
        <v>1</v>
      </c>
    </row>
    <row r="107" spans="1:35" x14ac:dyDescent="0.25">
      <c r="A107" t="s">
        <v>207</v>
      </c>
      <c r="B107" t="s">
        <v>148</v>
      </c>
      <c r="C107" t="s">
        <v>313</v>
      </c>
      <c r="D107" t="s">
        <v>254</v>
      </c>
      <c r="E107" s="6">
        <v>107.77173913043478</v>
      </c>
      <c r="F107" s="6">
        <v>4</v>
      </c>
      <c r="G107" s="6">
        <v>0</v>
      </c>
      <c r="H107" s="6">
        <v>0</v>
      </c>
      <c r="I107" s="6">
        <v>0</v>
      </c>
      <c r="J107" s="6">
        <v>0</v>
      </c>
      <c r="K107" s="6">
        <v>0</v>
      </c>
      <c r="L107" s="6">
        <v>6.2129347826086976</v>
      </c>
      <c r="M107" s="6">
        <v>8.004999999999999</v>
      </c>
      <c r="N107" s="6">
        <v>0</v>
      </c>
      <c r="O107" s="6">
        <f>SUM(NonNurse[[#This Row],[Qualified Social Work Staff Hours]],NonNurse[[#This Row],[Other Social Work Staff Hours]])/NonNurse[[#This Row],[MDS Census]]</f>
        <v>7.4277357539082184E-2</v>
      </c>
      <c r="P107" s="6">
        <v>5.4782608695652177</v>
      </c>
      <c r="Q107" s="6">
        <v>16.260434782608698</v>
      </c>
      <c r="R107" s="6">
        <f>SUM(NonNurse[[#This Row],[Qualified Activities Professional Hours]],NonNurse[[#This Row],[Other Activities Professional Hours]])/NonNurse[[#This Row],[MDS Census]]</f>
        <v>0.20171053958648516</v>
      </c>
      <c r="S107" s="6">
        <v>7.8003260869565221</v>
      </c>
      <c r="T107" s="6">
        <v>8.0001086956521732</v>
      </c>
      <c r="U107" s="6">
        <v>0</v>
      </c>
      <c r="V107" s="6">
        <f>SUM(NonNurse[[#This Row],[Occupational Therapist Hours]],NonNurse[[#This Row],[OT Assistant Hours]],NonNurse[[#This Row],[OT Aide Hours]])/NonNurse[[#This Row],[MDS Census]]</f>
        <v>0.14661018658598082</v>
      </c>
      <c r="W107" s="6">
        <v>9.1566304347826097</v>
      </c>
      <c r="X107" s="6">
        <v>7.93554347826087</v>
      </c>
      <c r="Y107" s="6">
        <v>4.3586956521739131</v>
      </c>
      <c r="Z107" s="6">
        <f>SUM(NonNurse[[#This Row],[Physical Therapist (PT) Hours]],NonNurse[[#This Row],[PT Assistant Hours]],NonNurse[[#This Row],[PT Aide Hours]])/NonNurse[[#This Row],[MDS Census]]</f>
        <v>0.19903983862834093</v>
      </c>
      <c r="AA107" s="6">
        <v>0</v>
      </c>
      <c r="AB107" s="6">
        <v>0</v>
      </c>
      <c r="AC107" s="6">
        <v>0</v>
      </c>
      <c r="AD107" s="6">
        <v>0</v>
      </c>
      <c r="AE107" s="6">
        <v>0</v>
      </c>
      <c r="AF107" s="6">
        <v>0</v>
      </c>
      <c r="AG107" s="6">
        <v>0</v>
      </c>
      <c r="AH107" s="1">
        <v>75371</v>
      </c>
      <c r="AI107">
        <v>1</v>
      </c>
    </row>
    <row r="108" spans="1:35" x14ac:dyDescent="0.25">
      <c r="A108" t="s">
        <v>207</v>
      </c>
      <c r="B108" t="s">
        <v>174</v>
      </c>
      <c r="C108" t="s">
        <v>261</v>
      </c>
      <c r="D108" t="s">
        <v>254</v>
      </c>
      <c r="E108" s="6">
        <v>77.25</v>
      </c>
      <c r="F108" s="6">
        <v>4.8695652173913047</v>
      </c>
      <c r="G108" s="6">
        <v>0.74456521739130432</v>
      </c>
      <c r="H108" s="6">
        <v>0.51467391304347831</v>
      </c>
      <c r="I108" s="6">
        <v>1.7282608695652173</v>
      </c>
      <c r="J108" s="6">
        <v>0</v>
      </c>
      <c r="K108" s="6">
        <v>4.9565217391304346</v>
      </c>
      <c r="L108" s="6">
        <v>4.854565217391305</v>
      </c>
      <c r="M108" s="6">
        <v>4.9565217391304346</v>
      </c>
      <c r="N108" s="6">
        <v>5.0869565217391308</v>
      </c>
      <c r="O108" s="6">
        <f>SUM(NonNurse[[#This Row],[Qualified Social Work Staff Hours]],NonNurse[[#This Row],[Other Social Work Staff Hours]])/NonNurse[[#This Row],[MDS Census]]</f>
        <v>0.13001266357112706</v>
      </c>
      <c r="P108" s="6">
        <v>0</v>
      </c>
      <c r="Q108" s="6">
        <v>4.388260869565217</v>
      </c>
      <c r="R108" s="6">
        <f>SUM(NonNurse[[#This Row],[Qualified Activities Professional Hours]],NonNurse[[#This Row],[Other Activities Professional Hours]])/NonNurse[[#This Row],[MDS Census]]</f>
        <v>5.6805965949064299E-2</v>
      </c>
      <c r="S108" s="6">
        <v>4.8384782608695653</v>
      </c>
      <c r="T108" s="6">
        <v>3.8860869565217397</v>
      </c>
      <c r="U108" s="6">
        <v>0</v>
      </c>
      <c r="V108" s="6">
        <f>SUM(NonNurse[[#This Row],[Occupational Therapist Hours]],NonNurse[[#This Row],[OT Assistant Hours]],NonNurse[[#This Row],[OT Aide Hours]])/NonNurse[[#This Row],[MDS Census]]</f>
        <v>0.11293935556493599</v>
      </c>
      <c r="W108" s="6">
        <v>9.618478260869562</v>
      </c>
      <c r="X108" s="6">
        <v>4.2302173913043477</v>
      </c>
      <c r="Y108" s="6">
        <v>0</v>
      </c>
      <c r="Z108" s="6">
        <f>SUM(NonNurse[[#This Row],[Physical Therapist (PT) Hours]],NonNurse[[#This Row],[PT Assistant Hours]],NonNurse[[#This Row],[PT Aide Hours]])/NonNurse[[#This Row],[MDS Census]]</f>
        <v>0.17927114112846484</v>
      </c>
      <c r="AA108" s="6">
        <v>0</v>
      </c>
      <c r="AB108" s="6">
        <v>0</v>
      </c>
      <c r="AC108" s="6">
        <v>0</v>
      </c>
      <c r="AD108" s="6">
        <v>0</v>
      </c>
      <c r="AE108" s="6">
        <v>0.47826086956521741</v>
      </c>
      <c r="AF108" s="6">
        <v>0</v>
      </c>
      <c r="AG108" s="6">
        <v>0</v>
      </c>
      <c r="AH108" s="1">
        <v>75405</v>
      </c>
      <c r="AI108">
        <v>1</v>
      </c>
    </row>
    <row r="109" spans="1:35" x14ac:dyDescent="0.25">
      <c r="A109" t="s">
        <v>207</v>
      </c>
      <c r="B109" t="s">
        <v>173</v>
      </c>
      <c r="C109" t="s">
        <v>269</v>
      </c>
      <c r="D109" t="s">
        <v>252</v>
      </c>
      <c r="E109" s="6">
        <v>127.45652173913044</v>
      </c>
      <c r="F109" s="6">
        <v>0</v>
      </c>
      <c r="G109" s="6">
        <v>0.20543478260869572</v>
      </c>
      <c r="H109" s="6">
        <v>0</v>
      </c>
      <c r="I109" s="6">
        <v>1.6630434782608696</v>
      </c>
      <c r="J109" s="6">
        <v>0.70652173913043481</v>
      </c>
      <c r="K109" s="6">
        <v>2.4634782608695653</v>
      </c>
      <c r="L109" s="6">
        <v>0</v>
      </c>
      <c r="M109" s="6">
        <v>0</v>
      </c>
      <c r="N109" s="6">
        <v>0</v>
      </c>
      <c r="O109" s="6">
        <f>SUM(NonNurse[[#This Row],[Qualified Social Work Staff Hours]],NonNurse[[#This Row],[Other Social Work Staff Hours]])/NonNurse[[#This Row],[MDS Census]]</f>
        <v>0</v>
      </c>
      <c r="P109" s="6">
        <v>0</v>
      </c>
      <c r="Q109" s="6">
        <v>0</v>
      </c>
      <c r="R109" s="6">
        <f>SUM(NonNurse[[#This Row],[Qualified Activities Professional Hours]],NonNurse[[#This Row],[Other Activities Professional Hours]])/NonNurse[[#This Row],[MDS Census]]</f>
        <v>0</v>
      </c>
      <c r="S109" s="6">
        <v>0</v>
      </c>
      <c r="T109" s="6">
        <v>0</v>
      </c>
      <c r="U109" s="6">
        <v>0</v>
      </c>
      <c r="V109" s="6">
        <f>SUM(NonNurse[[#This Row],[Occupational Therapist Hours]],NonNurse[[#This Row],[OT Assistant Hours]],NonNurse[[#This Row],[OT Aide Hours]])/NonNurse[[#This Row],[MDS Census]]</f>
        <v>0</v>
      </c>
      <c r="W109" s="6">
        <v>0</v>
      </c>
      <c r="X109" s="6">
        <v>0</v>
      </c>
      <c r="Y109" s="6">
        <v>0</v>
      </c>
      <c r="Z109" s="6">
        <f>SUM(NonNurse[[#This Row],[Physical Therapist (PT) Hours]],NonNurse[[#This Row],[PT Assistant Hours]],NonNurse[[#This Row],[PT Aide Hours]])/NonNurse[[#This Row],[MDS Census]]</f>
        <v>0</v>
      </c>
      <c r="AA109" s="6">
        <v>0</v>
      </c>
      <c r="AB109" s="6">
        <v>0</v>
      </c>
      <c r="AC109" s="6">
        <v>0</v>
      </c>
      <c r="AD109" s="6">
        <v>0</v>
      </c>
      <c r="AE109" s="6">
        <v>0</v>
      </c>
      <c r="AF109" s="6">
        <v>0</v>
      </c>
      <c r="AG109" s="6">
        <v>3.8291304347826083</v>
      </c>
      <c r="AH109" s="1">
        <v>75404</v>
      </c>
      <c r="AI109">
        <v>1</v>
      </c>
    </row>
    <row r="110" spans="1:35" x14ac:dyDescent="0.25">
      <c r="A110" t="s">
        <v>207</v>
      </c>
      <c r="B110" t="s">
        <v>121</v>
      </c>
      <c r="C110" t="s">
        <v>270</v>
      </c>
      <c r="D110" t="s">
        <v>253</v>
      </c>
      <c r="E110" s="6">
        <v>102.35869565217391</v>
      </c>
      <c r="F110" s="6">
        <v>3.097826086956522</v>
      </c>
      <c r="G110" s="6">
        <v>0.14130434782608695</v>
      </c>
      <c r="H110" s="6">
        <v>0.35869565217391303</v>
      </c>
      <c r="I110" s="6">
        <v>4.6630434782608692</v>
      </c>
      <c r="J110" s="6">
        <v>0</v>
      </c>
      <c r="K110" s="6">
        <v>0</v>
      </c>
      <c r="L110" s="6">
        <v>1.9318478260869567</v>
      </c>
      <c r="M110" s="6">
        <v>8.3967391304347831</v>
      </c>
      <c r="N110" s="6">
        <v>0</v>
      </c>
      <c r="O110" s="6">
        <f>SUM(NonNurse[[#This Row],[Qualified Social Work Staff Hours]],NonNurse[[#This Row],[Other Social Work Staff Hours]])/NonNurse[[#This Row],[MDS Census]]</f>
        <v>8.2032494424976121E-2</v>
      </c>
      <c r="P110" s="6">
        <v>20.418478260869566</v>
      </c>
      <c r="Q110" s="6">
        <v>0</v>
      </c>
      <c r="R110" s="6">
        <f>SUM(NonNurse[[#This Row],[Qualified Activities Professional Hours]],NonNurse[[#This Row],[Other Activities Professional Hours]])/NonNurse[[#This Row],[MDS Census]]</f>
        <v>0.19947966443665713</v>
      </c>
      <c r="S110" s="6">
        <v>8.4929347826086978</v>
      </c>
      <c r="T110" s="6">
        <v>12.064891304347832</v>
      </c>
      <c r="U110" s="6">
        <v>0</v>
      </c>
      <c r="V110" s="6">
        <f>SUM(NonNurse[[#This Row],[Occupational Therapist Hours]],NonNurse[[#This Row],[OT Assistant Hours]],NonNurse[[#This Row],[OT Aide Hours]])/NonNurse[[#This Row],[MDS Census]]</f>
        <v>0.20084103217585228</v>
      </c>
      <c r="W110" s="6">
        <v>6.0497826086956499</v>
      </c>
      <c r="X110" s="6">
        <v>10.456086956521737</v>
      </c>
      <c r="Y110" s="6">
        <v>0</v>
      </c>
      <c r="Z110" s="6">
        <f>SUM(NonNurse[[#This Row],[Physical Therapist (PT) Hours]],NonNurse[[#This Row],[PT Assistant Hours]],NonNurse[[#This Row],[PT Aide Hours]])/NonNurse[[#This Row],[MDS Census]]</f>
        <v>0.16125517680790058</v>
      </c>
      <c r="AA110" s="6">
        <v>0</v>
      </c>
      <c r="AB110" s="6">
        <v>0</v>
      </c>
      <c r="AC110" s="6">
        <v>0</v>
      </c>
      <c r="AD110" s="6">
        <v>0</v>
      </c>
      <c r="AE110" s="6">
        <v>0</v>
      </c>
      <c r="AF110" s="6">
        <v>0</v>
      </c>
      <c r="AG110" s="6">
        <v>0.4375</v>
      </c>
      <c r="AH110" s="1">
        <v>75333</v>
      </c>
      <c r="AI110">
        <v>1</v>
      </c>
    </row>
    <row r="111" spans="1:35" x14ac:dyDescent="0.25">
      <c r="A111" t="s">
        <v>207</v>
      </c>
      <c r="B111" t="s">
        <v>171</v>
      </c>
      <c r="C111" t="s">
        <v>351</v>
      </c>
      <c r="D111" t="s">
        <v>259</v>
      </c>
      <c r="E111" s="6">
        <v>48.043478260869563</v>
      </c>
      <c r="F111" s="6">
        <v>46.394021739130437</v>
      </c>
      <c r="G111" s="6">
        <v>0.16304347826086957</v>
      </c>
      <c r="H111" s="6">
        <v>0</v>
      </c>
      <c r="I111" s="6">
        <v>0</v>
      </c>
      <c r="J111" s="6">
        <v>0</v>
      </c>
      <c r="K111" s="6">
        <v>0</v>
      </c>
      <c r="L111" s="6">
        <v>0</v>
      </c>
      <c r="M111" s="6">
        <v>4.4266304347826084</v>
      </c>
      <c r="N111" s="6">
        <v>0</v>
      </c>
      <c r="O111" s="6">
        <f>SUM(NonNurse[[#This Row],[Qualified Social Work Staff Hours]],NonNurse[[#This Row],[Other Social Work Staff Hours]])/NonNurse[[#This Row],[MDS Census]]</f>
        <v>9.2138009049773761E-2</v>
      </c>
      <c r="P111" s="6">
        <v>4.6358695652173916</v>
      </c>
      <c r="Q111" s="6">
        <v>6.9782608695652177</v>
      </c>
      <c r="R111" s="6">
        <f>SUM(NonNurse[[#This Row],[Qualified Activities Professional Hours]],NonNurse[[#This Row],[Other Activities Professional Hours]])/NonNurse[[#This Row],[MDS Census]]</f>
        <v>0.24174208144796383</v>
      </c>
      <c r="S111" s="6">
        <v>3.7472826086956523</v>
      </c>
      <c r="T111" s="6">
        <v>7.2853260869565215</v>
      </c>
      <c r="U111" s="6">
        <v>0</v>
      </c>
      <c r="V111" s="6">
        <f>SUM(NonNurse[[#This Row],[Occupational Therapist Hours]],NonNurse[[#This Row],[OT Assistant Hours]],NonNurse[[#This Row],[OT Aide Hours]])/NonNurse[[#This Row],[MDS Census]]</f>
        <v>0.22963800904977377</v>
      </c>
      <c r="W111" s="6">
        <v>11.763586956521738</v>
      </c>
      <c r="X111" s="6">
        <v>3.0842391304347827</v>
      </c>
      <c r="Y111" s="6">
        <v>0</v>
      </c>
      <c r="Z111" s="6">
        <f>SUM(NonNurse[[#This Row],[Physical Therapist (PT) Hours]],NonNurse[[#This Row],[PT Assistant Hours]],NonNurse[[#This Row],[PT Aide Hours]])/NonNurse[[#This Row],[MDS Census]]</f>
        <v>0.30904977375565612</v>
      </c>
      <c r="AA111" s="6">
        <v>0</v>
      </c>
      <c r="AB111" s="6">
        <v>7.4021739130434785</v>
      </c>
      <c r="AC111" s="6">
        <v>0</v>
      </c>
      <c r="AD111" s="6">
        <v>70.921195652173907</v>
      </c>
      <c r="AE111" s="6">
        <v>0</v>
      </c>
      <c r="AF111" s="6">
        <v>0</v>
      </c>
      <c r="AG111" s="6">
        <v>0</v>
      </c>
      <c r="AH111" s="1">
        <v>75402</v>
      </c>
      <c r="AI111">
        <v>1</v>
      </c>
    </row>
    <row r="112" spans="1:35" x14ac:dyDescent="0.25">
      <c r="A112" t="s">
        <v>207</v>
      </c>
      <c r="B112" t="s">
        <v>63</v>
      </c>
      <c r="C112" t="s">
        <v>302</v>
      </c>
      <c r="D112" t="s">
        <v>253</v>
      </c>
      <c r="E112" s="6">
        <v>93.434782608695656</v>
      </c>
      <c r="F112" s="6">
        <v>5.5652173913043477</v>
      </c>
      <c r="G112" s="6">
        <v>0.44021739130434784</v>
      </c>
      <c r="H112" s="6">
        <v>0.62228260869565222</v>
      </c>
      <c r="I112" s="6">
        <v>1.8369565217391304</v>
      </c>
      <c r="J112" s="6">
        <v>0</v>
      </c>
      <c r="K112" s="6">
        <v>0</v>
      </c>
      <c r="L112" s="6">
        <v>3.5516304347826089</v>
      </c>
      <c r="M112" s="6">
        <v>3.2717391304347827</v>
      </c>
      <c r="N112" s="6">
        <v>0.22554347826086957</v>
      </c>
      <c r="O112" s="6">
        <f>SUM(NonNurse[[#This Row],[Qualified Social Work Staff Hours]],NonNurse[[#This Row],[Other Social Work Staff Hours]])/NonNurse[[#This Row],[MDS Census]]</f>
        <v>3.7430200093066544E-2</v>
      </c>
      <c r="P112" s="6">
        <v>4.8717391304347828</v>
      </c>
      <c r="Q112" s="6">
        <v>10.222826086956522</v>
      </c>
      <c r="R112" s="6">
        <f>SUM(NonNurse[[#This Row],[Qualified Activities Professional Hours]],NonNurse[[#This Row],[Other Activities Professional Hours]])/NonNurse[[#This Row],[MDS Census]]</f>
        <v>0.16155188459748721</v>
      </c>
      <c r="S112" s="6">
        <v>5.9184782608695654</v>
      </c>
      <c r="T112" s="6">
        <v>5.7989130434782608</v>
      </c>
      <c r="U112" s="6">
        <v>0</v>
      </c>
      <c r="V112" s="6">
        <f>SUM(NonNurse[[#This Row],[Occupational Therapist Hours]],NonNurse[[#This Row],[OT Assistant Hours]],NonNurse[[#This Row],[OT Aide Hours]])/NonNurse[[#This Row],[MDS Census]]</f>
        <v>0.1254071661237785</v>
      </c>
      <c r="W112" s="6">
        <v>7.1902173913043477</v>
      </c>
      <c r="X112" s="6">
        <v>8.1005434782608692</v>
      </c>
      <c r="Y112" s="6">
        <v>0</v>
      </c>
      <c r="Z112" s="6">
        <f>SUM(NonNurse[[#This Row],[Physical Therapist (PT) Hours]],NonNurse[[#This Row],[PT Assistant Hours]],NonNurse[[#This Row],[PT Aide Hours]])/NonNurse[[#This Row],[MDS Census]]</f>
        <v>0.16365169846440203</v>
      </c>
      <c r="AA112" s="6">
        <v>0</v>
      </c>
      <c r="AB112" s="6">
        <v>0</v>
      </c>
      <c r="AC112" s="6">
        <v>0</v>
      </c>
      <c r="AD112" s="6">
        <v>0</v>
      </c>
      <c r="AE112" s="6">
        <v>9.7826086956521743E-2</v>
      </c>
      <c r="AF112" s="6">
        <v>0</v>
      </c>
      <c r="AG112" s="6">
        <v>0.58695652173913049</v>
      </c>
      <c r="AH112" s="1">
        <v>75238</v>
      </c>
      <c r="AI112">
        <v>1</v>
      </c>
    </row>
    <row r="113" spans="1:35" x14ac:dyDescent="0.25">
      <c r="A113" t="s">
        <v>207</v>
      </c>
      <c r="B113" t="s">
        <v>159</v>
      </c>
      <c r="C113" t="s">
        <v>347</v>
      </c>
      <c r="D113" t="s">
        <v>253</v>
      </c>
      <c r="E113" s="6">
        <v>96.565217391304344</v>
      </c>
      <c r="F113" s="6">
        <v>5.6521739130434785</v>
      </c>
      <c r="G113" s="6">
        <v>1.4108695652173915</v>
      </c>
      <c r="H113" s="6">
        <v>0.86391304347826092</v>
      </c>
      <c r="I113" s="6">
        <v>1.7608695652173914</v>
      </c>
      <c r="J113" s="6">
        <v>0</v>
      </c>
      <c r="K113" s="6">
        <v>0</v>
      </c>
      <c r="L113" s="6">
        <v>2.4456521739130435</v>
      </c>
      <c r="M113" s="6">
        <v>3.8260869565217392</v>
      </c>
      <c r="N113" s="6">
        <v>0</v>
      </c>
      <c r="O113" s="6">
        <f>SUM(NonNurse[[#This Row],[Qualified Social Work Staff Hours]],NonNurse[[#This Row],[Other Social Work Staff Hours]])/NonNurse[[#This Row],[MDS Census]]</f>
        <v>3.9621791985592077E-2</v>
      </c>
      <c r="P113" s="6">
        <v>0</v>
      </c>
      <c r="Q113" s="6">
        <v>9.9809782608695645</v>
      </c>
      <c r="R113" s="6">
        <f>SUM(NonNurse[[#This Row],[Qualified Activities Professional Hours]],NonNurse[[#This Row],[Other Activities Professional Hours]])/NonNurse[[#This Row],[MDS Census]]</f>
        <v>0.10335997298514182</v>
      </c>
      <c r="S113" s="6">
        <v>5.5679347826086953</v>
      </c>
      <c r="T113" s="6">
        <v>6.1503260869565208</v>
      </c>
      <c r="U113" s="6">
        <v>0</v>
      </c>
      <c r="V113" s="6">
        <f>SUM(NonNurse[[#This Row],[Occupational Therapist Hours]],NonNurse[[#This Row],[OT Assistant Hours]],NonNurse[[#This Row],[OT Aide Hours]])/NonNurse[[#This Row],[MDS Census]]</f>
        <v>0.12135074290859973</v>
      </c>
      <c r="W113" s="6">
        <v>2.7880434782608696</v>
      </c>
      <c r="X113" s="6">
        <v>5.3016304347826084</v>
      </c>
      <c r="Y113" s="6">
        <v>0</v>
      </c>
      <c r="Z113" s="6">
        <f>SUM(NonNurse[[#This Row],[Physical Therapist (PT) Hours]],NonNurse[[#This Row],[PT Assistant Hours]],NonNurse[[#This Row],[PT Aide Hours]])/NonNurse[[#This Row],[MDS Census]]</f>
        <v>8.3774200810445745E-2</v>
      </c>
      <c r="AA113" s="6">
        <v>0</v>
      </c>
      <c r="AB113" s="6">
        <v>5.3913043478260869</v>
      </c>
      <c r="AC113" s="6">
        <v>0</v>
      </c>
      <c r="AD113" s="6">
        <v>0</v>
      </c>
      <c r="AE113" s="6">
        <v>0.11956521739130435</v>
      </c>
      <c r="AF113" s="6">
        <v>0</v>
      </c>
      <c r="AG113" s="6">
        <v>0</v>
      </c>
      <c r="AH113" s="1">
        <v>75384</v>
      </c>
      <c r="AI113">
        <v>1</v>
      </c>
    </row>
    <row r="114" spans="1:35" x14ac:dyDescent="0.25">
      <c r="A114" t="s">
        <v>207</v>
      </c>
      <c r="B114" t="s">
        <v>114</v>
      </c>
      <c r="C114" t="s">
        <v>322</v>
      </c>
      <c r="D114" t="s">
        <v>254</v>
      </c>
      <c r="E114" s="6">
        <v>84.521739130434781</v>
      </c>
      <c r="F114" s="6">
        <v>5.2173913043478262</v>
      </c>
      <c r="G114" s="6">
        <v>0.60869565217391308</v>
      </c>
      <c r="H114" s="6">
        <v>0.29130434782608694</v>
      </c>
      <c r="I114" s="6">
        <v>3.3043478260869565</v>
      </c>
      <c r="J114" s="6">
        <v>0</v>
      </c>
      <c r="K114" s="6">
        <v>0</v>
      </c>
      <c r="L114" s="6">
        <v>4.5217391304347823</v>
      </c>
      <c r="M114" s="6">
        <v>4.7826086956521738</v>
      </c>
      <c r="N114" s="6">
        <v>0</v>
      </c>
      <c r="O114" s="6">
        <f>SUM(NonNurse[[#This Row],[Qualified Social Work Staff Hours]],NonNurse[[#This Row],[Other Social Work Staff Hours]])/NonNurse[[#This Row],[MDS Census]]</f>
        <v>5.6584362139917695E-2</v>
      </c>
      <c r="P114" s="6">
        <v>1.5842391304347827</v>
      </c>
      <c r="Q114" s="6">
        <v>9.6695652173913054</v>
      </c>
      <c r="R114" s="6">
        <f>SUM(NonNurse[[#This Row],[Qualified Activities Professional Hours]],NonNurse[[#This Row],[Other Activities Professional Hours]])/NonNurse[[#This Row],[MDS Census]]</f>
        <v>0.13314686213991772</v>
      </c>
      <c r="S114" s="6">
        <v>5.9940217391304351</v>
      </c>
      <c r="T114" s="6">
        <v>6.9745652173913051</v>
      </c>
      <c r="U114" s="6">
        <v>0</v>
      </c>
      <c r="V114" s="6">
        <f>SUM(NonNurse[[#This Row],[Occupational Therapist Hours]],NonNurse[[#This Row],[OT Assistant Hours]],NonNurse[[#This Row],[OT Aide Hours]])/NonNurse[[#This Row],[MDS Census]]</f>
        <v>0.15343492798353911</v>
      </c>
      <c r="W114" s="6">
        <v>4.4923913043478256</v>
      </c>
      <c r="X114" s="6">
        <v>4.5391304347826074</v>
      </c>
      <c r="Y114" s="6">
        <v>0</v>
      </c>
      <c r="Z114" s="6">
        <f>SUM(NonNurse[[#This Row],[Physical Therapist (PT) Hours]],NonNurse[[#This Row],[PT Assistant Hours]],NonNurse[[#This Row],[PT Aide Hours]])/NonNurse[[#This Row],[MDS Census]]</f>
        <v>0.10685442386831273</v>
      </c>
      <c r="AA114" s="6">
        <v>0</v>
      </c>
      <c r="AB114" s="6">
        <v>4.1086956521739131</v>
      </c>
      <c r="AC114" s="6">
        <v>0</v>
      </c>
      <c r="AD114" s="6">
        <v>0</v>
      </c>
      <c r="AE114" s="6">
        <v>5.2173913043478262</v>
      </c>
      <c r="AF114" s="6">
        <v>0</v>
      </c>
      <c r="AG114" s="6">
        <v>0</v>
      </c>
      <c r="AH114" s="1">
        <v>75325</v>
      </c>
      <c r="AI114">
        <v>1</v>
      </c>
    </row>
    <row r="115" spans="1:35" x14ac:dyDescent="0.25">
      <c r="A115" t="s">
        <v>207</v>
      </c>
      <c r="B115" t="s">
        <v>29</v>
      </c>
      <c r="C115" t="s">
        <v>275</v>
      </c>
      <c r="D115" t="s">
        <v>254</v>
      </c>
      <c r="E115" s="6">
        <v>240.71739130434781</v>
      </c>
      <c r="F115" s="6">
        <v>5.1304347826086953</v>
      </c>
      <c r="G115" s="6">
        <v>0</v>
      </c>
      <c r="H115" s="6">
        <v>0</v>
      </c>
      <c r="I115" s="6">
        <v>10.010869565217391</v>
      </c>
      <c r="J115" s="6">
        <v>0</v>
      </c>
      <c r="K115" s="6">
        <v>0</v>
      </c>
      <c r="L115" s="6">
        <v>0</v>
      </c>
      <c r="M115" s="6">
        <v>27.054347826086957</v>
      </c>
      <c r="N115" s="6">
        <v>0</v>
      </c>
      <c r="O115" s="6">
        <f>SUM(NonNurse[[#This Row],[Qualified Social Work Staff Hours]],NonNurse[[#This Row],[Other Social Work Staff Hours]])/NonNurse[[#This Row],[MDS Census]]</f>
        <v>0.11239049941298655</v>
      </c>
      <c r="P115" s="6">
        <v>0</v>
      </c>
      <c r="Q115" s="6">
        <v>0</v>
      </c>
      <c r="R115" s="6">
        <f>SUM(NonNurse[[#This Row],[Qualified Activities Professional Hours]],NonNurse[[#This Row],[Other Activities Professional Hours]])/NonNurse[[#This Row],[MDS Census]]</f>
        <v>0</v>
      </c>
      <c r="S115" s="6">
        <v>0</v>
      </c>
      <c r="T115" s="6">
        <v>0</v>
      </c>
      <c r="U115" s="6">
        <v>0</v>
      </c>
      <c r="V115" s="6">
        <f>SUM(NonNurse[[#This Row],[Occupational Therapist Hours]],NonNurse[[#This Row],[OT Assistant Hours]],NonNurse[[#This Row],[OT Aide Hours]])/NonNurse[[#This Row],[MDS Census]]</f>
        <v>0</v>
      </c>
      <c r="W115" s="6">
        <v>0</v>
      </c>
      <c r="X115" s="6">
        <v>0</v>
      </c>
      <c r="Y115" s="6">
        <v>0</v>
      </c>
      <c r="Z115" s="6">
        <f>SUM(NonNurse[[#This Row],[Physical Therapist (PT) Hours]],NonNurse[[#This Row],[PT Assistant Hours]],NonNurse[[#This Row],[PT Aide Hours]])/NonNurse[[#This Row],[MDS Census]]</f>
        <v>0</v>
      </c>
      <c r="AA115" s="6">
        <v>0</v>
      </c>
      <c r="AB115" s="6">
        <v>33.423913043478258</v>
      </c>
      <c r="AC115" s="6">
        <v>0</v>
      </c>
      <c r="AD115" s="6">
        <v>0</v>
      </c>
      <c r="AE115" s="6">
        <v>4.7826086956521738</v>
      </c>
      <c r="AF115" s="6">
        <v>0</v>
      </c>
      <c r="AG115" s="6">
        <v>4.5434782608695654</v>
      </c>
      <c r="AH115" s="1">
        <v>75135</v>
      </c>
      <c r="AI115">
        <v>1</v>
      </c>
    </row>
    <row r="116" spans="1:35" x14ac:dyDescent="0.25">
      <c r="A116" t="s">
        <v>207</v>
      </c>
      <c r="B116" t="s">
        <v>191</v>
      </c>
      <c r="C116" t="s">
        <v>285</v>
      </c>
      <c r="D116" t="s">
        <v>254</v>
      </c>
      <c r="E116" s="6">
        <v>23.228260869565219</v>
      </c>
      <c r="F116" s="6">
        <v>2.7826086956521738</v>
      </c>
      <c r="G116" s="6">
        <v>0</v>
      </c>
      <c r="H116" s="6">
        <v>0</v>
      </c>
      <c r="I116" s="6">
        <v>0.13043478260869565</v>
      </c>
      <c r="J116" s="6">
        <v>0</v>
      </c>
      <c r="K116" s="6">
        <v>0</v>
      </c>
      <c r="L116" s="6">
        <v>0</v>
      </c>
      <c r="M116" s="6">
        <v>1.3478260869565217</v>
      </c>
      <c r="N116" s="6">
        <v>0</v>
      </c>
      <c r="O116" s="6">
        <f>SUM(NonNurse[[#This Row],[Qualified Social Work Staff Hours]],NonNurse[[#This Row],[Other Social Work Staff Hours]])/NonNurse[[#This Row],[MDS Census]]</f>
        <v>5.8025269068788014E-2</v>
      </c>
      <c r="P116" s="6">
        <v>0</v>
      </c>
      <c r="Q116" s="6">
        <v>0</v>
      </c>
      <c r="R116" s="6">
        <f>SUM(NonNurse[[#This Row],[Qualified Activities Professional Hours]],NonNurse[[#This Row],[Other Activities Professional Hours]])/NonNurse[[#This Row],[MDS Census]]</f>
        <v>0</v>
      </c>
      <c r="S116" s="6">
        <v>0</v>
      </c>
      <c r="T116" s="6">
        <v>0</v>
      </c>
      <c r="U116" s="6">
        <v>0</v>
      </c>
      <c r="V116" s="6">
        <f>SUM(NonNurse[[#This Row],[Occupational Therapist Hours]],NonNurse[[#This Row],[OT Assistant Hours]],NonNurse[[#This Row],[OT Aide Hours]])/NonNurse[[#This Row],[MDS Census]]</f>
        <v>0</v>
      </c>
      <c r="W116" s="6">
        <v>0.32608695652173914</v>
      </c>
      <c r="X116" s="6">
        <v>0</v>
      </c>
      <c r="Y116" s="6">
        <v>0</v>
      </c>
      <c r="Z116" s="6">
        <f>SUM(NonNurse[[#This Row],[Physical Therapist (PT) Hours]],NonNurse[[#This Row],[PT Assistant Hours]],NonNurse[[#This Row],[PT Aide Hours]])/NonNurse[[#This Row],[MDS Census]]</f>
        <v>1.4038371548900327E-2</v>
      </c>
      <c r="AA116" s="6">
        <v>0</v>
      </c>
      <c r="AB116" s="6">
        <v>5.1304347826086953</v>
      </c>
      <c r="AC116" s="6">
        <v>0</v>
      </c>
      <c r="AD116" s="6">
        <v>0</v>
      </c>
      <c r="AE116" s="6">
        <v>0</v>
      </c>
      <c r="AF116" s="6">
        <v>0</v>
      </c>
      <c r="AG116" s="6">
        <v>0</v>
      </c>
      <c r="AH116" s="1">
        <v>75432</v>
      </c>
      <c r="AI116">
        <v>1</v>
      </c>
    </row>
    <row r="117" spans="1:35" x14ac:dyDescent="0.25">
      <c r="A117" t="s">
        <v>207</v>
      </c>
      <c r="B117" t="s">
        <v>178</v>
      </c>
      <c r="C117" t="s">
        <v>352</v>
      </c>
      <c r="D117" t="s">
        <v>256</v>
      </c>
      <c r="E117" s="6">
        <v>88.673913043478265</v>
      </c>
      <c r="F117" s="6">
        <v>4.8097826086956523</v>
      </c>
      <c r="G117" s="6">
        <v>1.0217391304347827</v>
      </c>
      <c r="H117" s="6">
        <v>0.52826086956521745</v>
      </c>
      <c r="I117" s="6">
        <v>1.7717391304347827</v>
      </c>
      <c r="J117" s="6">
        <v>0</v>
      </c>
      <c r="K117" s="6">
        <v>0.28260869565217389</v>
      </c>
      <c r="L117" s="6">
        <v>2.464673913043478</v>
      </c>
      <c r="M117" s="6">
        <v>5.0543478260869561</v>
      </c>
      <c r="N117" s="6">
        <v>5.3994565217391308</v>
      </c>
      <c r="O117" s="6">
        <f>SUM(NonNurse[[#This Row],[Qualified Social Work Staff Hours]],NonNurse[[#This Row],[Other Social Work Staff Hours]])/NonNurse[[#This Row],[MDS Census]]</f>
        <v>0.1178904143172346</v>
      </c>
      <c r="P117" s="6">
        <v>5.3125</v>
      </c>
      <c r="Q117" s="6">
        <v>9.2717391304347831</v>
      </c>
      <c r="R117" s="6">
        <f>SUM(NonNurse[[#This Row],[Qualified Activities Professional Hours]],NonNurse[[#This Row],[Other Activities Professional Hours]])/NonNurse[[#This Row],[MDS Census]]</f>
        <v>0.16447045844569746</v>
      </c>
      <c r="S117" s="6">
        <v>3.222826086956522</v>
      </c>
      <c r="T117" s="6">
        <v>3.5716304347826089</v>
      </c>
      <c r="U117" s="6">
        <v>0</v>
      </c>
      <c r="V117" s="6">
        <f>SUM(NonNurse[[#This Row],[Occupational Therapist Hours]],NonNurse[[#This Row],[OT Assistant Hours]],NonNurse[[#This Row],[OT Aide Hours]])/NonNurse[[#This Row],[MDS Census]]</f>
        <v>7.6622946800686445E-2</v>
      </c>
      <c r="W117" s="6">
        <v>1.2065217391304348</v>
      </c>
      <c r="X117" s="6">
        <v>8.1141304347826093</v>
      </c>
      <c r="Y117" s="6">
        <v>0</v>
      </c>
      <c r="Z117" s="6">
        <f>SUM(NonNurse[[#This Row],[Physical Therapist (PT) Hours]],NonNurse[[#This Row],[PT Assistant Hours]],NonNurse[[#This Row],[PT Aide Hours]])/NonNurse[[#This Row],[MDS Census]]</f>
        <v>0.10511154694778133</v>
      </c>
      <c r="AA117" s="6">
        <v>0.40217391304347827</v>
      </c>
      <c r="AB117" s="6">
        <v>0</v>
      </c>
      <c r="AC117" s="6">
        <v>0</v>
      </c>
      <c r="AD117" s="6">
        <v>0</v>
      </c>
      <c r="AE117" s="6">
        <v>0</v>
      </c>
      <c r="AF117" s="6">
        <v>0</v>
      </c>
      <c r="AG117" s="6">
        <v>3.2608695652173912E-2</v>
      </c>
      <c r="AH117" s="1">
        <v>75411</v>
      </c>
      <c r="AI117">
        <v>1</v>
      </c>
    </row>
    <row r="118" spans="1:35" x14ac:dyDescent="0.25">
      <c r="A118" t="s">
        <v>207</v>
      </c>
      <c r="B118" t="s">
        <v>51</v>
      </c>
      <c r="C118" t="s">
        <v>304</v>
      </c>
      <c r="D118" t="s">
        <v>253</v>
      </c>
      <c r="E118" s="6">
        <v>69.608695652173907</v>
      </c>
      <c r="F118" s="6">
        <v>5.2173913043478262</v>
      </c>
      <c r="G118" s="6">
        <v>0.18478260869565216</v>
      </c>
      <c r="H118" s="6">
        <v>0.43315217391304356</v>
      </c>
      <c r="I118" s="6">
        <v>4.1086956521739131</v>
      </c>
      <c r="J118" s="6">
        <v>0</v>
      </c>
      <c r="K118" s="6">
        <v>0</v>
      </c>
      <c r="L118" s="6">
        <v>1.2445652173913044</v>
      </c>
      <c r="M118" s="6">
        <v>7.5760869565217392</v>
      </c>
      <c r="N118" s="6">
        <v>0</v>
      </c>
      <c r="O118" s="6">
        <f>SUM(NonNurse[[#This Row],[Qualified Social Work Staff Hours]],NonNurse[[#This Row],[Other Social Work Staff Hours]])/NonNurse[[#This Row],[MDS Census]]</f>
        <v>0.10883822610868209</v>
      </c>
      <c r="P118" s="6">
        <v>12</v>
      </c>
      <c r="Q118" s="6">
        <v>4.9918478260869561</v>
      </c>
      <c r="R118" s="6">
        <f>SUM(NonNurse[[#This Row],[Qualified Activities Professional Hours]],NonNurse[[#This Row],[Other Activities Professional Hours]])/NonNurse[[#This Row],[MDS Census]]</f>
        <v>0.24410524672079953</v>
      </c>
      <c r="S118" s="6">
        <v>6.6440217391304346</v>
      </c>
      <c r="T118" s="6">
        <v>7.7635869565217392</v>
      </c>
      <c r="U118" s="6">
        <v>0</v>
      </c>
      <c r="V118" s="6">
        <f>SUM(NonNurse[[#This Row],[Occupational Therapist Hours]],NonNurse[[#This Row],[OT Assistant Hours]],NonNurse[[#This Row],[OT Aide Hours]])/NonNurse[[#This Row],[MDS Census]]</f>
        <v>0.20698001249219239</v>
      </c>
      <c r="W118" s="6">
        <v>13.067934782608695</v>
      </c>
      <c r="X118" s="6">
        <v>6.1820652173913047</v>
      </c>
      <c r="Y118" s="6">
        <v>0</v>
      </c>
      <c r="Z118" s="6">
        <f>SUM(NonNurse[[#This Row],[Physical Therapist (PT) Hours]],NonNurse[[#This Row],[PT Assistant Hours]],NonNurse[[#This Row],[PT Aide Hours]])/NonNurse[[#This Row],[MDS Census]]</f>
        <v>0.27654590880699564</v>
      </c>
      <c r="AA118" s="6">
        <v>0</v>
      </c>
      <c r="AB118" s="6">
        <v>5.4782608695652177</v>
      </c>
      <c r="AC118" s="6">
        <v>0</v>
      </c>
      <c r="AD118" s="6">
        <v>0</v>
      </c>
      <c r="AE118" s="6">
        <v>0</v>
      </c>
      <c r="AF118" s="6">
        <v>0</v>
      </c>
      <c r="AG118" s="6">
        <v>0</v>
      </c>
      <c r="AH118" s="1">
        <v>75216</v>
      </c>
      <c r="AI118">
        <v>1</v>
      </c>
    </row>
    <row r="119" spans="1:35" x14ac:dyDescent="0.25">
      <c r="A119" t="s">
        <v>207</v>
      </c>
      <c r="B119" t="s">
        <v>146</v>
      </c>
      <c r="C119" t="s">
        <v>342</v>
      </c>
      <c r="D119" t="s">
        <v>253</v>
      </c>
      <c r="E119" s="6">
        <v>75.130434782608702</v>
      </c>
      <c r="F119" s="6">
        <v>3.3125</v>
      </c>
      <c r="G119" s="6">
        <v>0.25815217391304346</v>
      </c>
      <c r="H119" s="6">
        <v>0.54076086956521741</v>
      </c>
      <c r="I119" s="6">
        <v>3.8260869565217392</v>
      </c>
      <c r="J119" s="6">
        <v>0</v>
      </c>
      <c r="K119" s="6">
        <v>2.2065217391304346</v>
      </c>
      <c r="L119" s="6">
        <v>8.75</v>
      </c>
      <c r="M119" s="6">
        <v>11.28967391304348</v>
      </c>
      <c r="N119" s="6">
        <v>0</v>
      </c>
      <c r="O119" s="6">
        <f>SUM(NonNurse[[#This Row],[Qualified Social Work Staff Hours]],NonNurse[[#This Row],[Other Social Work Staff Hours]])/NonNurse[[#This Row],[MDS Census]]</f>
        <v>0.15026765046296298</v>
      </c>
      <c r="P119" s="6">
        <v>4.1413043478260869</v>
      </c>
      <c r="Q119" s="6">
        <v>15.418478260869565</v>
      </c>
      <c r="R119" s="6">
        <f>SUM(NonNurse[[#This Row],[Qualified Activities Professional Hours]],NonNurse[[#This Row],[Other Activities Professional Hours]])/NonNurse[[#This Row],[MDS Census]]</f>
        <v>0.26034432870370366</v>
      </c>
      <c r="S119" s="6">
        <v>7.8532608695652177</v>
      </c>
      <c r="T119" s="6">
        <v>10.828804347826088</v>
      </c>
      <c r="U119" s="6">
        <v>0</v>
      </c>
      <c r="V119" s="6">
        <f>SUM(NonNurse[[#This Row],[Occupational Therapist Hours]],NonNurse[[#This Row],[OT Assistant Hours]],NonNurse[[#This Row],[OT Aide Hours]])/NonNurse[[#This Row],[MDS Census]]</f>
        <v>0.24866174768518517</v>
      </c>
      <c r="W119" s="6">
        <v>24.619565217391305</v>
      </c>
      <c r="X119" s="6">
        <v>4.8315217391304346</v>
      </c>
      <c r="Y119" s="6">
        <v>4.8043478260869561</v>
      </c>
      <c r="Z119" s="6">
        <f>SUM(NonNurse[[#This Row],[Physical Therapist (PT) Hours]],NonNurse[[#This Row],[PT Assistant Hours]],NonNurse[[#This Row],[PT Aide Hours]])/NonNurse[[#This Row],[MDS Census]]</f>
        <v>0.45594618055555552</v>
      </c>
      <c r="AA119" s="6">
        <v>0</v>
      </c>
      <c r="AB119" s="6">
        <v>0</v>
      </c>
      <c r="AC119" s="6">
        <v>0</v>
      </c>
      <c r="AD119" s="6">
        <v>0</v>
      </c>
      <c r="AE119" s="6">
        <v>0</v>
      </c>
      <c r="AF119" s="6">
        <v>0</v>
      </c>
      <c r="AG119" s="6">
        <v>0.80434782608695654</v>
      </c>
      <c r="AH119" s="1">
        <v>75367</v>
      </c>
      <c r="AI119">
        <v>1</v>
      </c>
    </row>
    <row r="120" spans="1:35" x14ac:dyDescent="0.25">
      <c r="A120" t="s">
        <v>207</v>
      </c>
      <c r="B120" t="s">
        <v>40</v>
      </c>
      <c r="C120" t="s">
        <v>295</v>
      </c>
      <c r="D120" t="s">
        <v>254</v>
      </c>
      <c r="E120" s="6">
        <v>92.076086956521735</v>
      </c>
      <c r="F120" s="6">
        <v>5.6521739130434785</v>
      </c>
      <c r="G120" s="6">
        <v>0</v>
      </c>
      <c r="H120" s="6">
        <v>0</v>
      </c>
      <c r="I120" s="6">
        <v>0</v>
      </c>
      <c r="J120" s="6">
        <v>0</v>
      </c>
      <c r="K120" s="6">
        <v>0</v>
      </c>
      <c r="L120" s="6">
        <v>0</v>
      </c>
      <c r="M120" s="6">
        <v>0</v>
      </c>
      <c r="N120" s="6">
        <v>1.4048913043478262</v>
      </c>
      <c r="O120" s="6">
        <f>SUM(NonNurse[[#This Row],[Qualified Social Work Staff Hours]],NonNurse[[#This Row],[Other Social Work Staff Hours]])/NonNurse[[#This Row],[MDS Census]]</f>
        <v>1.5257938850194783E-2</v>
      </c>
      <c r="P120" s="6">
        <v>4.6005434782608692</v>
      </c>
      <c r="Q120" s="6">
        <v>0</v>
      </c>
      <c r="R120" s="6">
        <f>SUM(NonNurse[[#This Row],[Qualified Activities Professional Hours]],NonNurse[[#This Row],[Other Activities Professional Hours]])/NonNurse[[#This Row],[MDS Census]]</f>
        <v>4.9964585054893165E-2</v>
      </c>
      <c r="S120" s="6">
        <v>0</v>
      </c>
      <c r="T120" s="6">
        <v>0</v>
      </c>
      <c r="U120" s="6">
        <v>0</v>
      </c>
      <c r="V120" s="6">
        <f>SUM(NonNurse[[#This Row],[Occupational Therapist Hours]],NonNurse[[#This Row],[OT Assistant Hours]],NonNurse[[#This Row],[OT Aide Hours]])/NonNurse[[#This Row],[MDS Census]]</f>
        <v>0</v>
      </c>
      <c r="W120" s="6">
        <v>0</v>
      </c>
      <c r="X120" s="6">
        <v>0</v>
      </c>
      <c r="Y120" s="6">
        <v>0</v>
      </c>
      <c r="Z120" s="6">
        <f>SUM(NonNurse[[#This Row],[Physical Therapist (PT) Hours]],NonNurse[[#This Row],[PT Assistant Hours]],NonNurse[[#This Row],[PT Aide Hours]])/NonNurse[[#This Row],[MDS Census]]</f>
        <v>0</v>
      </c>
      <c r="AA120" s="6">
        <v>0</v>
      </c>
      <c r="AB120" s="6">
        <v>0</v>
      </c>
      <c r="AC120" s="6">
        <v>0</v>
      </c>
      <c r="AD120" s="6">
        <v>0</v>
      </c>
      <c r="AE120" s="6">
        <v>0</v>
      </c>
      <c r="AF120" s="6">
        <v>0</v>
      </c>
      <c r="AG120" s="6">
        <v>0</v>
      </c>
      <c r="AH120" s="1">
        <v>75192</v>
      </c>
      <c r="AI120">
        <v>1</v>
      </c>
    </row>
    <row r="121" spans="1:35" x14ac:dyDescent="0.25">
      <c r="A121" t="s">
        <v>207</v>
      </c>
      <c r="B121" t="s">
        <v>32</v>
      </c>
      <c r="C121" t="s">
        <v>291</v>
      </c>
      <c r="D121" t="s">
        <v>254</v>
      </c>
      <c r="E121" s="6">
        <v>40.967391304347828</v>
      </c>
      <c r="F121" s="6">
        <v>4.5298913043478262</v>
      </c>
      <c r="G121" s="6">
        <v>1.3043478260869565</v>
      </c>
      <c r="H121" s="6">
        <v>0.35326086956521741</v>
      </c>
      <c r="I121" s="6">
        <v>0.67391304347826086</v>
      </c>
      <c r="J121" s="6">
        <v>0</v>
      </c>
      <c r="K121" s="6">
        <v>0</v>
      </c>
      <c r="L121" s="6">
        <v>0</v>
      </c>
      <c r="M121" s="6">
        <v>3.1086956521739131</v>
      </c>
      <c r="N121" s="6">
        <v>0</v>
      </c>
      <c r="O121" s="6">
        <f>SUM(NonNurse[[#This Row],[Qualified Social Work Staff Hours]],NonNurse[[#This Row],[Other Social Work Staff Hours]])/NonNurse[[#This Row],[MDS Census]]</f>
        <v>7.5882196869196075E-2</v>
      </c>
      <c r="P121" s="6">
        <v>10.282608695652174</v>
      </c>
      <c r="Q121" s="6">
        <v>0</v>
      </c>
      <c r="R121" s="6">
        <f>SUM(NonNurse[[#This Row],[Qualified Activities Professional Hours]],NonNurse[[#This Row],[Other Activities Professional Hours]])/NonNurse[[#This Row],[MDS Census]]</f>
        <v>0.25099495887503315</v>
      </c>
      <c r="S121" s="6">
        <v>0</v>
      </c>
      <c r="T121" s="6">
        <v>0</v>
      </c>
      <c r="U121" s="6">
        <v>0</v>
      </c>
      <c r="V121" s="6">
        <f>SUM(NonNurse[[#This Row],[Occupational Therapist Hours]],NonNurse[[#This Row],[OT Assistant Hours]],NonNurse[[#This Row],[OT Aide Hours]])/NonNurse[[#This Row],[MDS Census]]</f>
        <v>0</v>
      </c>
      <c r="W121" s="6">
        <v>0</v>
      </c>
      <c r="X121" s="6">
        <v>0</v>
      </c>
      <c r="Y121" s="6">
        <v>0</v>
      </c>
      <c r="Z121" s="6">
        <f>SUM(NonNurse[[#This Row],[Physical Therapist (PT) Hours]],NonNurse[[#This Row],[PT Assistant Hours]],NonNurse[[#This Row],[PT Aide Hours]])/NonNurse[[#This Row],[MDS Census]]</f>
        <v>0</v>
      </c>
      <c r="AA121" s="6">
        <v>0</v>
      </c>
      <c r="AB121" s="6">
        <v>0</v>
      </c>
      <c r="AC121" s="6">
        <v>0</v>
      </c>
      <c r="AD121" s="6">
        <v>0</v>
      </c>
      <c r="AE121" s="6">
        <v>0</v>
      </c>
      <c r="AF121" s="6">
        <v>0</v>
      </c>
      <c r="AG121" s="6">
        <v>0</v>
      </c>
      <c r="AH121" s="1">
        <v>75146</v>
      </c>
      <c r="AI121">
        <v>1</v>
      </c>
    </row>
    <row r="122" spans="1:35" x14ac:dyDescent="0.25">
      <c r="A122" t="s">
        <v>207</v>
      </c>
      <c r="B122" t="s">
        <v>24</v>
      </c>
      <c r="C122" t="s">
        <v>284</v>
      </c>
      <c r="D122" t="s">
        <v>255</v>
      </c>
      <c r="E122" s="6">
        <v>115.89130434782609</v>
      </c>
      <c r="F122" s="6">
        <v>3.3206521739130435</v>
      </c>
      <c r="G122" s="6">
        <v>0</v>
      </c>
      <c r="H122" s="6">
        <v>0</v>
      </c>
      <c r="I122" s="6">
        <v>0.70652173913043481</v>
      </c>
      <c r="J122" s="6">
        <v>0</v>
      </c>
      <c r="K122" s="6">
        <v>0.375</v>
      </c>
      <c r="L122" s="6">
        <v>6.8396739130434785</v>
      </c>
      <c r="M122" s="6">
        <v>12.486413043478262</v>
      </c>
      <c r="N122" s="6">
        <v>0</v>
      </c>
      <c r="O122" s="6">
        <f>SUM(NonNurse[[#This Row],[Qualified Social Work Staff Hours]],NonNurse[[#This Row],[Other Social Work Staff Hours]])/NonNurse[[#This Row],[MDS Census]]</f>
        <v>0.10774244982179704</v>
      </c>
      <c r="P122" s="6">
        <v>3.3722826086956523</v>
      </c>
      <c r="Q122" s="6">
        <v>20.839673913043477</v>
      </c>
      <c r="R122" s="6">
        <f>SUM(NonNurse[[#This Row],[Qualified Activities Professional Hours]],NonNurse[[#This Row],[Other Activities Professional Hours]])/NonNurse[[#This Row],[MDS Census]]</f>
        <v>0.20891952729319074</v>
      </c>
      <c r="S122" s="6">
        <v>10.728260869565217</v>
      </c>
      <c r="T122" s="6">
        <v>8.1413043478260878</v>
      </c>
      <c r="U122" s="6">
        <v>0</v>
      </c>
      <c r="V122" s="6">
        <f>SUM(NonNurse[[#This Row],[Occupational Therapist Hours]],NonNurse[[#This Row],[OT Assistant Hours]],NonNurse[[#This Row],[OT Aide Hours]])/NonNurse[[#This Row],[MDS Census]]</f>
        <v>0.16282123429000186</v>
      </c>
      <c r="W122" s="6">
        <v>18.567934782608695</v>
      </c>
      <c r="X122" s="6">
        <v>6.9456521739130439</v>
      </c>
      <c r="Y122" s="6">
        <v>4.5652173913043477</v>
      </c>
      <c r="Z122" s="6">
        <f>SUM(NonNurse[[#This Row],[Physical Therapist (PT) Hours]],NonNurse[[#This Row],[PT Assistant Hours]],NonNurse[[#This Row],[PT Aide Hours]])/NonNurse[[#This Row],[MDS Census]]</f>
        <v>0.25954323766647908</v>
      </c>
      <c r="AA122" s="6">
        <v>0</v>
      </c>
      <c r="AB122" s="6">
        <v>0</v>
      </c>
      <c r="AC122" s="6">
        <v>0</v>
      </c>
      <c r="AD122" s="6">
        <v>0</v>
      </c>
      <c r="AE122" s="6">
        <v>0</v>
      </c>
      <c r="AF122" s="6">
        <v>0</v>
      </c>
      <c r="AG122" s="6">
        <v>8.6956521739130432E-2</v>
      </c>
      <c r="AH122" s="1">
        <v>75106</v>
      </c>
      <c r="AI122">
        <v>1</v>
      </c>
    </row>
    <row r="123" spans="1:35" x14ac:dyDescent="0.25">
      <c r="A123" t="s">
        <v>207</v>
      </c>
      <c r="B123" t="s">
        <v>13</v>
      </c>
      <c r="C123" t="s">
        <v>278</v>
      </c>
      <c r="D123" t="s">
        <v>254</v>
      </c>
      <c r="E123" s="6">
        <v>109.85869565217391</v>
      </c>
      <c r="F123" s="6">
        <v>5.7391304347826084</v>
      </c>
      <c r="G123" s="6">
        <v>0.24456521739130435</v>
      </c>
      <c r="H123" s="6">
        <v>0.77717391304347827</v>
      </c>
      <c r="I123" s="6">
        <v>1.9891304347826086</v>
      </c>
      <c r="J123" s="6">
        <v>0</v>
      </c>
      <c r="K123" s="6">
        <v>0</v>
      </c>
      <c r="L123" s="6">
        <v>4.0570652173913047</v>
      </c>
      <c r="M123" s="6">
        <v>5.1304347826086953</v>
      </c>
      <c r="N123" s="6">
        <v>3.9809782608695654</v>
      </c>
      <c r="O123" s="6">
        <f>SUM(NonNurse[[#This Row],[Qualified Social Work Staff Hours]],NonNurse[[#This Row],[Other Social Work Staff Hours]])/NonNurse[[#This Row],[MDS Census]]</f>
        <v>8.2937568022162872E-2</v>
      </c>
      <c r="P123" s="6">
        <v>4.9782608695652177</v>
      </c>
      <c r="Q123" s="6">
        <v>2.9809782608695654</v>
      </c>
      <c r="R123" s="6">
        <f>SUM(NonNurse[[#This Row],[Qualified Activities Professional Hours]],NonNurse[[#This Row],[Other Activities Professional Hours]])/NonNurse[[#This Row],[MDS Census]]</f>
        <v>7.2449787276145261E-2</v>
      </c>
      <c r="S123" s="6">
        <v>9.3804347826086953</v>
      </c>
      <c r="T123" s="6">
        <v>7.0652173913043477</v>
      </c>
      <c r="U123" s="6">
        <v>0</v>
      </c>
      <c r="V123" s="6">
        <f>SUM(NonNurse[[#This Row],[Occupational Therapist Hours]],NonNurse[[#This Row],[OT Assistant Hours]],NonNurse[[#This Row],[OT Aide Hours]])/NonNurse[[#This Row],[MDS Census]]</f>
        <v>0.14969822895023252</v>
      </c>
      <c r="W123" s="6">
        <v>9.2228260869565215</v>
      </c>
      <c r="X123" s="6">
        <v>10.095108695652174</v>
      </c>
      <c r="Y123" s="6">
        <v>0</v>
      </c>
      <c r="Z123" s="6">
        <f>SUM(NonNurse[[#This Row],[Physical Therapist (PT) Hours]],NonNurse[[#This Row],[PT Assistant Hours]],NonNurse[[#This Row],[PT Aide Hours]])/NonNurse[[#This Row],[MDS Census]]</f>
        <v>0.17584347481943208</v>
      </c>
      <c r="AA123" s="6">
        <v>0</v>
      </c>
      <c r="AB123" s="6">
        <v>0</v>
      </c>
      <c r="AC123" s="6">
        <v>0</v>
      </c>
      <c r="AD123" s="6">
        <v>0</v>
      </c>
      <c r="AE123" s="6">
        <v>0</v>
      </c>
      <c r="AF123" s="6">
        <v>0</v>
      </c>
      <c r="AG123" s="6">
        <v>0</v>
      </c>
      <c r="AH123" s="1">
        <v>75064</v>
      </c>
      <c r="AI123">
        <v>1</v>
      </c>
    </row>
    <row r="124" spans="1:35" x14ac:dyDescent="0.25">
      <c r="A124" t="s">
        <v>207</v>
      </c>
      <c r="B124" t="s">
        <v>94</v>
      </c>
      <c r="C124" t="s">
        <v>295</v>
      </c>
      <c r="D124" t="s">
        <v>254</v>
      </c>
      <c r="E124" s="6">
        <v>60.663043478260867</v>
      </c>
      <c r="F124" s="6">
        <v>25.298913043478262</v>
      </c>
      <c r="G124" s="6">
        <v>0.57608695652173914</v>
      </c>
      <c r="H124" s="6">
        <v>0.21739130434782608</v>
      </c>
      <c r="I124" s="6">
        <v>0.60869565217391308</v>
      </c>
      <c r="J124" s="6">
        <v>0</v>
      </c>
      <c r="K124" s="6">
        <v>0.90217391304347827</v>
      </c>
      <c r="L124" s="6">
        <v>0.87923913043478275</v>
      </c>
      <c r="M124" s="6">
        <v>4.382608695652169</v>
      </c>
      <c r="N124" s="6">
        <v>0</v>
      </c>
      <c r="O124" s="6">
        <f>SUM(NonNurse[[#This Row],[Qualified Social Work Staff Hours]],NonNurse[[#This Row],[Other Social Work Staff Hours]])/NonNurse[[#This Row],[MDS Census]]</f>
        <v>7.2245117362479766E-2</v>
      </c>
      <c r="P124" s="6">
        <v>0</v>
      </c>
      <c r="Q124" s="6">
        <v>5.7445652173913047</v>
      </c>
      <c r="R124" s="6">
        <f>SUM(NonNurse[[#This Row],[Qualified Activities Professional Hours]],NonNurse[[#This Row],[Other Activities Professional Hours]])/NonNurse[[#This Row],[MDS Census]]</f>
        <v>9.4696290987278275E-2</v>
      </c>
      <c r="S124" s="6">
        <v>7.4813043478260903</v>
      </c>
      <c r="T124" s="6">
        <v>0.14760869565217391</v>
      </c>
      <c r="U124" s="6">
        <v>0</v>
      </c>
      <c r="V124" s="6">
        <f>SUM(NonNurse[[#This Row],[Occupational Therapist Hours]],NonNurse[[#This Row],[OT Assistant Hours]],NonNurse[[#This Row],[OT Aide Hours]])/NonNurse[[#This Row],[MDS Census]]</f>
        <v>0.12575882458340806</v>
      </c>
      <c r="W124" s="6">
        <v>2.7396739130434771</v>
      </c>
      <c r="X124" s="6">
        <v>0.44695652173913047</v>
      </c>
      <c r="Y124" s="6">
        <v>0</v>
      </c>
      <c r="Z124" s="6">
        <f>SUM(NonNurse[[#This Row],[Physical Therapist (PT) Hours]],NonNurse[[#This Row],[PT Assistant Hours]],NonNurse[[#This Row],[PT Aide Hours]])/NonNurse[[#This Row],[MDS Census]]</f>
        <v>5.2530012542555078E-2</v>
      </c>
      <c r="AA124" s="6">
        <v>0.4891304347826087</v>
      </c>
      <c r="AB124" s="6">
        <v>6.6956521739130439</v>
      </c>
      <c r="AC124" s="6">
        <v>0</v>
      </c>
      <c r="AD124" s="6">
        <v>60.991847826086953</v>
      </c>
      <c r="AE124" s="6">
        <v>0</v>
      </c>
      <c r="AF124" s="6">
        <v>0</v>
      </c>
      <c r="AG124" s="6">
        <v>0</v>
      </c>
      <c r="AH124" s="1">
        <v>75295</v>
      </c>
      <c r="AI124">
        <v>1</v>
      </c>
    </row>
    <row r="125" spans="1:35" x14ac:dyDescent="0.25">
      <c r="A125" t="s">
        <v>207</v>
      </c>
      <c r="B125" t="s">
        <v>150</v>
      </c>
      <c r="C125" t="s">
        <v>293</v>
      </c>
      <c r="D125" t="s">
        <v>253</v>
      </c>
      <c r="E125" s="6">
        <v>47.891304347826086</v>
      </c>
      <c r="F125" s="6">
        <v>5.5434782608695654</v>
      </c>
      <c r="G125" s="6">
        <v>0.28260869565217389</v>
      </c>
      <c r="H125" s="6">
        <v>0</v>
      </c>
      <c r="I125" s="6">
        <v>0.89130434782608692</v>
      </c>
      <c r="J125" s="6">
        <v>0</v>
      </c>
      <c r="K125" s="6">
        <v>0</v>
      </c>
      <c r="L125" s="6">
        <v>2.5217391304347827</v>
      </c>
      <c r="M125" s="6">
        <v>0</v>
      </c>
      <c r="N125" s="6">
        <v>5.0108695652173916</v>
      </c>
      <c r="O125" s="6">
        <f>SUM(NonNurse[[#This Row],[Qualified Social Work Staff Hours]],NonNurse[[#This Row],[Other Social Work Staff Hours]])/NonNurse[[#This Row],[MDS Census]]</f>
        <v>0.10463004993191104</v>
      </c>
      <c r="P125" s="6">
        <v>5.0815217391304346</v>
      </c>
      <c r="Q125" s="6">
        <v>3.2608695652173911</v>
      </c>
      <c r="R125" s="6">
        <f>SUM(NonNurse[[#This Row],[Qualified Activities Professional Hours]],NonNurse[[#This Row],[Other Activities Professional Hours]])/NonNurse[[#This Row],[MDS Census]]</f>
        <v>0.1741942805265547</v>
      </c>
      <c r="S125" s="6">
        <v>3.9211956521739131</v>
      </c>
      <c r="T125" s="6">
        <v>4.0788043478260869</v>
      </c>
      <c r="U125" s="6">
        <v>0</v>
      </c>
      <c r="V125" s="6">
        <f>SUM(NonNurse[[#This Row],[Occupational Therapist Hours]],NonNurse[[#This Row],[OT Assistant Hours]],NonNurse[[#This Row],[OT Aide Hours]])/NonNurse[[#This Row],[MDS Census]]</f>
        <v>0.16704493871992737</v>
      </c>
      <c r="W125" s="6">
        <v>2.8016304347826089</v>
      </c>
      <c r="X125" s="6">
        <v>3.3777173913043477</v>
      </c>
      <c r="Y125" s="6">
        <v>0</v>
      </c>
      <c r="Z125" s="6">
        <f>SUM(NonNurse[[#This Row],[Physical Therapist (PT) Hours]],NonNurse[[#This Row],[PT Assistant Hours]],NonNurse[[#This Row],[PT Aide Hours]])/NonNurse[[#This Row],[MDS Census]]</f>
        <v>0.12902859736722652</v>
      </c>
      <c r="AA125" s="6">
        <v>0</v>
      </c>
      <c r="AB125" s="6">
        <v>0</v>
      </c>
      <c r="AC125" s="6">
        <v>0</v>
      </c>
      <c r="AD125" s="6">
        <v>0</v>
      </c>
      <c r="AE125" s="6">
        <v>0</v>
      </c>
      <c r="AF125" s="6">
        <v>0</v>
      </c>
      <c r="AG125" s="6">
        <v>0</v>
      </c>
      <c r="AH125" s="1">
        <v>75374</v>
      </c>
      <c r="AI125">
        <v>1</v>
      </c>
    </row>
    <row r="126" spans="1:35" x14ac:dyDescent="0.25">
      <c r="A126" t="s">
        <v>207</v>
      </c>
      <c r="B126" t="s">
        <v>3</v>
      </c>
      <c r="C126" t="s">
        <v>271</v>
      </c>
      <c r="D126" t="s">
        <v>254</v>
      </c>
      <c r="E126" s="6">
        <v>103.33695652173913</v>
      </c>
      <c r="F126" s="6">
        <v>4.7282608695652177</v>
      </c>
      <c r="G126" s="6">
        <v>0.42391304347826086</v>
      </c>
      <c r="H126" s="6">
        <v>0</v>
      </c>
      <c r="I126" s="6">
        <v>5.0760869565217392</v>
      </c>
      <c r="J126" s="6">
        <v>0</v>
      </c>
      <c r="K126" s="6">
        <v>4.7798913043478262</v>
      </c>
      <c r="L126" s="6">
        <v>12.9375</v>
      </c>
      <c r="M126" s="6">
        <v>36.269021739130437</v>
      </c>
      <c r="N126" s="6">
        <v>0</v>
      </c>
      <c r="O126" s="6">
        <f>SUM(NonNurse[[#This Row],[Qualified Social Work Staff Hours]],NonNurse[[#This Row],[Other Social Work Staff Hours]])/NonNurse[[#This Row],[MDS Census]]</f>
        <v>0.35097822656989591</v>
      </c>
      <c r="P126" s="6">
        <v>4.5706521739130439</v>
      </c>
      <c r="Q126" s="6">
        <v>12.997282608695652</v>
      </c>
      <c r="R126" s="6">
        <f>SUM(NonNurse[[#This Row],[Qualified Activities Professional Hours]],NonNurse[[#This Row],[Other Activities Professional Hours]])/NonNurse[[#This Row],[MDS Census]]</f>
        <v>0.17000631113916062</v>
      </c>
      <c r="S126" s="6">
        <v>43.980978260869563</v>
      </c>
      <c r="T126" s="6">
        <v>31.176630434782609</v>
      </c>
      <c r="U126" s="6">
        <v>0</v>
      </c>
      <c r="V126" s="6">
        <f>SUM(NonNurse[[#This Row],[Occupational Therapist Hours]],NonNurse[[#This Row],[OT Assistant Hours]],NonNurse[[#This Row],[OT Aide Hours]])/NonNurse[[#This Row],[MDS Census]]</f>
        <v>0.72730619543494268</v>
      </c>
      <c r="W126" s="6">
        <v>37.203804347826086</v>
      </c>
      <c r="X126" s="6">
        <v>19.690217391304348</v>
      </c>
      <c r="Y126" s="6">
        <v>13.260869565217391</v>
      </c>
      <c r="Z126" s="6">
        <f>SUM(NonNurse[[#This Row],[Physical Therapist (PT) Hours]],NonNurse[[#This Row],[PT Assistant Hours]],NonNurse[[#This Row],[PT Aide Hours]])/NonNurse[[#This Row],[MDS Census]]</f>
        <v>0.67889449879036501</v>
      </c>
      <c r="AA126" s="6">
        <v>3.8695652173913042</v>
      </c>
      <c r="AB126" s="6">
        <v>0</v>
      </c>
      <c r="AC126" s="6">
        <v>0</v>
      </c>
      <c r="AD126" s="6">
        <v>0</v>
      </c>
      <c r="AE126" s="6">
        <v>0</v>
      </c>
      <c r="AF126" s="6">
        <v>0</v>
      </c>
      <c r="AG126" s="6">
        <v>1.4755434782608696</v>
      </c>
      <c r="AH126" s="1">
        <v>75017</v>
      </c>
      <c r="AI126">
        <v>1</v>
      </c>
    </row>
    <row r="127" spans="1:35" x14ac:dyDescent="0.25">
      <c r="A127" t="s">
        <v>207</v>
      </c>
      <c r="B127" t="s">
        <v>81</v>
      </c>
      <c r="C127" t="s">
        <v>321</v>
      </c>
      <c r="D127" t="s">
        <v>257</v>
      </c>
      <c r="E127" s="6">
        <v>78.413043478260875</v>
      </c>
      <c r="F127" s="6">
        <v>4.3070652173913047</v>
      </c>
      <c r="G127" s="6">
        <v>0.12228260869565218</v>
      </c>
      <c r="H127" s="6">
        <v>0.66032608695652173</v>
      </c>
      <c r="I127" s="6">
        <v>2.8695652173913042</v>
      </c>
      <c r="J127" s="6">
        <v>0</v>
      </c>
      <c r="K127" s="6">
        <v>0.26630434782608697</v>
      </c>
      <c r="L127" s="6">
        <v>2.3834782608695653</v>
      </c>
      <c r="M127" s="6">
        <v>4.4918478260869561</v>
      </c>
      <c r="N127" s="6">
        <v>0</v>
      </c>
      <c r="O127" s="6">
        <f>SUM(NonNurse[[#This Row],[Qualified Social Work Staff Hours]],NonNurse[[#This Row],[Other Social Work Staff Hours]])/NonNurse[[#This Row],[MDS Census]]</f>
        <v>5.7284446908788457E-2</v>
      </c>
      <c r="P127" s="6">
        <v>8.054347826086957</v>
      </c>
      <c r="Q127" s="6">
        <v>3.4048913043478262</v>
      </c>
      <c r="R127" s="6">
        <f>SUM(NonNurse[[#This Row],[Qualified Activities Professional Hours]],NonNurse[[#This Row],[Other Activities Professional Hours]])/NonNurse[[#This Row],[MDS Census]]</f>
        <v>0.146139451067369</v>
      </c>
      <c r="S127" s="6">
        <v>5.5353260869565215</v>
      </c>
      <c r="T127" s="6">
        <v>6.530869565217392</v>
      </c>
      <c r="U127" s="6">
        <v>0</v>
      </c>
      <c r="V127" s="6">
        <f>SUM(NonNurse[[#This Row],[Occupational Therapist Hours]],NonNurse[[#This Row],[OT Assistant Hours]],NonNurse[[#This Row],[OT Aide Hours]])/NonNurse[[#This Row],[MDS Census]]</f>
        <v>0.15387995564180759</v>
      </c>
      <c r="W127" s="6">
        <v>4.2081521739130441</v>
      </c>
      <c r="X127" s="6">
        <v>9.7925000000000004</v>
      </c>
      <c r="Y127" s="6">
        <v>0</v>
      </c>
      <c r="Z127" s="6">
        <f>SUM(NonNurse[[#This Row],[Physical Therapist (PT) Hours]],NonNurse[[#This Row],[PT Assistant Hours]],NonNurse[[#This Row],[PT Aide Hours]])/NonNurse[[#This Row],[MDS Census]]</f>
        <v>0.17855004158580537</v>
      </c>
      <c r="AA127" s="6">
        <v>0</v>
      </c>
      <c r="AB127" s="6">
        <v>0</v>
      </c>
      <c r="AC127" s="6">
        <v>0</v>
      </c>
      <c r="AD127" s="6">
        <v>0</v>
      </c>
      <c r="AE127" s="6">
        <v>0</v>
      </c>
      <c r="AF127" s="6">
        <v>0</v>
      </c>
      <c r="AG127" s="6">
        <v>0.47554347826086957</v>
      </c>
      <c r="AH127" s="1">
        <v>75271</v>
      </c>
      <c r="AI127">
        <v>1</v>
      </c>
    </row>
    <row r="128" spans="1:35" x14ac:dyDescent="0.25">
      <c r="A128" t="s">
        <v>207</v>
      </c>
      <c r="B128" t="s">
        <v>28</v>
      </c>
      <c r="C128" t="s">
        <v>288</v>
      </c>
      <c r="D128" t="s">
        <v>252</v>
      </c>
      <c r="E128" s="6">
        <v>175.0108695652174</v>
      </c>
      <c r="F128" s="6">
        <v>4.8695652173913047</v>
      </c>
      <c r="G128" s="6">
        <v>0</v>
      </c>
      <c r="H128" s="6">
        <v>1.063804347826087</v>
      </c>
      <c r="I128" s="6">
        <v>10.521739130434783</v>
      </c>
      <c r="J128" s="6">
        <v>0</v>
      </c>
      <c r="K128" s="6">
        <v>0</v>
      </c>
      <c r="L128" s="6">
        <v>5.0014130434782604</v>
      </c>
      <c r="M128" s="6">
        <v>12.793478260869565</v>
      </c>
      <c r="N128" s="6">
        <v>0</v>
      </c>
      <c r="O128" s="6">
        <f>SUM(NonNurse[[#This Row],[Qualified Social Work Staff Hours]],NonNurse[[#This Row],[Other Social Work Staff Hours]])/NonNurse[[#This Row],[MDS Census]]</f>
        <v>7.3101049624246933E-2</v>
      </c>
      <c r="P128" s="6">
        <v>0</v>
      </c>
      <c r="Q128" s="6">
        <v>7.6956521739130439</v>
      </c>
      <c r="R128" s="6">
        <f>SUM(NonNurse[[#This Row],[Qualified Activities Professional Hours]],NonNurse[[#This Row],[Other Activities Professional Hours]])/NonNurse[[#This Row],[MDS Census]]</f>
        <v>4.3972424073038939E-2</v>
      </c>
      <c r="S128" s="6">
        <v>22.202282608695647</v>
      </c>
      <c r="T128" s="6">
        <v>4.5668478260869545</v>
      </c>
      <c r="U128" s="6">
        <v>0</v>
      </c>
      <c r="V128" s="6">
        <f>SUM(NonNurse[[#This Row],[Occupational Therapist Hours]],NonNurse[[#This Row],[OT Assistant Hours]],NonNurse[[#This Row],[OT Aide Hours]])/NonNurse[[#This Row],[MDS Census]]</f>
        <v>0.15295695919508101</v>
      </c>
      <c r="W128" s="6">
        <v>12.756956521739134</v>
      </c>
      <c r="X128" s="6">
        <v>14.922934782608687</v>
      </c>
      <c r="Y128" s="6">
        <v>0</v>
      </c>
      <c r="Z128" s="6">
        <f>SUM(NonNurse[[#This Row],[Physical Therapist (PT) Hours]],NonNurse[[#This Row],[PT Assistant Hours]],NonNurse[[#This Row],[PT Aide Hours]])/NonNurse[[#This Row],[MDS Census]]</f>
        <v>0.15816098378982668</v>
      </c>
      <c r="AA128" s="6">
        <v>0</v>
      </c>
      <c r="AB128" s="6">
        <v>17.076086956521738</v>
      </c>
      <c r="AC128" s="6">
        <v>0</v>
      </c>
      <c r="AD128" s="6">
        <v>0</v>
      </c>
      <c r="AE128" s="6">
        <v>5.0217391304347823</v>
      </c>
      <c r="AF128" s="6">
        <v>2.8260869565217392</v>
      </c>
      <c r="AG128" s="6">
        <v>0</v>
      </c>
      <c r="AH128" s="1">
        <v>75117</v>
      </c>
      <c r="AI128">
        <v>1</v>
      </c>
    </row>
    <row r="129" spans="1:35" x14ac:dyDescent="0.25">
      <c r="A129" t="s">
        <v>207</v>
      </c>
      <c r="B129" t="s">
        <v>34</v>
      </c>
      <c r="C129" t="s">
        <v>287</v>
      </c>
      <c r="D129" t="s">
        <v>257</v>
      </c>
      <c r="E129" s="6">
        <v>85.836956521739125</v>
      </c>
      <c r="F129" s="6">
        <v>5.3913043478260869</v>
      </c>
      <c r="G129" s="6">
        <v>0</v>
      </c>
      <c r="H129" s="6">
        <v>0</v>
      </c>
      <c r="I129" s="6">
        <v>1.5</v>
      </c>
      <c r="J129" s="6">
        <v>0</v>
      </c>
      <c r="K129" s="6">
        <v>2.7391304347826089</v>
      </c>
      <c r="L129" s="6">
        <v>0</v>
      </c>
      <c r="M129" s="6">
        <v>5.7746739130434781</v>
      </c>
      <c r="N129" s="6">
        <v>0</v>
      </c>
      <c r="O129" s="6">
        <f>SUM(NonNurse[[#This Row],[Qualified Social Work Staff Hours]],NonNurse[[#This Row],[Other Social Work Staff Hours]])/NonNurse[[#This Row],[MDS Census]]</f>
        <v>6.7274914524502974E-2</v>
      </c>
      <c r="P129" s="6">
        <v>0</v>
      </c>
      <c r="Q129" s="6">
        <v>14.997065217391304</v>
      </c>
      <c r="R129" s="6">
        <f>SUM(NonNurse[[#This Row],[Qualified Activities Professional Hours]],NonNurse[[#This Row],[Other Activities Professional Hours]])/NonNurse[[#This Row],[MDS Census]]</f>
        <v>0.17471571482841586</v>
      </c>
      <c r="S129" s="6">
        <v>3.0434782608695654</v>
      </c>
      <c r="T129" s="6">
        <v>0.39956521739130441</v>
      </c>
      <c r="U129" s="6">
        <v>0</v>
      </c>
      <c r="V129" s="6">
        <f>SUM(NonNurse[[#This Row],[Occupational Therapist Hours]],NonNurse[[#This Row],[OT Assistant Hours]],NonNurse[[#This Row],[OT Aide Hours]])/NonNurse[[#This Row],[MDS Census]]</f>
        <v>4.0111434722046355E-2</v>
      </c>
      <c r="W129" s="6">
        <v>3.0398913043478264</v>
      </c>
      <c r="X129" s="6">
        <v>2.9260869565217389</v>
      </c>
      <c r="Y129" s="6">
        <v>0</v>
      </c>
      <c r="Z129" s="6">
        <f>SUM(NonNurse[[#This Row],[Physical Therapist (PT) Hours]],NonNurse[[#This Row],[PT Assistant Hours]],NonNurse[[#This Row],[PT Aide Hours]])/NonNurse[[#This Row],[MDS Census]]</f>
        <v>6.9503608965429925E-2</v>
      </c>
      <c r="AA129" s="6">
        <v>0</v>
      </c>
      <c r="AB129" s="6">
        <v>5.4130434782608692</v>
      </c>
      <c r="AC129" s="6">
        <v>0</v>
      </c>
      <c r="AD129" s="6">
        <v>0</v>
      </c>
      <c r="AE129" s="6">
        <v>0</v>
      </c>
      <c r="AF129" s="6">
        <v>0</v>
      </c>
      <c r="AG129" s="6">
        <v>0</v>
      </c>
      <c r="AH129" s="1">
        <v>75158</v>
      </c>
      <c r="AI129">
        <v>1</v>
      </c>
    </row>
    <row r="130" spans="1:35" x14ac:dyDescent="0.25">
      <c r="A130" t="s">
        <v>207</v>
      </c>
      <c r="B130" t="s">
        <v>88</v>
      </c>
      <c r="C130" t="s">
        <v>324</v>
      </c>
      <c r="D130" t="s">
        <v>253</v>
      </c>
      <c r="E130" s="6">
        <v>131.60869565217391</v>
      </c>
      <c r="F130" s="6">
        <v>5.2173913043478262</v>
      </c>
      <c r="G130" s="6">
        <v>0.19565217391304349</v>
      </c>
      <c r="H130" s="6">
        <v>0</v>
      </c>
      <c r="I130" s="6">
        <v>0</v>
      </c>
      <c r="J130" s="6">
        <v>0</v>
      </c>
      <c r="K130" s="6">
        <v>5.7516304347826086</v>
      </c>
      <c r="L130" s="6">
        <v>3.2114130434782608</v>
      </c>
      <c r="M130" s="6">
        <v>6.7282608695652177</v>
      </c>
      <c r="N130" s="6">
        <v>5.3913043478260869</v>
      </c>
      <c r="O130" s="6">
        <f>SUM(NonNurse[[#This Row],[Qualified Social Work Staff Hours]],NonNurse[[#This Row],[Other Social Work Staff Hours]])/NonNurse[[#This Row],[MDS Census]]</f>
        <v>9.2087875784605228E-2</v>
      </c>
      <c r="P130" s="6">
        <v>5.3913043478260869</v>
      </c>
      <c r="Q130" s="6">
        <v>10.605978260869565</v>
      </c>
      <c r="R130" s="6">
        <f>SUM(NonNurse[[#This Row],[Qualified Activities Professional Hours]],NonNurse[[#This Row],[Other Activities Professional Hours]])/NonNurse[[#This Row],[MDS Census]]</f>
        <v>0.12155186653452264</v>
      </c>
      <c r="S130" s="6">
        <v>3.6908695652173917</v>
      </c>
      <c r="T130" s="6">
        <v>6.8386956521739117</v>
      </c>
      <c r="U130" s="6">
        <v>0</v>
      </c>
      <c r="V130" s="6">
        <f>SUM(NonNurse[[#This Row],[Occupational Therapist Hours]],NonNurse[[#This Row],[OT Assistant Hours]],NonNurse[[#This Row],[OT Aide Hours]])/NonNurse[[#This Row],[MDS Census]]</f>
        <v>8.0006607201850016E-2</v>
      </c>
      <c r="W130" s="6">
        <v>3.5494565217391307</v>
      </c>
      <c r="X130" s="6">
        <v>3.2795652173913048</v>
      </c>
      <c r="Y130" s="6">
        <v>0</v>
      </c>
      <c r="Z130" s="6">
        <f>SUM(NonNurse[[#This Row],[Physical Therapist (PT) Hours]],NonNurse[[#This Row],[PT Assistant Hours]],NonNurse[[#This Row],[PT Aide Hours]])/NonNurse[[#This Row],[MDS Census]]</f>
        <v>5.1888833828873486E-2</v>
      </c>
      <c r="AA130" s="6">
        <v>0</v>
      </c>
      <c r="AB130" s="6">
        <v>0</v>
      </c>
      <c r="AC130" s="6">
        <v>0</v>
      </c>
      <c r="AD130" s="6">
        <v>0</v>
      </c>
      <c r="AE130" s="6">
        <v>0</v>
      </c>
      <c r="AF130" s="6">
        <v>0</v>
      </c>
      <c r="AG130" s="6">
        <v>0.33967391304347827</v>
      </c>
      <c r="AH130" s="1">
        <v>75286</v>
      </c>
      <c r="AI130">
        <v>1</v>
      </c>
    </row>
    <row r="131" spans="1:35" x14ac:dyDescent="0.25">
      <c r="A131" t="s">
        <v>207</v>
      </c>
      <c r="B131" t="s">
        <v>139</v>
      </c>
      <c r="C131" t="s">
        <v>337</v>
      </c>
      <c r="D131" t="s">
        <v>252</v>
      </c>
      <c r="E131" s="6">
        <v>124.02173913043478</v>
      </c>
      <c r="F131" s="6">
        <v>6.8695652173913047</v>
      </c>
      <c r="G131" s="6">
        <v>0.63891304347826083</v>
      </c>
      <c r="H131" s="6">
        <v>0</v>
      </c>
      <c r="I131" s="6">
        <v>5.2717391304347823</v>
      </c>
      <c r="J131" s="6">
        <v>0</v>
      </c>
      <c r="K131" s="6">
        <v>2.5815217391304346</v>
      </c>
      <c r="L131" s="6">
        <v>8.9048913043478262</v>
      </c>
      <c r="M131" s="6">
        <v>20.597826086956523</v>
      </c>
      <c r="N131" s="6">
        <v>0</v>
      </c>
      <c r="O131" s="6">
        <f>SUM(NonNurse[[#This Row],[Qualified Social Work Staff Hours]],NonNurse[[#This Row],[Other Social Work Staff Hours]])/NonNurse[[#This Row],[MDS Census]]</f>
        <v>0.16608238387379493</v>
      </c>
      <c r="P131" s="6">
        <v>3.8695652173913042</v>
      </c>
      <c r="Q131" s="6">
        <v>19.766304347826086</v>
      </c>
      <c r="R131" s="6">
        <f>SUM(NonNurse[[#This Row],[Qualified Activities Professional Hours]],NonNurse[[#This Row],[Other Activities Professional Hours]])/NonNurse[[#This Row],[MDS Census]]</f>
        <v>0.19057843996494303</v>
      </c>
      <c r="S131" s="6">
        <v>11.116847826086957</v>
      </c>
      <c r="T131" s="6">
        <v>10.097826086956522</v>
      </c>
      <c r="U131" s="6">
        <v>0</v>
      </c>
      <c r="V131" s="6">
        <f>SUM(NonNurse[[#This Row],[Occupational Therapist Hours]],NonNurse[[#This Row],[OT Assistant Hours]],NonNurse[[#This Row],[OT Aide Hours]])/NonNurse[[#This Row],[MDS Census]]</f>
        <v>0.17105609114811568</v>
      </c>
      <c r="W131" s="6">
        <v>13.301630434782609</v>
      </c>
      <c r="X131" s="6">
        <v>18.785326086956523</v>
      </c>
      <c r="Y131" s="6">
        <v>5.4782608695652177</v>
      </c>
      <c r="Z131" s="6">
        <f>SUM(NonNurse[[#This Row],[Physical Therapist (PT) Hours]],NonNurse[[#This Row],[PT Assistant Hours]],NonNurse[[#This Row],[PT Aide Hours]])/NonNurse[[#This Row],[MDS Census]]</f>
        <v>0.30289219982471521</v>
      </c>
      <c r="AA131" s="6">
        <v>0</v>
      </c>
      <c r="AB131" s="6">
        <v>0</v>
      </c>
      <c r="AC131" s="6">
        <v>0</v>
      </c>
      <c r="AD131" s="6">
        <v>0</v>
      </c>
      <c r="AE131" s="6">
        <v>0</v>
      </c>
      <c r="AF131" s="6">
        <v>0</v>
      </c>
      <c r="AG131" s="6">
        <v>0</v>
      </c>
      <c r="AH131" s="1">
        <v>75355</v>
      </c>
      <c r="AI131">
        <v>1</v>
      </c>
    </row>
    <row r="132" spans="1:35" x14ac:dyDescent="0.25">
      <c r="A132" t="s">
        <v>207</v>
      </c>
      <c r="B132" t="s">
        <v>61</v>
      </c>
      <c r="C132" t="s">
        <v>311</v>
      </c>
      <c r="D132" t="s">
        <v>258</v>
      </c>
      <c r="E132" s="6">
        <v>66</v>
      </c>
      <c r="F132" s="6">
        <v>4.9565217391304346</v>
      </c>
      <c r="G132" s="6">
        <v>0.80434782608695654</v>
      </c>
      <c r="H132" s="6">
        <v>0.38467391304347825</v>
      </c>
      <c r="I132" s="6">
        <v>1.7065217391304348</v>
      </c>
      <c r="J132" s="6">
        <v>0</v>
      </c>
      <c r="K132" s="6">
        <v>0</v>
      </c>
      <c r="L132" s="6">
        <v>0.94021739130434778</v>
      </c>
      <c r="M132" s="6">
        <v>4.9565217391304346</v>
      </c>
      <c r="N132" s="6">
        <v>0</v>
      </c>
      <c r="O132" s="6">
        <f>SUM(NonNurse[[#This Row],[Qualified Social Work Staff Hours]],NonNurse[[#This Row],[Other Social Work Staff Hours]])/NonNurse[[#This Row],[MDS Census]]</f>
        <v>7.5098814229249009E-2</v>
      </c>
      <c r="P132" s="6">
        <v>0</v>
      </c>
      <c r="Q132" s="6">
        <v>12.949565217391301</v>
      </c>
      <c r="R132" s="6">
        <f>SUM(NonNurse[[#This Row],[Qualified Activities Professional Hours]],NonNurse[[#This Row],[Other Activities Professional Hours]])/NonNurse[[#This Row],[MDS Census]]</f>
        <v>0.1962055335968379</v>
      </c>
      <c r="S132" s="6">
        <v>4.3411956521739139</v>
      </c>
      <c r="T132" s="6">
        <v>3.6846739130434782</v>
      </c>
      <c r="U132" s="6">
        <v>0</v>
      </c>
      <c r="V132" s="6">
        <f>SUM(NonNurse[[#This Row],[Occupational Therapist Hours]],NonNurse[[#This Row],[OT Assistant Hours]],NonNurse[[#This Row],[OT Aide Hours]])/NonNurse[[#This Row],[MDS Census]]</f>
        <v>0.12160408432147563</v>
      </c>
      <c r="W132" s="6">
        <v>1.3732608695652175</v>
      </c>
      <c r="X132" s="6">
        <v>9.3252173913043528</v>
      </c>
      <c r="Y132" s="6">
        <v>0</v>
      </c>
      <c r="Z132" s="6">
        <f>SUM(NonNurse[[#This Row],[Physical Therapist (PT) Hours]],NonNurse[[#This Row],[PT Assistant Hours]],NonNurse[[#This Row],[PT Aide Hours]])/NonNurse[[#This Row],[MDS Census]]</f>
        <v>0.16209815546772077</v>
      </c>
      <c r="AA132" s="6">
        <v>0</v>
      </c>
      <c r="AB132" s="6">
        <v>4.5652173913043477</v>
      </c>
      <c r="AC132" s="6">
        <v>0</v>
      </c>
      <c r="AD132" s="6">
        <v>0</v>
      </c>
      <c r="AE132" s="6">
        <v>0</v>
      </c>
      <c r="AF132" s="6">
        <v>0</v>
      </c>
      <c r="AG132" s="6">
        <v>0</v>
      </c>
      <c r="AH132" s="1">
        <v>75236</v>
      </c>
      <c r="AI132">
        <v>1</v>
      </c>
    </row>
    <row r="133" spans="1:35" x14ac:dyDescent="0.25">
      <c r="A133" t="s">
        <v>207</v>
      </c>
      <c r="B133" t="s">
        <v>180</v>
      </c>
      <c r="C133" t="s">
        <v>336</v>
      </c>
      <c r="D133" t="s">
        <v>252</v>
      </c>
      <c r="E133" s="6">
        <v>133.94565217391303</v>
      </c>
      <c r="F133" s="6">
        <v>3.4429347826086958</v>
      </c>
      <c r="G133" s="6">
        <v>0.28260869565217389</v>
      </c>
      <c r="H133" s="6">
        <v>0</v>
      </c>
      <c r="I133" s="6">
        <v>0.76086956521739135</v>
      </c>
      <c r="J133" s="6">
        <v>0</v>
      </c>
      <c r="K133" s="6">
        <v>0</v>
      </c>
      <c r="L133" s="6">
        <v>3.6983695652173911</v>
      </c>
      <c r="M133" s="6">
        <v>10.103260869565217</v>
      </c>
      <c r="N133" s="6">
        <v>0</v>
      </c>
      <c r="O133" s="6">
        <f>SUM(NonNurse[[#This Row],[Qualified Social Work Staff Hours]],NonNurse[[#This Row],[Other Social Work Staff Hours]])/NonNurse[[#This Row],[MDS Census]]</f>
        <v>7.5428061348697562E-2</v>
      </c>
      <c r="P133" s="6">
        <v>3.4945652173913042</v>
      </c>
      <c r="Q133" s="6">
        <v>26.858695652173914</v>
      </c>
      <c r="R133" s="6">
        <f>SUM(NonNurse[[#This Row],[Qualified Activities Professional Hours]],NonNurse[[#This Row],[Other Activities Professional Hours]])/NonNurse[[#This Row],[MDS Census]]</f>
        <v>0.22660878032946524</v>
      </c>
      <c r="S133" s="6">
        <v>14.1875</v>
      </c>
      <c r="T133" s="6">
        <v>2.2065217391304346</v>
      </c>
      <c r="U133" s="6">
        <v>0</v>
      </c>
      <c r="V133" s="6">
        <f>SUM(NonNurse[[#This Row],[Occupational Therapist Hours]],NonNurse[[#This Row],[OT Assistant Hours]],NonNurse[[#This Row],[OT Aide Hours]])/NonNurse[[#This Row],[MDS Census]]</f>
        <v>0.12239308609916416</v>
      </c>
      <c r="W133" s="6">
        <v>19.116847826086957</v>
      </c>
      <c r="X133" s="6">
        <v>5.0896739130434785</v>
      </c>
      <c r="Y133" s="6">
        <v>9.0652173913043477</v>
      </c>
      <c r="Z133" s="6">
        <f>SUM(NonNurse[[#This Row],[Physical Therapist (PT) Hours]],NonNurse[[#This Row],[PT Assistant Hours]],NonNurse[[#This Row],[PT Aide Hours]])/NonNurse[[#This Row],[MDS Census]]</f>
        <v>0.24839730585084802</v>
      </c>
      <c r="AA133" s="6">
        <v>0</v>
      </c>
      <c r="AB133" s="6">
        <v>0</v>
      </c>
      <c r="AC133" s="6">
        <v>0</v>
      </c>
      <c r="AD133" s="6">
        <v>0</v>
      </c>
      <c r="AE133" s="6">
        <v>0</v>
      </c>
      <c r="AF133" s="6">
        <v>0</v>
      </c>
      <c r="AG133" s="6">
        <v>0.27173913043478259</v>
      </c>
      <c r="AH133" s="1">
        <v>75413</v>
      </c>
      <c r="AI133">
        <v>1</v>
      </c>
    </row>
    <row r="134" spans="1:35" x14ac:dyDescent="0.25">
      <c r="A134" t="s">
        <v>207</v>
      </c>
      <c r="B134" t="s">
        <v>17</v>
      </c>
      <c r="C134" t="s">
        <v>281</v>
      </c>
      <c r="D134" t="s">
        <v>257</v>
      </c>
      <c r="E134" s="6">
        <v>86.717391304347828</v>
      </c>
      <c r="F134" s="6">
        <v>10.695652173913043</v>
      </c>
      <c r="G134" s="6">
        <v>0.51086956521739135</v>
      </c>
      <c r="H134" s="6">
        <v>0</v>
      </c>
      <c r="I134" s="6">
        <v>5.1086956521739131</v>
      </c>
      <c r="J134" s="6">
        <v>0</v>
      </c>
      <c r="K134" s="6">
        <v>4.9456521739130439</v>
      </c>
      <c r="L134" s="6">
        <v>0.652391304347826</v>
      </c>
      <c r="M134" s="6">
        <v>6.8994565217391308</v>
      </c>
      <c r="N134" s="6">
        <v>0</v>
      </c>
      <c r="O134" s="6">
        <f>SUM(NonNurse[[#This Row],[Qualified Social Work Staff Hours]],NonNurse[[#This Row],[Other Social Work Staff Hours]])/NonNurse[[#This Row],[MDS Census]]</f>
        <v>7.9562547004261727E-2</v>
      </c>
      <c r="P134" s="6">
        <v>4.3478260869565215</v>
      </c>
      <c r="Q134" s="6">
        <v>13.086956521739131</v>
      </c>
      <c r="R134" s="6">
        <f>SUM(NonNurse[[#This Row],[Qualified Activities Professional Hours]],NonNurse[[#This Row],[Other Activities Professional Hours]])/NonNurse[[#This Row],[MDS Census]]</f>
        <v>0.20105289546252195</v>
      </c>
      <c r="S134" s="6">
        <v>5.8449999999999989</v>
      </c>
      <c r="T134" s="6">
        <v>10.080869565217389</v>
      </c>
      <c r="U134" s="6">
        <v>0</v>
      </c>
      <c r="V134" s="6">
        <f>SUM(NonNurse[[#This Row],[Occupational Therapist Hours]],NonNurse[[#This Row],[OT Assistant Hours]],NonNurse[[#This Row],[OT Aide Hours]])/NonNurse[[#This Row],[MDS Census]]</f>
        <v>0.18365254449736773</v>
      </c>
      <c r="W134" s="6">
        <v>5.2418478260869561</v>
      </c>
      <c r="X134" s="6">
        <v>5.7857608695652178</v>
      </c>
      <c r="Y134" s="6">
        <v>0</v>
      </c>
      <c r="Z134" s="6">
        <f>SUM(NonNurse[[#This Row],[Physical Therapist (PT) Hours]],NonNurse[[#This Row],[PT Assistant Hours]],NonNurse[[#This Row],[PT Aide Hours]])/NonNurse[[#This Row],[MDS Census]]</f>
        <v>0.12716720982702431</v>
      </c>
      <c r="AA134" s="6">
        <v>0</v>
      </c>
      <c r="AB134" s="6">
        <v>0</v>
      </c>
      <c r="AC134" s="6">
        <v>0</v>
      </c>
      <c r="AD134" s="6">
        <v>0</v>
      </c>
      <c r="AE134" s="6">
        <v>0</v>
      </c>
      <c r="AF134" s="6">
        <v>0</v>
      </c>
      <c r="AG134" s="6">
        <v>0</v>
      </c>
      <c r="AH134" s="1">
        <v>75079</v>
      </c>
      <c r="AI134">
        <v>1</v>
      </c>
    </row>
    <row r="135" spans="1:35" x14ac:dyDescent="0.25">
      <c r="A135" t="s">
        <v>207</v>
      </c>
      <c r="B135" t="s">
        <v>140</v>
      </c>
      <c r="C135" t="s">
        <v>266</v>
      </c>
      <c r="D135" t="s">
        <v>252</v>
      </c>
      <c r="E135" s="6">
        <v>40.25</v>
      </c>
      <c r="F135" s="6">
        <v>4.8097826086956523</v>
      </c>
      <c r="G135" s="6">
        <v>0.27445652173913043</v>
      </c>
      <c r="H135" s="6">
        <v>0.49456521739130432</v>
      </c>
      <c r="I135" s="6">
        <v>0.40217391304347827</v>
      </c>
      <c r="J135" s="6">
        <v>0</v>
      </c>
      <c r="K135" s="6">
        <v>0</v>
      </c>
      <c r="L135" s="6">
        <v>0.75250000000000039</v>
      </c>
      <c r="M135" s="6">
        <v>9.4565217391304355</v>
      </c>
      <c r="N135" s="6">
        <v>0</v>
      </c>
      <c r="O135" s="6">
        <f>SUM(NonNurse[[#This Row],[Qualified Social Work Staff Hours]],NonNurse[[#This Row],[Other Social Work Staff Hours]])/NonNurse[[#This Row],[MDS Census]]</f>
        <v>0.23494463948150152</v>
      </c>
      <c r="P135" s="6">
        <v>0</v>
      </c>
      <c r="Q135" s="6">
        <v>0</v>
      </c>
      <c r="R135" s="6">
        <f>SUM(NonNurse[[#This Row],[Qualified Activities Professional Hours]],NonNurse[[#This Row],[Other Activities Professional Hours]])/NonNurse[[#This Row],[MDS Census]]</f>
        <v>0</v>
      </c>
      <c r="S135" s="6">
        <v>5.7302173913043486</v>
      </c>
      <c r="T135" s="6">
        <v>2.7122826086956517</v>
      </c>
      <c r="U135" s="6">
        <v>0</v>
      </c>
      <c r="V135" s="6">
        <f>SUM(NonNurse[[#This Row],[Occupational Therapist Hours]],NonNurse[[#This Row],[OT Assistant Hours]],NonNurse[[#This Row],[OT Aide Hours]])/NonNurse[[#This Row],[MDS Census]]</f>
        <v>0.20975155279503108</v>
      </c>
      <c r="W135" s="6">
        <v>3.3833695652173916</v>
      </c>
      <c r="X135" s="6">
        <v>0.18880434782608696</v>
      </c>
      <c r="Y135" s="6">
        <v>0</v>
      </c>
      <c r="Z135" s="6">
        <f>SUM(NonNurse[[#This Row],[Physical Therapist (PT) Hours]],NonNurse[[#This Row],[PT Assistant Hours]],NonNurse[[#This Row],[PT Aide Hours]])/NonNurse[[#This Row],[MDS Census]]</f>
        <v>8.8749662435862811E-2</v>
      </c>
      <c r="AA135" s="6">
        <v>0</v>
      </c>
      <c r="AB135" s="6">
        <v>10.728260869565217</v>
      </c>
      <c r="AC135" s="6">
        <v>0</v>
      </c>
      <c r="AD135" s="6">
        <v>0</v>
      </c>
      <c r="AE135" s="6">
        <v>0</v>
      </c>
      <c r="AF135" s="6">
        <v>0</v>
      </c>
      <c r="AG135" s="6">
        <v>0.74728260869565222</v>
      </c>
      <c r="AH135" s="1">
        <v>75356</v>
      </c>
      <c r="AI135">
        <v>1</v>
      </c>
    </row>
    <row r="136" spans="1:35" x14ac:dyDescent="0.25">
      <c r="A136" t="s">
        <v>207</v>
      </c>
      <c r="B136" t="s">
        <v>192</v>
      </c>
      <c r="C136" t="s">
        <v>265</v>
      </c>
      <c r="D136" t="s">
        <v>254</v>
      </c>
      <c r="E136" s="6">
        <v>49.913043478260867</v>
      </c>
      <c r="F136" s="6">
        <v>5.2989130434782608</v>
      </c>
      <c r="G136" s="6">
        <v>0</v>
      </c>
      <c r="H136" s="6">
        <v>0</v>
      </c>
      <c r="I136" s="6">
        <v>0</v>
      </c>
      <c r="J136" s="6">
        <v>0</v>
      </c>
      <c r="K136" s="6">
        <v>0</v>
      </c>
      <c r="L136" s="6">
        <v>2.2663043478260869</v>
      </c>
      <c r="M136" s="6">
        <v>4.0027173913043477</v>
      </c>
      <c r="N136" s="6">
        <v>0</v>
      </c>
      <c r="O136" s="6">
        <f>SUM(NonNurse[[#This Row],[Qualified Social Work Staff Hours]],NonNurse[[#This Row],[Other Social Work Staff Hours]])/NonNurse[[#This Row],[MDS Census]]</f>
        <v>8.0193815331010457E-2</v>
      </c>
      <c r="P136" s="6">
        <v>0</v>
      </c>
      <c r="Q136" s="6">
        <v>0.1282608695652174</v>
      </c>
      <c r="R136" s="6">
        <f>SUM(NonNurse[[#This Row],[Qualified Activities Professional Hours]],NonNurse[[#This Row],[Other Activities Professional Hours]])/NonNurse[[#This Row],[MDS Census]]</f>
        <v>2.5696864111498263E-3</v>
      </c>
      <c r="S136" s="6">
        <v>5.1385869565217392</v>
      </c>
      <c r="T136" s="6">
        <v>5.3858695652173916</v>
      </c>
      <c r="U136" s="6">
        <v>0.2391304347826087</v>
      </c>
      <c r="V136" s="6">
        <f>SUM(NonNurse[[#This Row],[Occupational Therapist Hours]],NonNurse[[#This Row],[OT Assistant Hours]],NonNurse[[#This Row],[OT Aide Hours]])/NonNurse[[#This Row],[MDS Census]]</f>
        <v>0.21564677700348436</v>
      </c>
      <c r="W136" s="6">
        <v>6.9021739130434785</v>
      </c>
      <c r="X136" s="6">
        <v>0.64945652173913049</v>
      </c>
      <c r="Y136" s="6">
        <v>0</v>
      </c>
      <c r="Z136" s="6">
        <f>SUM(NonNurse[[#This Row],[Physical Therapist (PT) Hours]],NonNurse[[#This Row],[PT Assistant Hours]],NonNurse[[#This Row],[PT Aide Hours]])/NonNurse[[#This Row],[MDS Census]]</f>
        <v>0.15129573170731708</v>
      </c>
      <c r="AA136" s="6">
        <v>0</v>
      </c>
      <c r="AB136" s="6">
        <v>4.6086956521739131</v>
      </c>
      <c r="AC136" s="6">
        <v>0</v>
      </c>
      <c r="AD136" s="6">
        <v>0</v>
      </c>
      <c r="AE136" s="6">
        <v>0</v>
      </c>
      <c r="AF136" s="6">
        <v>0</v>
      </c>
      <c r="AG136" s="6">
        <v>0</v>
      </c>
      <c r="AH136" s="1">
        <v>75434</v>
      </c>
      <c r="AI136">
        <v>1</v>
      </c>
    </row>
    <row r="137" spans="1:35" x14ac:dyDescent="0.25">
      <c r="A137" t="s">
        <v>207</v>
      </c>
      <c r="B137" t="s">
        <v>195</v>
      </c>
      <c r="C137" t="s">
        <v>356</v>
      </c>
      <c r="D137" t="s">
        <v>257</v>
      </c>
      <c r="E137" s="6">
        <v>81.673913043478265</v>
      </c>
      <c r="F137" s="6">
        <v>5.4782608695652177</v>
      </c>
      <c r="G137" s="6">
        <v>0.22282608695652173</v>
      </c>
      <c r="H137" s="6">
        <v>0.33163043478260873</v>
      </c>
      <c r="I137" s="6">
        <v>2.1195652173913042</v>
      </c>
      <c r="J137" s="6">
        <v>0</v>
      </c>
      <c r="K137" s="6">
        <v>0</v>
      </c>
      <c r="L137" s="6">
        <v>4.8260869565217392</v>
      </c>
      <c r="M137" s="6">
        <v>8.4619565217391308</v>
      </c>
      <c r="N137" s="6">
        <v>0</v>
      </c>
      <c r="O137" s="6">
        <f>SUM(NonNurse[[#This Row],[Qualified Social Work Staff Hours]],NonNurse[[#This Row],[Other Social Work Staff Hours]])/NonNurse[[#This Row],[MDS Census]]</f>
        <v>0.1036066010114453</v>
      </c>
      <c r="P137" s="6">
        <v>0</v>
      </c>
      <c r="Q137" s="6">
        <v>0</v>
      </c>
      <c r="R137" s="6">
        <f>SUM(NonNurse[[#This Row],[Qualified Activities Professional Hours]],NonNurse[[#This Row],[Other Activities Professional Hours]])/NonNurse[[#This Row],[MDS Census]]</f>
        <v>0</v>
      </c>
      <c r="S137" s="6">
        <v>4.8097826086956523</v>
      </c>
      <c r="T137" s="6">
        <v>8.1684782608695645</v>
      </c>
      <c r="U137" s="6">
        <v>0</v>
      </c>
      <c r="V137" s="6">
        <f>SUM(NonNurse[[#This Row],[Occupational Therapist Hours]],NonNurse[[#This Row],[OT Assistant Hours]],NonNurse[[#This Row],[OT Aide Hours]])/NonNurse[[#This Row],[MDS Census]]</f>
        <v>0.15890338035666754</v>
      </c>
      <c r="W137" s="6">
        <v>5.0380434782608692</v>
      </c>
      <c r="X137" s="6">
        <v>4.4211956521739131</v>
      </c>
      <c r="Y137" s="6">
        <v>0</v>
      </c>
      <c r="Z137" s="6">
        <f>SUM(NonNurse[[#This Row],[Physical Therapist (PT) Hours]],NonNurse[[#This Row],[PT Assistant Hours]],NonNurse[[#This Row],[PT Aide Hours]])/NonNurse[[#This Row],[MDS Census]]</f>
        <v>0.11581714133617246</v>
      </c>
      <c r="AA137" s="6">
        <v>0</v>
      </c>
      <c r="AB137" s="6">
        <v>11.760869565217391</v>
      </c>
      <c r="AC137" s="6">
        <v>0</v>
      </c>
      <c r="AD137" s="6">
        <v>0</v>
      </c>
      <c r="AE137" s="6">
        <v>0</v>
      </c>
      <c r="AF137" s="6">
        <v>0</v>
      </c>
      <c r="AG137" s="6">
        <v>0</v>
      </c>
      <c r="AH137" s="1">
        <v>75438</v>
      </c>
      <c r="AI137">
        <v>1</v>
      </c>
    </row>
    <row r="138" spans="1:35" x14ac:dyDescent="0.25">
      <c r="A138" t="s">
        <v>207</v>
      </c>
      <c r="B138" t="s">
        <v>69</v>
      </c>
      <c r="C138" t="s">
        <v>263</v>
      </c>
      <c r="D138" t="s">
        <v>253</v>
      </c>
      <c r="E138" s="6">
        <v>114.44565217391305</v>
      </c>
      <c r="F138" s="6">
        <v>4.8695652173913047</v>
      </c>
      <c r="G138" s="6">
        <v>0.69456521739130428</v>
      </c>
      <c r="H138" s="6">
        <v>0.56793478260869568</v>
      </c>
      <c r="I138" s="6">
        <v>0</v>
      </c>
      <c r="J138" s="6">
        <v>0</v>
      </c>
      <c r="K138" s="6">
        <v>0</v>
      </c>
      <c r="L138" s="6">
        <v>1.1497826086956522</v>
      </c>
      <c r="M138" s="6">
        <v>10.179347826086957</v>
      </c>
      <c r="N138" s="6">
        <v>0</v>
      </c>
      <c r="O138" s="6">
        <f>SUM(NonNurse[[#This Row],[Qualified Social Work Staff Hours]],NonNurse[[#This Row],[Other Social Work Staff Hours]])/NonNurse[[#This Row],[MDS Census]]</f>
        <v>8.8944819071136869E-2</v>
      </c>
      <c r="P138" s="6">
        <v>3.9456521739130435</v>
      </c>
      <c r="Q138" s="6">
        <v>12.769021739130435</v>
      </c>
      <c r="R138" s="6">
        <f>SUM(NonNurse[[#This Row],[Qualified Activities Professional Hours]],NonNurse[[#This Row],[Other Activities Professional Hours]])/NonNurse[[#This Row],[MDS Census]]</f>
        <v>0.14604900750308672</v>
      </c>
      <c r="S138" s="6">
        <v>0.8676086956521738</v>
      </c>
      <c r="T138" s="6">
        <v>3.1804347826086961</v>
      </c>
      <c r="U138" s="6">
        <v>0</v>
      </c>
      <c r="V138" s="6">
        <f>SUM(NonNurse[[#This Row],[Occupational Therapist Hours]],NonNurse[[#This Row],[OT Assistant Hours]],NonNurse[[#This Row],[OT Aide Hours]])/NonNurse[[#This Row],[MDS Census]]</f>
        <v>3.5370880425491504E-2</v>
      </c>
      <c r="W138" s="6">
        <v>1.6171739130434779</v>
      </c>
      <c r="X138" s="6">
        <v>3.6729347826086949</v>
      </c>
      <c r="Y138" s="6">
        <v>0</v>
      </c>
      <c r="Z138" s="6">
        <f>SUM(NonNurse[[#This Row],[Physical Therapist (PT) Hours]],NonNurse[[#This Row],[PT Assistant Hours]],NonNurse[[#This Row],[PT Aide Hours]])/NonNurse[[#This Row],[MDS Census]]</f>
        <v>4.6223762940450171E-2</v>
      </c>
      <c r="AA138" s="6">
        <v>0</v>
      </c>
      <c r="AB138" s="6">
        <v>0</v>
      </c>
      <c r="AC138" s="6">
        <v>0</v>
      </c>
      <c r="AD138" s="6">
        <v>0</v>
      </c>
      <c r="AE138" s="6">
        <v>0</v>
      </c>
      <c r="AF138" s="6">
        <v>0</v>
      </c>
      <c r="AG138" s="6">
        <v>0</v>
      </c>
      <c r="AH138" s="1">
        <v>75250</v>
      </c>
      <c r="AI138">
        <v>1</v>
      </c>
    </row>
    <row r="139" spans="1:35" x14ac:dyDescent="0.25">
      <c r="A139" t="s">
        <v>207</v>
      </c>
      <c r="B139" t="s">
        <v>41</v>
      </c>
      <c r="C139" t="s">
        <v>296</v>
      </c>
      <c r="D139" t="s">
        <v>253</v>
      </c>
      <c r="E139" s="6">
        <v>114.42391304347827</v>
      </c>
      <c r="F139" s="6">
        <v>4.8913043478260869</v>
      </c>
      <c r="G139" s="6">
        <v>0.60869565217391308</v>
      </c>
      <c r="H139" s="6">
        <v>1.0706521739130435</v>
      </c>
      <c r="I139" s="6">
        <v>3.0543478260869565</v>
      </c>
      <c r="J139" s="6">
        <v>0</v>
      </c>
      <c r="K139" s="6">
        <v>1.1467391304347827</v>
      </c>
      <c r="L139" s="6">
        <v>2.7660869565217392</v>
      </c>
      <c r="M139" s="6">
        <v>4.7445652173913047</v>
      </c>
      <c r="N139" s="6">
        <v>3.1304347826086958</v>
      </c>
      <c r="O139" s="6">
        <f>SUM(NonNurse[[#This Row],[Qualified Social Work Staff Hours]],NonNurse[[#This Row],[Other Social Work Staff Hours]])/NonNurse[[#This Row],[MDS Census]]</f>
        <v>6.882302650327729E-2</v>
      </c>
      <c r="P139" s="6">
        <v>4.3206521739130439</v>
      </c>
      <c r="Q139" s="6">
        <v>11.016304347826088</v>
      </c>
      <c r="R139" s="6">
        <f>SUM(NonNurse[[#This Row],[Qualified Activities Professional Hours]],NonNurse[[#This Row],[Other Activities Professional Hours]])/NonNurse[[#This Row],[MDS Census]]</f>
        <v>0.13403628764130332</v>
      </c>
      <c r="S139" s="6">
        <v>5.1418478260869565</v>
      </c>
      <c r="T139" s="6">
        <v>5.3476086956521725</v>
      </c>
      <c r="U139" s="6">
        <v>0</v>
      </c>
      <c r="V139" s="6">
        <f>SUM(NonNurse[[#This Row],[Occupational Therapist Hours]],NonNurse[[#This Row],[OT Assistant Hours]],NonNurse[[#This Row],[OT Aide Hours]])/NonNurse[[#This Row],[MDS Census]]</f>
        <v>9.1671891327063729E-2</v>
      </c>
      <c r="W139" s="6">
        <v>9.6714130434782586</v>
      </c>
      <c r="X139" s="6">
        <v>8.7588043478260893</v>
      </c>
      <c r="Y139" s="6">
        <v>0.22826086956521738</v>
      </c>
      <c r="Z139" s="6">
        <f>SUM(NonNurse[[#This Row],[Physical Therapist (PT) Hours]],NonNurse[[#This Row],[PT Assistant Hours]],NonNurse[[#This Row],[PT Aide Hours]])/NonNurse[[#This Row],[MDS Census]]</f>
        <v>0.1630645008074475</v>
      </c>
      <c r="AA139" s="6">
        <v>0.39130434782608697</v>
      </c>
      <c r="AB139" s="6">
        <v>0</v>
      </c>
      <c r="AC139" s="6">
        <v>0</v>
      </c>
      <c r="AD139" s="6">
        <v>0</v>
      </c>
      <c r="AE139" s="6">
        <v>0</v>
      </c>
      <c r="AF139" s="6">
        <v>0</v>
      </c>
      <c r="AG139" s="6">
        <v>0.84782608695652173</v>
      </c>
      <c r="AH139" s="1">
        <v>75195</v>
      </c>
      <c r="AI139">
        <v>1</v>
      </c>
    </row>
    <row r="140" spans="1:35" x14ac:dyDescent="0.25">
      <c r="A140" t="s">
        <v>207</v>
      </c>
      <c r="B140" t="s">
        <v>128</v>
      </c>
      <c r="C140" t="s">
        <v>321</v>
      </c>
      <c r="D140" t="s">
        <v>257</v>
      </c>
      <c r="E140" s="6">
        <v>80.695652173913047</v>
      </c>
      <c r="F140" s="6">
        <v>5.2173913043478262</v>
      </c>
      <c r="G140" s="6">
        <v>0.2739130434782609</v>
      </c>
      <c r="H140" s="6">
        <v>0.50478260869565217</v>
      </c>
      <c r="I140" s="6">
        <v>3.25</v>
      </c>
      <c r="J140" s="6">
        <v>0</v>
      </c>
      <c r="K140" s="6">
        <v>0</v>
      </c>
      <c r="L140" s="6">
        <v>4.3692391304347824</v>
      </c>
      <c r="M140" s="6">
        <v>10.956521739130435</v>
      </c>
      <c r="N140" s="6">
        <v>0</v>
      </c>
      <c r="O140" s="6">
        <f>SUM(NonNurse[[#This Row],[Qualified Social Work Staff Hours]],NonNurse[[#This Row],[Other Social Work Staff Hours]])/NonNurse[[#This Row],[MDS Census]]</f>
        <v>0.13577586206896552</v>
      </c>
      <c r="P140" s="6">
        <v>0</v>
      </c>
      <c r="Q140" s="6">
        <v>0</v>
      </c>
      <c r="R140" s="6">
        <f>SUM(NonNurse[[#This Row],[Qualified Activities Professional Hours]],NonNurse[[#This Row],[Other Activities Professional Hours]])/NonNurse[[#This Row],[MDS Census]]</f>
        <v>0</v>
      </c>
      <c r="S140" s="6">
        <v>6.5795652173913064</v>
      </c>
      <c r="T140" s="6">
        <v>10.69108695652174</v>
      </c>
      <c r="U140" s="6">
        <v>0</v>
      </c>
      <c r="V140" s="6">
        <f>SUM(NonNurse[[#This Row],[Occupational Therapist Hours]],NonNurse[[#This Row],[OT Assistant Hours]],NonNurse[[#This Row],[OT Aide Hours]])/NonNurse[[#This Row],[MDS Census]]</f>
        <v>0.21402209051724139</v>
      </c>
      <c r="W140" s="6">
        <v>17.202282608695654</v>
      </c>
      <c r="X140" s="6">
        <v>7.4045652173913021</v>
      </c>
      <c r="Y140" s="6">
        <v>0</v>
      </c>
      <c r="Z140" s="6">
        <f>SUM(NonNurse[[#This Row],[Physical Therapist (PT) Hours]],NonNurse[[#This Row],[PT Assistant Hours]],NonNurse[[#This Row],[PT Aide Hours]])/NonNurse[[#This Row],[MDS Census]]</f>
        <v>0.30493399784482755</v>
      </c>
      <c r="AA140" s="6">
        <v>0</v>
      </c>
      <c r="AB140" s="6">
        <v>0</v>
      </c>
      <c r="AC140" s="6">
        <v>0</v>
      </c>
      <c r="AD140" s="6">
        <v>0</v>
      </c>
      <c r="AE140" s="6">
        <v>0</v>
      </c>
      <c r="AF140" s="6">
        <v>0</v>
      </c>
      <c r="AG140" s="6">
        <v>0</v>
      </c>
      <c r="AH140" s="1">
        <v>75341</v>
      </c>
      <c r="AI140">
        <v>1</v>
      </c>
    </row>
    <row r="141" spans="1:35" x14ac:dyDescent="0.25">
      <c r="A141" t="s">
        <v>207</v>
      </c>
      <c r="B141" t="s">
        <v>66</v>
      </c>
      <c r="C141" t="s">
        <v>314</v>
      </c>
      <c r="D141" t="s">
        <v>256</v>
      </c>
      <c r="E141" s="6">
        <v>52.021739130434781</v>
      </c>
      <c r="F141" s="6">
        <v>5.1739130434782608</v>
      </c>
      <c r="G141" s="6">
        <v>0.10869565217391304</v>
      </c>
      <c r="H141" s="6">
        <v>0</v>
      </c>
      <c r="I141" s="6">
        <v>0.91304347826086951</v>
      </c>
      <c r="J141" s="6">
        <v>0</v>
      </c>
      <c r="K141" s="6">
        <v>0</v>
      </c>
      <c r="L141" s="6">
        <v>1.4972826086956521</v>
      </c>
      <c r="M141" s="6">
        <v>4.0625</v>
      </c>
      <c r="N141" s="6">
        <v>0</v>
      </c>
      <c r="O141" s="6">
        <f>SUM(NonNurse[[#This Row],[Qualified Social Work Staff Hours]],NonNurse[[#This Row],[Other Social Work Staff Hours]])/NonNurse[[#This Row],[MDS Census]]</f>
        <v>7.8092352695361467E-2</v>
      </c>
      <c r="P141" s="6">
        <v>0</v>
      </c>
      <c r="Q141" s="6">
        <v>1.1820652173913044</v>
      </c>
      <c r="R141" s="6">
        <f>SUM(NonNurse[[#This Row],[Qualified Activities Professional Hours]],NonNurse[[#This Row],[Other Activities Professional Hours]])/NonNurse[[#This Row],[MDS Census]]</f>
        <v>2.2722524028416215E-2</v>
      </c>
      <c r="S141" s="6">
        <v>2.6594565217391302</v>
      </c>
      <c r="T141" s="6">
        <v>3.7010869565217392</v>
      </c>
      <c r="U141" s="6">
        <v>0</v>
      </c>
      <c r="V141" s="6">
        <f>SUM(NonNurse[[#This Row],[Occupational Therapist Hours]],NonNurse[[#This Row],[OT Assistant Hours]],NonNurse[[#This Row],[OT Aide Hours]])/NonNurse[[#This Row],[MDS Census]]</f>
        <v>0.12226702883409944</v>
      </c>
      <c r="W141" s="6">
        <v>3.8043478260869565</v>
      </c>
      <c r="X141" s="6">
        <v>1.7038043478260869</v>
      </c>
      <c r="Y141" s="6">
        <v>0</v>
      </c>
      <c r="Z141" s="6">
        <f>SUM(NonNurse[[#This Row],[Physical Therapist (PT) Hours]],NonNurse[[#This Row],[PT Assistant Hours]],NonNurse[[#This Row],[PT Aide Hours]])/NonNurse[[#This Row],[MDS Census]]</f>
        <v>0.10588173840367739</v>
      </c>
      <c r="AA141" s="6">
        <v>0</v>
      </c>
      <c r="AB141" s="6">
        <v>5.0760869565217392</v>
      </c>
      <c r="AC141" s="6">
        <v>0</v>
      </c>
      <c r="AD141" s="6">
        <v>0</v>
      </c>
      <c r="AE141" s="6">
        <v>0</v>
      </c>
      <c r="AF141" s="6">
        <v>0</v>
      </c>
      <c r="AG141" s="6">
        <v>0</v>
      </c>
      <c r="AH141" s="1">
        <v>75243</v>
      </c>
      <c r="AI141">
        <v>1</v>
      </c>
    </row>
    <row r="142" spans="1:35" x14ac:dyDescent="0.25">
      <c r="A142" t="s">
        <v>207</v>
      </c>
      <c r="B142" t="s">
        <v>99</v>
      </c>
      <c r="C142" t="s">
        <v>319</v>
      </c>
      <c r="D142" t="s">
        <v>255</v>
      </c>
      <c r="E142" s="6">
        <v>50.597826086956523</v>
      </c>
      <c r="F142" s="6">
        <v>2.8271739130434783</v>
      </c>
      <c r="G142" s="6">
        <v>0.44565217391304346</v>
      </c>
      <c r="H142" s="6">
        <v>0.26630434782608697</v>
      </c>
      <c r="I142" s="6">
        <v>3.0434782608695654</v>
      </c>
      <c r="J142" s="6">
        <v>0</v>
      </c>
      <c r="K142" s="6">
        <v>0</v>
      </c>
      <c r="L142" s="6">
        <v>1.5304347826086957</v>
      </c>
      <c r="M142" s="6">
        <v>5.1804347826086952</v>
      </c>
      <c r="N142" s="6">
        <v>0</v>
      </c>
      <c r="O142" s="6">
        <f>SUM(NonNurse[[#This Row],[Qualified Social Work Staff Hours]],NonNurse[[#This Row],[Other Social Work Staff Hours]])/NonNurse[[#This Row],[MDS Census]]</f>
        <v>0.1023845327604726</v>
      </c>
      <c r="P142" s="6">
        <v>0</v>
      </c>
      <c r="Q142" s="6">
        <v>11.43913043478261</v>
      </c>
      <c r="R142" s="6">
        <f>SUM(NonNurse[[#This Row],[Qualified Activities Professional Hours]],NonNurse[[#This Row],[Other Activities Professional Hours]])/NonNurse[[#This Row],[MDS Census]]</f>
        <v>0.22607948442534911</v>
      </c>
      <c r="S142" s="6">
        <v>3.1383695652173911</v>
      </c>
      <c r="T142" s="6">
        <v>2.5906521739130439</v>
      </c>
      <c r="U142" s="6">
        <v>0</v>
      </c>
      <c r="V142" s="6">
        <f>SUM(NonNurse[[#This Row],[Occupational Therapist Hours]],NonNurse[[#This Row],[OT Assistant Hours]],NonNurse[[#This Row],[OT Aide Hours]])/NonNurse[[#This Row],[MDS Census]]</f>
        <v>0.11322663802363049</v>
      </c>
      <c r="W142" s="6">
        <v>3.1672826086956518</v>
      </c>
      <c r="X142" s="6">
        <v>6.112934782608697</v>
      </c>
      <c r="Y142" s="6">
        <v>0</v>
      </c>
      <c r="Z142" s="6">
        <f>SUM(NonNurse[[#This Row],[Physical Therapist (PT) Hours]],NonNurse[[#This Row],[PT Assistant Hours]],NonNurse[[#This Row],[PT Aide Hours]])/NonNurse[[#This Row],[MDS Census]]</f>
        <v>0.18341138560687434</v>
      </c>
      <c r="AA142" s="6">
        <v>0</v>
      </c>
      <c r="AB142" s="6">
        <v>0</v>
      </c>
      <c r="AC142" s="6">
        <v>0</v>
      </c>
      <c r="AD142" s="6">
        <v>0</v>
      </c>
      <c r="AE142" s="6">
        <v>0</v>
      </c>
      <c r="AF142" s="6">
        <v>0</v>
      </c>
      <c r="AG142" s="6">
        <v>0</v>
      </c>
      <c r="AH142" s="1">
        <v>75306</v>
      </c>
      <c r="AI142">
        <v>1</v>
      </c>
    </row>
    <row r="143" spans="1:35" x14ac:dyDescent="0.25">
      <c r="A143" t="s">
        <v>207</v>
      </c>
      <c r="B143" t="s">
        <v>53</v>
      </c>
      <c r="C143" t="s">
        <v>305</v>
      </c>
      <c r="D143" t="s">
        <v>253</v>
      </c>
      <c r="E143" s="6">
        <v>120.3804347826087</v>
      </c>
      <c r="F143" s="6">
        <v>2.9565217391304346</v>
      </c>
      <c r="G143" s="6">
        <v>0.81521739130434778</v>
      </c>
      <c r="H143" s="6">
        <v>0.77445652173913049</v>
      </c>
      <c r="I143" s="6">
        <v>2.1739130434782608</v>
      </c>
      <c r="J143" s="6">
        <v>0</v>
      </c>
      <c r="K143" s="6">
        <v>0</v>
      </c>
      <c r="L143" s="6">
        <v>3.2391304347826089</v>
      </c>
      <c r="M143" s="6">
        <v>0</v>
      </c>
      <c r="N143" s="6">
        <v>10.434782608695652</v>
      </c>
      <c r="O143" s="6">
        <f>SUM(NonNurse[[#This Row],[Qualified Social Work Staff Hours]],NonNurse[[#This Row],[Other Social Work Staff Hours]])/NonNurse[[#This Row],[MDS Census]]</f>
        <v>8.6681715575620766E-2</v>
      </c>
      <c r="P143" s="6">
        <v>5.0434782608695654</v>
      </c>
      <c r="Q143" s="6">
        <v>3.8614130434782608</v>
      </c>
      <c r="R143" s="6">
        <f>SUM(NonNurse[[#This Row],[Qualified Activities Professional Hours]],NonNurse[[#This Row],[Other Activities Professional Hours]])/NonNurse[[#This Row],[MDS Census]]</f>
        <v>7.3972911963882615E-2</v>
      </c>
      <c r="S143" s="6">
        <v>10.940217391304348</v>
      </c>
      <c r="T143" s="6">
        <v>4.2472826086956523</v>
      </c>
      <c r="U143" s="6">
        <v>0</v>
      </c>
      <c r="V143" s="6">
        <f>SUM(NonNurse[[#This Row],[Occupational Therapist Hours]],NonNurse[[#This Row],[OT Assistant Hours]],NonNurse[[#This Row],[OT Aide Hours]])/NonNurse[[#This Row],[MDS Census]]</f>
        <v>0.12616252821670429</v>
      </c>
      <c r="W143" s="6">
        <v>9.8586956521739122</v>
      </c>
      <c r="X143" s="6">
        <v>4.2173913043478262</v>
      </c>
      <c r="Y143" s="6">
        <v>0</v>
      </c>
      <c r="Z143" s="6">
        <f>SUM(NonNurse[[#This Row],[Physical Therapist (PT) Hours]],NonNurse[[#This Row],[PT Assistant Hours]],NonNurse[[#This Row],[PT Aide Hours]])/NonNurse[[#This Row],[MDS Census]]</f>
        <v>0.11693002257336342</v>
      </c>
      <c r="AA143" s="6">
        <v>0</v>
      </c>
      <c r="AB143" s="6">
        <v>5.4782608695652177</v>
      </c>
      <c r="AC143" s="6">
        <v>0</v>
      </c>
      <c r="AD143" s="6">
        <v>0</v>
      </c>
      <c r="AE143" s="6">
        <v>0.2608695652173913</v>
      </c>
      <c r="AF143" s="6">
        <v>0</v>
      </c>
      <c r="AG143" s="6">
        <v>0</v>
      </c>
      <c r="AH143" s="1">
        <v>75221</v>
      </c>
      <c r="AI143">
        <v>1</v>
      </c>
    </row>
    <row r="144" spans="1:35" x14ac:dyDescent="0.25">
      <c r="A144" t="s">
        <v>207</v>
      </c>
      <c r="B144" t="s">
        <v>107</v>
      </c>
      <c r="C144" t="s">
        <v>313</v>
      </c>
      <c r="D144" t="s">
        <v>254</v>
      </c>
      <c r="E144" s="6">
        <v>24.086956521739129</v>
      </c>
      <c r="F144" s="6">
        <v>4.4293478260869561</v>
      </c>
      <c r="G144" s="6">
        <v>0.36956521739130432</v>
      </c>
      <c r="H144" s="6">
        <v>0.23456521739130434</v>
      </c>
      <c r="I144" s="6">
        <v>0.46739130434782611</v>
      </c>
      <c r="J144" s="6">
        <v>0</v>
      </c>
      <c r="K144" s="6">
        <v>0</v>
      </c>
      <c r="L144" s="6">
        <v>0.76478260869565207</v>
      </c>
      <c r="M144" s="6">
        <v>0</v>
      </c>
      <c r="N144" s="6">
        <v>4.4836956521739131</v>
      </c>
      <c r="O144" s="6">
        <f>SUM(NonNurse[[#This Row],[Qualified Social Work Staff Hours]],NonNurse[[#This Row],[Other Social Work Staff Hours]])/NonNurse[[#This Row],[MDS Census]]</f>
        <v>0.1861462093862816</v>
      </c>
      <c r="P144" s="6">
        <v>0</v>
      </c>
      <c r="Q144" s="6">
        <v>4.9728260869565215</v>
      </c>
      <c r="R144" s="6">
        <f>SUM(NonNurse[[#This Row],[Qualified Activities Professional Hours]],NonNurse[[#This Row],[Other Activities Professional Hours]])/NonNurse[[#This Row],[MDS Census]]</f>
        <v>0.20645306859205775</v>
      </c>
      <c r="S144" s="6">
        <v>3.5105434782608693</v>
      </c>
      <c r="T144" s="6">
        <v>1.0049999999999999</v>
      </c>
      <c r="U144" s="6">
        <v>0</v>
      </c>
      <c r="V144" s="6">
        <f>SUM(NonNurse[[#This Row],[Occupational Therapist Hours]],NonNurse[[#This Row],[OT Assistant Hours]],NonNurse[[#This Row],[OT Aide Hours]])/NonNurse[[#This Row],[MDS Census]]</f>
        <v>0.18746841155234656</v>
      </c>
      <c r="W144" s="6">
        <v>2.7804347826086953</v>
      </c>
      <c r="X144" s="6">
        <v>3.1764130434782603</v>
      </c>
      <c r="Y144" s="6">
        <v>0</v>
      </c>
      <c r="Z144" s="6">
        <f>SUM(NonNurse[[#This Row],[Physical Therapist (PT) Hours]],NonNurse[[#This Row],[PT Assistant Hours]],NonNurse[[#This Row],[PT Aide Hours]])/NonNurse[[#This Row],[MDS Census]]</f>
        <v>0.24730595667870031</v>
      </c>
      <c r="AA144" s="6">
        <v>0</v>
      </c>
      <c r="AB144" s="6">
        <v>0</v>
      </c>
      <c r="AC144" s="6">
        <v>0</v>
      </c>
      <c r="AD144" s="6">
        <v>0</v>
      </c>
      <c r="AE144" s="6">
        <v>0</v>
      </c>
      <c r="AF144" s="6">
        <v>0</v>
      </c>
      <c r="AG144" s="6">
        <v>0</v>
      </c>
      <c r="AH144" s="1">
        <v>75318</v>
      </c>
      <c r="AI144">
        <v>1</v>
      </c>
    </row>
    <row r="145" spans="1:35" x14ac:dyDescent="0.25">
      <c r="A145" t="s">
        <v>207</v>
      </c>
      <c r="B145" t="s">
        <v>50</v>
      </c>
      <c r="C145" t="s">
        <v>303</v>
      </c>
      <c r="D145" t="s">
        <v>255</v>
      </c>
      <c r="E145" s="6">
        <v>57.108695652173914</v>
      </c>
      <c r="F145" s="6">
        <v>4.8586956521739131</v>
      </c>
      <c r="G145" s="6">
        <v>0.82608695652173914</v>
      </c>
      <c r="H145" s="6">
        <v>0</v>
      </c>
      <c r="I145" s="6">
        <v>0.93478260869565222</v>
      </c>
      <c r="J145" s="6">
        <v>0</v>
      </c>
      <c r="K145" s="6">
        <v>0</v>
      </c>
      <c r="L145" s="6">
        <v>1.2423913043478261</v>
      </c>
      <c r="M145" s="6">
        <v>0</v>
      </c>
      <c r="N145" s="6">
        <v>0</v>
      </c>
      <c r="O145" s="6">
        <f>SUM(NonNurse[[#This Row],[Qualified Social Work Staff Hours]],NonNurse[[#This Row],[Other Social Work Staff Hours]])/NonNurse[[#This Row],[MDS Census]]</f>
        <v>0</v>
      </c>
      <c r="P145" s="6">
        <v>0</v>
      </c>
      <c r="Q145" s="6">
        <v>0</v>
      </c>
      <c r="R145" s="6">
        <f>SUM(NonNurse[[#This Row],[Qualified Activities Professional Hours]],NonNurse[[#This Row],[Other Activities Professional Hours]])/NonNurse[[#This Row],[MDS Census]]</f>
        <v>0</v>
      </c>
      <c r="S145" s="6">
        <v>13.594891304347829</v>
      </c>
      <c r="T145" s="6">
        <v>0</v>
      </c>
      <c r="U145" s="6">
        <v>0</v>
      </c>
      <c r="V145" s="6">
        <f>SUM(NonNurse[[#This Row],[Occupational Therapist Hours]],NonNurse[[#This Row],[OT Assistant Hours]],NonNurse[[#This Row],[OT Aide Hours]])/NonNurse[[#This Row],[MDS Census]]</f>
        <v>0.23805291206699664</v>
      </c>
      <c r="W145" s="6">
        <v>10.882065217391302</v>
      </c>
      <c r="X145" s="6">
        <v>0</v>
      </c>
      <c r="Y145" s="6">
        <v>0</v>
      </c>
      <c r="Z145" s="6">
        <f>SUM(NonNurse[[#This Row],[Physical Therapist (PT) Hours]],NonNurse[[#This Row],[PT Assistant Hours]],NonNurse[[#This Row],[PT Aide Hours]])/NonNurse[[#This Row],[MDS Census]]</f>
        <v>0.19055005709935283</v>
      </c>
      <c r="AA145" s="6">
        <v>0</v>
      </c>
      <c r="AB145" s="6">
        <v>14.347826086956522</v>
      </c>
      <c r="AC145" s="6">
        <v>0</v>
      </c>
      <c r="AD145" s="6">
        <v>0</v>
      </c>
      <c r="AE145" s="6">
        <v>0</v>
      </c>
      <c r="AF145" s="6">
        <v>0</v>
      </c>
      <c r="AG145" s="6">
        <v>0</v>
      </c>
      <c r="AH145" s="1">
        <v>75214</v>
      </c>
      <c r="AI145">
        <v>1</v>
      </c>
    </row>
    <row r="146" spans="1:35" x14ac:dyDescent="0.25">
      <c r="A146" t="s">
        <v>207</v>
      </c>
      <c r="B146" t="s">
        <v>59</v>
      </c>
      <c r="C146" t="s">
        <v>275</v>
      </c>
      <c r="D146" t="s">
        <v>254</v>
      </c>
      <c r="E146" s="6">
        <v>105.52173913043478</v>
      </c>
      <c r="F146" s="6">
        <v>6</v>
      </c>
      <c r="G146" s="6">
        <v>0.33000000000000046</v>
      </c>
      <c r="H146" s="6">
        <v>0.50184782608695666</v>
      </c>
      <c r="I146" s="6">
        <v>2.1739130434782608</v>
      </c>
      <c r="J146" s="6">
        <v>0</v>
      </c>
      <c r="K146" s="6">
        <v>4.9565217391304346</v>
      </c>
      <c r="L146" s="6">
        <v>4.755326086956523</v>
      </c>
      <c r="M146" s="6">
        <v>6.4997826086956527</v>
      </c>
      <c r="N146" s="6">
        <v>0</v>
      </c>
      <c r="O146" s="6">
        <f>SUM(NonNurse[[#This Row],[Qualified Social Work Staff Hours]],NonNurse[[#This Row],[Other Social Work Staff Hours]])/NonNurse[[#This Row],[MDS Census]]</f>
        <v>6.1596621343222094E-2</v>
      </c>
      <c r="P146" s="6">
        <v>0</v>
      </c>
      <c r="Q146" s="6">
        <v>4.10358695652174</v>
      </c>
      <c r="R146" s="6">
        <f>SUM(NonNurse[[#This Row],[Qualified Activities Professional Hours]],NonNurse[[#This Row],[Other Activities Professional Hours]])/NonNurse[[#This Row],[MDS Census]]</f>
        <v>3.888854552946025E-2</v>
      </c>
      <c r="S146" s="6">
        <v>5.9738043478260865</v>
      </c>
      <c r="T146" s="6">
        <v>5.8119565217391296</v>
      </c>
      <c r="U146" s="6">
        <v>0</v>
      </c>
      <c r="V146" s="6">
        <f>SUM(NonNurse[[#This Row],[Occupational Therapist Hours]],NonNurse[[#This Row],[OT Assistant Hours]],NonNurse[[#This Row],[OT Aide Hours]])/NonNurse[[#This Row],[MDS Census]]</f>
        <v>0.1116903584672435</v>
      </c>
      <c r="W146" s="6">
        <v>5.0920652173913048</v>
      </c>
      <c r="X146" s="6">
        <v>6.3261956521739142</v>
      </c>
      <c r="Y146" s="6">
        <v>0</v>
      </c>
      <c r="Z146" s="6">
        <f>SUM(NonNurse[[#This Row],[Physical Therapist (PT) Hours]],NonNurse[[#This Row],[PT Assistant Hours]],NonNurse[[#This Row],[PT Aide Hours]])/NonNurse[[#This Row],[MDS Census]]</f>
        <v>0.10820766378244749</v>
      </c>
      <c r="AA146" s="6">
        <v>0</v>
      </c>
      <c r="AB146" s="6">
        <v>4.3260869565217392</v>
      </c>
      <c r="AC146" s="6">
        <v>0</v>
      </c>
      <c r="AD146" s="6">
        <v>0</v>
      </c>
      <c r="AE146" s="6">
        <v>0.47826086956521741</v>
      </c>
      <c r="AF146" s="6">
        <v>0</v>
      </c>
      <c r="AG146" s="6">
        <v>0</v>
      </c>
      <c r="AH146" s="1">
        <v>75234</v>
      </c>
      <c r="AI146">
        <v>1</v>
      </c>
    </row>
    <row r="147" spans="1:35" x14ac:dyDescent="0.25">
      <c r="A147" t="s">
        <v>207</v>
      </c>
      <c r="B147" t="s">
        <v>169</v>
      </c>
      <c r="C147" t="s">
        <v>322</v>
      </c>
      <c r="D147" t="s">
        <v>254</v>
      </c>
      <c r="E147" s="6">
        <v>149.64130434782609</v>
      </c>
      <c r="F147" s="6">
        <v>0</v>
      </c>
      <c r="G147" s="6">
        <v>0</v>
      </c>
      <c r="H147" s="6">
        <v>0</v>
      </c>
      <c r="I147" s="6">
        <v>0</v>
      </c>
      <c r="J147" s="6">
        <v>0</v>
      </c>
      <c r="K147" s="6">
        <v>0</v>
      </c>
      <c r="L147" s="6">
        <v>0</v>
      </c>
      <c r="M147" s="6">
        <v>0</v>
      </c>
      <c r="N147" s="6">
        <v>0</v>
      </c>
      <c r="O147" s="6">
        <f>SUM(NonNurse[[#This Row],[Qualified Social Work Staff Hours]],NonNurse[[#This Row],[Other Social Work Staff Hours]])/NonNurse[[#This Row],[MDS Census]]</f>
        <v>0</v>
      </c>
      <c r="P147" s="6">
        <v>0</v>
      </c>
      <c r="Q147" s="6">
        <v>0</v>
      </c>
      <c r="R147" s="6">
        <f>SUM(NonNurse[[#This Row],[Qualified Activities Professional Hours]],NonNurse[[#This Row],[Other Activities Professional Hours]])/NonNurse[[#This Row],[MDS Census]]</f>
        <v>0</v>
      </c>
      <c r="S147" s="6">
        <v>0</v>
      </c>
      <c r="T147" s="6">
        <v>0</v>
      </c>
      <c r="U147" s="6">
        <v>0</v>
      </c>
      <c r="V147" s="6">
        <f>SUM(NonNurse[[#This Row],[Occupational Therapist Hours]],NonNurse[[#This Row],[OT Assistant Hours]],NonNurse[[#This Row],[OT Aide Hours]])/NonNurse[[#This Row],[MDS Census]]</f>
        <v>0</v>
      </c>
      <c r="W147" s="6">
        <v>0</v>
      </c>
      <c r="X147" s="6">
        <v>0</v>
      </c>
      <c r="Y147" s="6">
        <v>0</v>
      </c>
      <c r="Z147" s="6">
        <f>SUM(NonNurse[[#This Row],[Physical Therapist (PT) Hours]],NonNurse[[#This Row],[PT Assistant Hours]],NonNurse[[#This Row],[PT Aide Hours]])/NonNurse[[#This Row],[MDS Census]]</f>
        <v>0</v>
      </c>
      <c r="AA147" s="6">
        <v>0</v>
      </c>
      <c r="AB147" s="6">
        <v>0</v>
      </c>
      <c r="AC147" s="6">
        <v>0</v>
      </c>
      <c r="AD147" s="6">
        <v>0</v>
      </c>
      <c r="AE147" s="6">
        <v>0</v>
      </c>
      <c r="AF147" s="6">
        <v>0</v>
      </c>
      <c r="AG147" s="6">
        <v>0</v>
      </c>
      <c r="AH147" s="1">
        <v>75397</v>
      </c>
      <c r="AI147">
        <v>1</v>
      </c>
    </row>
    <row r="148" spans="1:35" x14ac:dyDescent="0.25">
      <c r="A148" t="s">
        <v>207</v>
      </c>
      <c r="B148" t="s">
        <v>75</v>
      </c>
      <c r="C148" t="s">
        <v>275</v>
      </c>
      <c r="D148" t="s">
        <v>254</v>
      </c>
      <c r="E148" s="6">
        <v>122.58695652173913</v>
      </c>
      <c r="F148" s="6">
        <v>4.4347826086956523</v>
      </c>
      <c r="G148" s="6">
        <v>0.27717391304347827</v>
      </c>
      <c r="H148" s="6">
        <v>0.73445652173913034</v>
      </c>
      <c r="I148" s="6">
        <v>2.1739130434782608</v>
      </c>
      <c r="J148" s="6">
        <v>0</v>
      </c>
      <c r="K148" s="6">
        <v>0</v>
      </c>
      <c r="L148" s="6">
        <v>4.3614130434782608</v>
      </c>
      <c r="M148" s="6">
        <v>5.6521739130434785</v>
      </c>
      <c r="N148" s="6">
        <v>1.0733695652173914</v>
      </c>
      <c r="O148" s="6">
        <f>SUM(NonNurse[[#This Row],[Qualified Social Work Staff Hours]],NonNurse[[#This Row],[Other Social Work Staff Hours]])/NonNurse[[#This Row],[MDS Census]]</f>
        <v>5.4863450966483422E-2</v>
      </c>
      <c r="P148" s="6">
        <v>4.5244565217391308</v>
      </c>
      <c r="Q148" s="6">
        <v>8.9836956521739122</v>
      </c>
      <c r="R148" s="6">
        <f>SUM(NonNurse[[#This Row],[Qualified Activities Professional Hours]],NonNurse[[#This Row],[Other Activities Professional Hours]])/NonNurse[[#This Row],[MDS Census]]</f>
        <v>0.11019241000177336</v>
      </c>
      <c r="S148" s="6">
        <v>9.0851086956521723</v>
      </c>
      <c r="T148" s="6">
        <v>5.9157608695652177</v>
      </c>
      <c r="U148" s="6">
        <v>0</v>
      </c>
      <c r="V148" s="6">
        <f>SUM(NonNurse[[#This Row],[Occupational Therapist Hours]],NonNurse[[#This Row],[OT Assistant Hours]],NonNurse[[#This Row],[OT Aide Hours]])/NonNurse[[#This Row],[MDS Census]]</f>
        <v>0.12236921439971625</v>
      </c>
      <c r="W148" s="6">
        <v>10.472826086956522</v>
      </c>
      <c r="X148" s="6">
        <v>7.5951086956521738</v>
      </c>
      <c r="Y148" s="6">
        <v>0</v>
      </c>
      <c r="Z148" s="6">
        <f>SUM(NonNurse[[#This Row],[Physical Therapist (PT) Hours]],NonNurse[[#This Row],[PT Assistant Hours]],NonNurse[[#This Row],[PT Aide Hours]])/NonNurse[[#This Row],[MDS Census]]</f>
        <v>0.14738872140450435</v>
      </c>
      <c r="AA148" s="6">
        <v>0</v>
      </c>
      <c r="AB148" s="6">
        <v>4.7826086956521738</v>
      </c>
      <c r="AC148" s="6">
        <v>0</v>
      </c>
      <c r="AD148" s="6">
        <v>0</v>
      </c>
      <c r="AE148" s="6">
        <v>0</v>
      </c>
      <c r="AF148" s="6">
        <v>0</v>
      </c>
      <c r="AG148" s="6">
        <v>0</v>
      </c>
      <c r="AH148" s="1">
        <v>75261</v>
      </c>
      <c r="AI148">
        <v>1</v>
      </c>
    </row>
    <row r="149" spans="1:35" x14ac:dyDescent="0.25">
      <c r="A149" t="s">
        <v>207</v>
      </c>
      <c r="B149" t="s">
        <v>65</v>
      </c>
      <c r="C149" t="s">
        <v>313</v>
      </c>
      <c r="D149" t="s">
        <v>254</v>
      </c>
      <c r="E149" s="6">
        <v>93.239130434782609</v>
      </c>
      <c r="F149" s="6">
        <v>5.3913043478260869</v>
      </c>
      <c r="G149" s="6">
        <v>0.2608695652173913</v>
      </c>
      <c r="H149" s="6">
        <v>0</v>
      </c>
      <c r="I149" s="6">
        <v>3.8043478260869565</v>
      </c>
      <c r="J149" s="6">
        <v>0</v>
      </c>
      <c r="K149" s="6">
        <v>0</v>
      </c>
      <c r="L149" s="6">
        <v>3.8152173913043477</v>
      </c>
      <c r="M149" s="6">
        <v>5.0434782608695654</v>
      </c>
      <c r="N149" s="6">
        <v>2.1440217391304346</v>
      </c>
      <c r="O149" s="6">
        <f>SUM(NonNurse[[#This Row],[Qualified Social Work Staff Hours]],NonNurse[[#This Row],[Other Social Work Staff Hours]])/NonNurse[[#This Row],[MDS Census]]</f>
        <v>7.7086733504313359E-2</v>
      </c>
      <c r="P149" s="6">
        <v>5.0108695652173916</v>
      </c>
      <c r="Q149" s="6">
        <v>22.581521739130434</v>
      </c>
      <c r="R149" s="6">
        <f>SUM(NonNurse[[#This Row],[Qualified Activities Professional Hours]],NonNurse[[#This Row],[Other Activities Professional Hours]])/NonNurse[[#This Row],[MDS Census]]</f>
        <v>0.29593145255304265</v>
      </c>
      <c r="S149" s="6">
        <v>15.111413043478262</v>
      </c>
      <c r="T149" s="6">
        <v>9.3722826086956523</v>
      </c>
      <c r="U149" s="6">
        <v>0</v>
      </c>
      <c r="V149" s="6">
        <f>SUM(NonNurse[[#This Row],[Occupational Therapist Hours]],NonNurse[[#This Row],[OT Assistant Hours]],NonNurse[[#This Row],[OT Aide Hours]])/NonNurse[[#This Row],[MDS Census]]</f>
        <v>0.26259034740032644</v>
      </c>
      <c r="W149" s="6">
        <v>15.633152173913043</v>
      </c>
      <c r="X149" s="6">
        <v>8.8532608695652169</v>
      </c>
      <c r="Y149" s="6">
        <v>0</v>
      </c>
      <c r="Z149" s="6">
        <f>SUM(NonNurse[[#This Row],[Physical Therapist (PT) Hours]],NonNurse[[#This Row],[PT Assistant Hours]],NonNurse[[#This Row],[PT Aide Hours]])/NonNurse[[#This Row],[MDS Census]]</f>
        <v>0.2626194917230123</v>
      </c>
      <c r="AA149" s="6">
        <v>0</v>
      </c>
      <c r="AB149" s="6">
        <v>0</v>
      </c>
      <c r="AC149" s="6">
        <v>0</v>
      </c>
      <c r="AD149" s="6">
        <v>0</v>
      </c>
      <c r="AE149" s="6">
        <v>3.847826086956522</v>
      </c>
      <c r="AF149" s="6">
        <v>0</v>
      </c>
      <c r="AG149" s="6">
        <v>0</v>
      </c>
      <c r="AH149" s="1">
        <v>75241</v>
      </c>
      <c r="AI149">
        <v>1</v>
      </c>
    </row>
    <row r="150" spans="1:35" x14ac:dyDescent="0.25">
      <c r="A150" t="s">
        <v>207</v>
      </c>
      <c r="B150" t="s">
        <v>73</v>
      </c>
      <c r="C150" t="s">
        <v>317</v>
      </c>
      <c r="D150" t="s">
        <v>253</v>
      </c>
      <c r="E150" s="6">
        <v>277.9021739130435</v>
      </c>
      <c r="F150" s="6">
        <v>13.391304347826088</v>
      </c>
      <c r="G150" s="6">
        <v>1.0543478260869565</v>
      </c>
      <c r="H150" s="6">
        <v>1.451086956521739</v>
      </c>
      <c r="I150" s="6">
        <v>10.923913043478262</v>
      </c>
      <c r="J150" s="6">
        <v>0</v>
      </c>
      <c r="K150" s="6">
        <v>0</v>
      </c>
      <c r="L150" s="6">
        <v>14.377717391304348</v>
      </c>
      <c r="M150" s="6">
        <v>24.706521739130434</v>
      </c>
      <c r="N150" s="6">
        <v>0</v>
      </c>
      <c r="O150" s="6">
        <f>SUM(NonNurse[[#This Row],[Qualified Social Work Staff Hours]],NonNurse[[#This Row],[Other Social Work Staff Hours]])/NonNurse[[#This Row],[MDS Census]]</f>
        <v>8.8903664880510019E-2</v>
      </c>
      <c r="P150" s="6">
        <v>22.464673913043477</v>
      </c>
      <c r="Q150" s="6">
        <v>10.084239130434783</v>
      </c>
      <c r="R150" s="6">
        <f>SUM(NonNurse[[#This Row],[Qualified Activities Professional Hours]],NonNurse[[#This Row],[Other Activities Professional Hours]])/NonNurse[[#This Row],[MDS Census]]</f>
        <v>0.11712363593694995</v>
      </c>
      <c r="S150" s="6">
        <v>17.657608695652176</v>
      </c>
      <c r="T150" s="6">
        <v>17.695652173913043</v>
      </c>
      <c r="U150" s="6">
        <v>0</v>
      </c>
      <c r="V150" s="6">
        <f>SUM(NonNurse[[#This Row],[Occupational Therapist Hours]],NonNurse[[#This Row],[OT Assistant Hours]],NonNurse[[#This Row],[OT Aide Hours]])/NonNurse[[#This Row],[MDS Census]]</f>
        <v>0.12721476903821333</v>
      </c>
      <c r="W150" s="6">
        <v>10.660326086956522</v>
      </c>
      <c r="X150" s="6">
        <v>7.5380434782608692</v>
      </c>
      <c r="Y150" s="6">
        <v>0</v>
      </c>
      <c r="Z150" s="6">
        <f>SUM(NonNurse[[#This Row],[Physical Therapist (PT) Hours]],NonNurse[[#This Row],[PT Assistant Hours]],NonNurse[[#This Row],[PT Aide Hours]])/NonNurse[[#This Row],[MDS Census]]</f>
        <v>6.5484804630969604E-2</v>
      </c>
      <c r="AA150" s="6">
        <v>0</v>
      </c>
      <c r="AB150" s="6">
        <v>5.2826086956521738</v>
      </c>
      <c r="AC150" s="6">
        <v>0</v>
      </c>
      <c r="AD150" s="6">
        <v>0</v>
      </c>
      <c r="AE150" s="6">
        <v>15.119565217391305</v>
      </c>
      <c r="AF150" s="6">
        <v>0</v>
      </c>
      <c r="AG150" s="6">
        <v>0</v>
      </c>
      <c r="AH150" s="1">
        <v>75257</v>
      </c>
      <c r="AI150">
        <v>1</v>
      </c>
    </row>
    <row r="151" spans="1:35" x14ac:dyDescent="0.25">
      <c r="A151" t="s">
        <v>207</v>
      </c>
      <c r="B151" t="s">
        <v>138</v>
      </c>
      <c r="C151" t="s">
        <v>272</v>
      </c>
      <c r="D151" t="s">
        <v>252</v>
      </c>
      <c r="E151" s="6">
        <v>109.41304347826087</v>
      </c>
      <c r="F151" s="6">
        <v>5.3043478260869561</v>
      </c>
      <c r="G151" s="6">
        <v>0.25543478260869568</v>
      </c>
      <c r="H151" s="6">
        <v>0.62282608695652175</v>
      </c>
      <c r="I151" s="6">
        <v>2.6956521739130435</v>
      </c>
      <c r="J151" s="6">
        <v>0</v>
      </c>
      <c r="K151" s="6">
        <v>0</v>
      </c>
      <c r="L151" s="6">
        <v>4.5085869565217385</v>
      </c>
      <c r="M151" s="6">
        <v>9.0418478260869559</v>
      </c>
      <c r="N151" s="6">
        <v>6</v>
      </c>
      <c r="O151" s="6">
        <f>SUM(NonNurse[[#This Row],[Qualified Social Work Staff Hours]],NonNurse[[#This Row],[Other Social Work Staff Hours]])/NonNurse[[#This Row],[MDS Census]]</f>
        <v>0.13747764752632624</v>
      </c>
      <c r="P151" s="6">
        <v>0</v>
      </c>
      <c r="Q151" s="6">
        <v>21.985434782608696</v>
      </c>
      <c r="R151" s="6">
        <f>SUM(NonNurse[[#This Row],[Qualified Activities Professional Hours]],NonNurse[[#This Row],[Other Activities Professional Hours]])/NonNurse[[#This Row],[MDS Census]]</f>
        <v>0.20093979733757203</v>
      </c>
      <c r="S151" s="6">
        <v>4.4413043478260876</v>
      </c>
      <c r="T151" s="6">
        <v>4.615869565217392</v>
      </c>
      <c r="U151" s="6">
        <v>0</v>
      </c>
      <c r="V151" s="6">
        <f>SUM(NonNurse[[#This Row],[Occupational Therapist Hours]],NonNurse[[#This Row],[OT Assistant Hours]],NonNurse[[#This Row],[OT Aide Hours]])/NonNurse[[#This Row],[MDS Census]]</f>
        <v>8.2779654281740528E-2</v>
      </c>
      <c r="W151" s="6">
        <v>7.2066304347826078</v>
      </c>
      <c r="X151" s="6">
        <v>4.2424999999999997</v>
      </c>
      <c r="Y151" s="6">
        <v>0</v>
      </c>
      <c r="Z151" s="6">
        <f>SUM(NonNurse[[#This Row],[Physical Therapist (PT) Hours]],NonNurse[[#This Row],[PT Assistant Hours]],NonNurse[[#This Row],[PT Aide Hours]])/NonNurse[[#This Row],[MDS Census]]</f>
        <v>0.10464136697794553</v>
      </c>
      <c r="AA151" s="6">
        <v>0</v>
      </c>
      <c r="AB151" s="6">
        <v>1.5108695652173914</v>
      </c>
      <c r="AC151" s="6">
        <v>0</v>
      </c>
      <c r="AD151" s="6">
        <v>0</v>
      </c>
      <c r="AE151" s="6">
        <v>0</v>
      </c>
      <c r="AF151" s="6">
        <v>0</v>
      </c>
      <c r="AG151" s="6">
        <v>0</v>
      </c>
      <c r="AH151" s="1">
        <v>75354</v>
      </c>
      <c r="AI151">
        <v>1</v>
      </c>
    </row>
    <row r="152" spans="1:35" x14ac:dyDescent="0.25">
      <c r="A152" t="s">
        <v>207</v>
      </c>
      <c r="B152" t="s">
        <v>10</v>
      </c>
      <c r="C152" t="s">
        <v>276</v>
      </c>
      <c r="D152" t="s">
        <v>253</v>
      </c>
      <c r="E152" s="6">
        <v>114.68478260869566</v>
      </c>
      <c r="F152" s="6">
        <v>5.2989130434782608</v>
      </c>
      <c r="G152" s="6">
        <v>0.52173913043478259</v>
      </c>
      <c r="H152" s="6">
        <v>0.52173913043478259</v>
      </c>
      <c r="I152" s="6">
        <v>0</v>
      </c>
      <c r="J152" s="6">
        <v>0</v>
      </c>
      <c r="K152" s="6">
        <v>0</v>
      </c>
      <c r="L152" s="6">
        <v>4.8029347826086948</v>
      </c>
      <c r="M152" s="6">
        <v>8.2173913043478262</v>
      </c>
      <c r="N152" s="6">
        <v>0</v>
      </c>
      <c r="O152" s="6">
        <f>SUM(NonNurse[[#This Row],[Qualified Social Work Staff Hours]],NonNurse[[#This Row],[Other Social Work Staff Hours]])/NonNurse[[#This Row],[MDS Census]]</f>
        <v>7.1651976116007959E-2</v>
      </c>
      <c r="P152" s="6">
        <v>2.5461956521739131</v>
      </c>
      <c r="Q152" s="6">
        <v>13.915760869565217</v>
      </c>
      <c r="R152" s="6">
        <f>SUM(NonNurse[[#This Row],[Qualified Activities Professional Hours]],NonNurse[[#This Row],[Other Activities Professional Hours]])/NonNurse[[#This Row],[MDS Census]]</f>
        <v>0.1435408965974789</v>
      </c>
      <c r="S152" s="6">
        <v>9.386304347826087</v>
      </c>
      <c r="T152" s="6">
        <v>0</v>
      </c>
      <c r="U152" s="6">
        <v>0</v>
      </c>
      <c r="V152" s="6">
        <f>SUM(NonNurse[[#This Row],[Occupational Therapist Hours]],NonNurse[[#This Row],[OT Assistant Hours]],NonNurse[[#This Row],[OT Aide Hours]])/NonNurse[[#This Row],[MDS Census]]</f>
        <v>8.1844374940763909E-2</v>
      </c>
      <c r="W152" s="6">
        <v>0.67891304347826087</v>
      </c>
      <c r="X152" s="6">
        <v>2.8732608695652164</v>
      </c>
      <c r="Y152" s="6">
        <v>0</v>
      </c>
      <c r="Z152" s="6">
        <f>SUM(NonNurse[[#This Row],[Physical Therapist (PT) Hours]],NonNurse[[#This Row],[PT Assistant Hours]],NonNurse[[#This Row],[PT Aide Hours]])/NonNurse[[#This Row],[MDS Census]]</f>
        <v>3.0973367453321948E-2</v>
      </c>
      <c r="AA152" s="6">
        <v>0</v>
      </c>
      <c r="AB152" s="6">
        <v>0</v>
      </c>
      <c r="AC152" s="6">
        <v>0</v>
      </c>
      <c r="AD152" s="6">
        <v>0</v>
      </c>
      <c r="AE152" s="6">
        <v>1.0869565217391304E-2</v>
      </c>
      <c r="AF152" s="6">
        <v>0</v>
      </c>
      <c r="AG152" s="6">
        <v>0.32065217391304346</v>
      </c>
      <c r="AH152" s="1">
        <v>75060</v>
      </c>
      <c r="AI152">
        <v>1</v>
      </c>
    </row>
    <row r="153" spans="1:35" x14ac:dyDescent="0.25">
      <c r="A153" t="s">
        <v>207</v>
      </c>
      <c r="B153" t="s">
        <v>158</v>
      </c>
      <c r="C153" t="s">
        <v>289</v>
      </c>
      <c r="D153" t="s">
        <v>253</v>
      </c>
      <c r="E153" s="6">
        <v>55.423913043478258</v>
      </c>
      <c r="F153" s="6">
        <v>5.5869565217391308</v>
      </c>
      <c r="G153" s="6">
        <v>0.1358695652173913</v>
      </c>
      <c r="H153" s="6">
        <v>0.30978260869565216</v>
      </c>
      <c r="I153" s="6">
        <v>0.83695652173913049</v>
      </c>
      <c r="J153" s="6">
        <v>0</v>
      </c>
      <c r="K153" s="6">
        <v>1.5027173913043479</v>
      </c>
      <c r="L153" s="6">
        <v>4.025652173913044</v>
      </c>
      <c r="M153" s="6">
        <v>5.6521739130434785</v>
      </c>
      <c r="N153" s="6">
        <v>0</v>
      </c>
      <c r="O153" s="6">
        <f>SUM(NonNurse[[#This Row],[Qualified Social Work Staff Hours]],NonNurse[[#This Row],[Other Social Work Staff Hours]])/NonNurse[[#This Row],[MDS Census]]</f>
        <v>0.10198078054520496</v>
      </c>
      <c r="P153" s="6">
        <v>0</v>
      </c>
      <c r="Q153" s="6">
        <v>0.11326086956521739</v>
      </c>
      <c r="R153" s="6">
        <f>SUM(NonNurse[[#This Row],[Qualified Activities Professional Hours]],NonNurse[[#This Row],[Other Activities Professional Hours]])/NonNurse[[#This Row],[MDS Census]]</f>
        <v>2.0435379486173758E-3</v>
      </c>
      <c r="S153" s="6">
        <v>8.3690217391304351</v>
      </c>
      <c r="T153" s="6">
        <v>9.2307608695652181</v>
      </c>
      <c r="U153" s="6">
        <v>0</v>
      </c>
      <c r="V153" s="6">
        <f>SUM(NonNurse[[#This Row],[Occupational Therapist Hours]],NonNurse[[#This Row],[OT Assistant Hours]],NonNurse[[#This Row],[OT Aide Hours]])/NonNurse[[#This Row],[MDS Census]]</f>
        <v>0.31754853892920187</v>
      </c>
      <c r="W153" s="6">
        <v>6.5246739130434781</v>
      </c>
      <c r="X153" s="6">
        <v>6.0473913043478236</v>
      </c>
      <c r="Y153" s="6">
        <v>0</v>
      </c>
      <c r="Z153" s="6">
        <f>SUM(NonNurse[[#This Row],[Physical Therapist (PT) Hours]],NonNurse[[#This Row],[PT Assistant Hours]],NonNurse[[#This Row],[PT Aide Hours]])/NonNurse[[#This Row],[MDS Census]]</f>
        <v>0.22683467346538533</v>
      </c>
      <c r="AA153" s="6">
        <v>0</v>
      </c>
      <c r="AB153" s="6">
        <v>10.054347826086957</v>
      </c>
      <c r="AC153" s="6">
        <v>0</v>
      </c>
      <c r="AD153" s="6">
        <v>8.9841304347826085</v>
      </c>
      <c r="AE153" s="6">
        <v>0</v>
      </c>
      <c r="AF153" s="6">
        <v>0</v>
      </c>
      <c r="AG153" s="6">
        <v>1.5543478260869565</v>
      </c>
      <c r="AH153" s="1">
        <v>75383</v>
      </c>
      <c r="AI153">
        <v>1</v>
      </c>
    </row>
    <row r="154" spans="1:35" x14ac:dyDescent="0.25">
      <c r="A154" t="s">
        <v>207</v>
      </c>
      <c r="B154" t="s">
        <v>160</v>
      </c>
      <c r="C154" t="s">
        <v>348</v>
      </c>
      <c r="D154" t="s">
        <v>254</v>
      </c>
      <c r="E154" s="6">
        <v>117.45652173913044</v>
      </c>
      <c r="F154" s="6">
        <v>2.8097826086956523</v>
      </c>
      <c r="G154" s="6">
        <v>0.31804347826086954</v>
      </c>
      <c r="H154" s="6">
        <v>0.72010869565217395</v>
      </c>
      <c r="I154" s="6">
        <v>2.0108695652173911</v>
      </c>
      <c r="J154" s="6">
        <v>0</v>
      </c>
      <c r="K154" s="6">
        <v>2.8510869565217392</v>
      </c>
      <c r="L154" s="6">
        <v>4.8206521739130439</v>
      </c>
      <c r="M154" s="6">
        <v>6.2038043478260869</v>
      </c>
      <c r="N154" s="6">
        <v>0</v>
      </c>
      <c r="O154" s="6">
        <f>SUM(NonNurse[[#This Row],[Qualified Social Work Staff Hours]],NonNurse[[#This Row],[Other Social Work Staff Hours]])/NonNurse[[#This Row],[MDS Census]]</f>
        <v>5.2817878956135482E-2</v>
      </c>
      <c r="P154" s="6">
        <v>3.5326086956521738</v>
      </c>
      <c r="Q154" s="6">
        <v>14.203804347826088</v>
      </c>
      <c r="R154" s="6">
        <f>SUM(NonNurse[[#This Row],[Qualified Activities Professional Hours]],NonNurse[[#This Row],[Other Activities Professional Hours]])/NonNurse[[#This Row],[MDS Census]]</f>
        <v>0.15100407181195633</v>
      </c>
      <c r="S154" s="6">
        <v>20.233695652173914</v>
      </c>
      <c r="T154" s="6">
        <v>1</v>
      </c>
      <c r="U154" s="6">
        <v>0</v>
      </c>
      <c r="V154" s="6">
        <f>SUM(NonNurse[[#This Row],[Occupational Therapist Hours]],NonNurse[[#This Row],[OT Assistant Hours]],NonNurse[[#This Row],[OT Aide Hours]])/NonNurse[[#This Row],[MDS Census]]</f>
        <v>0.18077919674255044</v>
      </c>
      <c r="W154" s="6">
        <v>19.543478260869566</v>
      </c>
      <c r="X154" s="6">
        <v>9.3070652173913047</v>
      </c>
      <c r="Y154" s="6">
        <v>10.923913043478262</v>
      </c>
      <c r="Z154" s="6">
        <f>SUM(NonNurse[[#This Row],[Physical Therapist (PT) Hours]],NonNurse[[#This Row],[PT Assistant Hours]],NonNurse[[#This Row],[PT Aide Hours]])/NonNurse[[#This Row],[MDS Census]]</f>
        <v>0.33863131593559137</v>
      </c>
      <c r="AA154" s="6">
        <v>1.4456521739130435</v>
      </c>
      <c r="AB154" s="6">
        <v>0</v>
      </c>
      <c r="AC154" s="6">
        <v>0</v>
      </c>
      <c r="AD154" s="6">
        <v>0</v>
      </c>
      <c r="AE154" s="6">
        <v>0</v>
      </c>
      <c r="AF154" s="6">
        <v>0</v>
      </c>
      <c r="AG154" s="6">
        <v>0.50652173913043474</v>
      </c>
      <c r="AH154" s="1">
        <v>75386</v>
      </c>
      <c r="AI154">
        <v>1</v>
      </c>
    </row>
    <row r="155" spans="1:35" x14ac:dyDescent="0.25">
      <c r="A155" t="s">
        <v>207</v>
      </c>
      <c r="B155" t="s">
        <v>154</v>
      </c>
      <c r="C155" t="s">
        <v>345</v>
      </c>
      <c r="D155" t="s">
        <v>258</v>
      </c>
      <c r="E155" s="6">
        <v>70.076086956521735</v>
      </c>
      <c r="F155" s="6">
        <v>5.1086956521739131</v>
      </c>
      <c r="G155" s="6">
        <v>0</v>
      </c>
      <c r="H155" s="6">
        <v>0</v>
      </c>
      <c r="I155" s="6">
        <v>0</v>
      </c>
      <c r="J155" s="6">
        <v>0</v>
      </c>
      <c r="K155" s="6">
        <v>0</v>
      </c>
      <c r="L155" s="6">
        <v>3.7364130434782608</v>
      </c>
      <c r="M155" s="6">
        <v>9.8913043478260878</v>
      </c>
      <c r="N155" s="6">
        <v>0</v>
      </c>
      <c r="O155" s="6">
        <f>SUM(NonNurse[[#This Row],[Qualified Social Work Staff Hours]],NonNurse[[#This Row],[Other Social Work Staff Hours]])/NonNurse[[#This Row],[MDS Census]]</f>
        <v>0.14115092290988057</v>
      </c>
      <c r="P155" s="6">
        <v>5.0543478260869561</v>
      </c>
      <c r="Q155" s="6">
        <v>14.807065217391305</v>
      </c>
      <c r="R155" s="6">
        <f>SUM(NonNurse[[#This Row],[Qualified Activities Professional Hours]],NonNurse[[#This Row],[Other Activities Professional Hours]])/NonNurse[[#This Row],[MDS Census]]</f>
        <v>0.28342639987591128</v>
      </c>
      <c r="S155" s="6">
        <v>10.244565217391305</v>
      </c>
      <c r="T155" s="6">
        <v>4.6793478260869561</v>
      </c>
      <c r="U155" s="6">
        <v>0</v>
      </c>
      <c r="V155" s="6">
        <f>SUM(NonNurse[[#This Row],[Occupational Therapist Hours]],NonNurse[[#This Row],[OT Assistant Hours]],NonNurse[[#This Row],[OT Aide Hours]])/NonNurse[[#This Row],[MDS Census]]</f>
        <v>0.21296727159919346</v>
      </c>
      <c r="W155" s="6">
        <v>15.915760869565217</v>
      </c>
      <c r="X155" s="6">
        <v>4.3777173913043477</v>
      </c>
      <c r="Y155" s="6">
        <v>11.413043478260869</v>
      </c>
      <c r="Z155" s="6">
        <f>SUM(NonNurse[[#This Row],[Physical Therapist (PT) Hours]],NonNurse[[#This Row],[PT Assistant Hours]],NonNurse[[#This Row],[PT Aide Hours]])/NonNurse[[#This Row],[MDS Census]]</f>
        <v>0.45245850783310065</v>
      </c>
      <c r="AA155" s="6">
        <v>0</v>
      </c>
      <c r="AB155" s="6">
        <v>0</v>
      </c>
      <c r="AC155" s="6">
        <v>0</v>
      </c>
      <c r="AD155" s="6">
        <v>0</v>
      </c>
      <c r="AE155" s="6">
        <v>0</v>
      </c>
      <c r="AF155" s="6">
        <v>0</v>
      </c>
      <c r="AG155" s="6">
        <v>0</v>
      </c>
      <c r="AH155" s="1">
        <v>75379</v>
      </c>
      <c r="AI155">
        <v>1</v>
      </c>
    </row>
    <row r="156" spans="1:35" x14ac:dyDescent="0.25">
      <c r="A156" t="s">
        <v>207</v>
      </c>
      <c r="B156" t="s">
        <v>134</v>
      </c>
      <c r="C156" t="s">
        <v>305</v>
      </c>
      <c r="D156" t="s">
        <v>253</v>
      </c>
      <c r="E156" s="6">
        <v>132.07608695652175</v>
      </c>
      <c r="F156" s="6">
        <v>1.8342391304347827</v>
      </c>
      <c r="G156" s="6">
        <v>0.52173913043478259</v>
      </c>
      <c r="H156" s="6">
        <v>0.94173913043478241</v>
      </c>
      <c r="I156" s="6">
        <v>4.6956521739130439</v>
      </c>
      <c r="J156" s="6">
        <v>0</v>
      </c>
      <c r="K156" s="6">
        <v>0</v>
      </c>
      <c r="L156" s="6">
        <v>5.1657608695652177</v>
      </c>
      <c r="M156" s="6">
        <v>23.016304347826086</v>
      </c>
      <c r="N156" s="6">
        <v>0</v>
      </c>
      <c r="O156" s="6">
        <f>SUM(NonNurse[[#This Row],[Qualified Social Work Staff Hours]],NonNurse[[#This Row],[Other Social Work Staff Hours]])/NonNurse[[#This Row],[MDS Census]]</f>
        <v>0.17426549255205331</v>
      </c>
      <c r="P156" s="6">
        <v>3.2119565217391304</v>
      </c>
      <c r="Q156" s="6">
        <v>13.559782608695652</v>
      </c>
      <c r="R156" s="6">
        <f>SUM(NonNurse[[#This Row],[Qualified Activities Professional Hours]],NonNurse[[#This Row],[Other Activities Professional Hours]])/NonNurse[[#This Row],[MDS Census]]</f>
        <v>0.12698543329767095</v>
      </c>
      <c r="S156" s="6">
        <v>11.486413043478262</v>
      </c>
      <c r="T156" s="6">
        <v>9.5407608695652169</v>
      </c>
      <c r="U156" s="6">
        <v>0</v>
      </c>
      <c r="V156" s="6">
        <f>SUM(NonNurse[[#This Row],[Occupational Therapist Hours]],NonNurse[[#This Row],[OT Assistant Hours]],NonNurse[[#This Row],[OT Aide Hours]])/NonNurse[[#This Row],[MDS Census]]</f>
        <v>0.15920500370339888</v>
      </c>
      <c r="W156" s="6">
        <v>15.921195652173912</v>
      </c>
      <c r="X156" s="6">
        <v>5.1684782608695654</v>
      </c>
      <c r="Y156" s="6">
        <v>12.956521739130435</v>
      </c>
      <c r="Z156" s="6">
        <f>SUM(NonNurse[[#This Row],[Physical Therapist (PT) Hours]],NonNurse[[#This Row],[PT Assistant Hours]],NonNurse[[#This Row],[PT Aide Hours]])/NonNurse[[#This Row],[MDS Census]]</f>
        <v>0.25777713768414123</v>
      </c>
      <c r="AA156" s="6">
        <v>0</v>
      </c>
      <c r="AB156" s="6">
        <v>0</v>
      </c>
      <c r="AC156" s="6">
        <v>0</v>
      </c>
      <c r="AD156" s="6">
        <v>0</v>
      </c>
      <c r="AE156" s="6">
        <v>0</v>
      </c>
      <c r="AF156" s="6">
        <v>0</v>
      </c>
      <c r="AG156" s="6">
        <v>0.52173913043478259</v>
      </c>
      <c r="AH156" s="1">
        <v>75350</v>
      </c>
      <c r="AI156">
        <v>1</v>
      </c>
    </row>
    <row r="157" spans="1:35" x14ac:dyDescent="0.25">
      <c r="A157" t="s">
        <v>207</v>
      </c>
      <c r="B157" t="s">
        <v>125</v>
      </c>
      <c r="C157" t="s">
        <v>295</v>
      </c>
      <c r="D157" t="s">
        <v>254</v>
      </c>
      <c r="E157" s="6">
        <v>137.70652173913044</v>
      </c>
      <c r="F157" s="6">
        <v>4.4347826086956523</v>
      </c>
      <c r="G157" s="6">
        <v>0.30978260869565216</v>
      </c>
      <c r="H157" s="6">
        <v>0.69021739130434778</v>
      </c>
      <c r="I157" s="6">
        <v>0.91304347826086951</v>
      </c>
      <c r="J157" s="6">
        <v>0</v>
      </c>
      <c r="K157" s="6">
        <v>0</v>
      </c>
      <c r="L157" s="6">
        <v>1.0994565217391301</v>
      </c>
      <c r="M157" s="6">
        <v>10.478260869565217</v>
      </c>
      <c r="N157" s="6">
        <v>0</v>
      </c>
      <c r="O157" s="6">
        <f>SUM(NonNurse[[#This Row],[Qualified Social Work Staff Hours]],NonNurse[[#This Row],[Other Social Work Staff Hours]])/NonNurse[[#This Row],[MDS Census]]</f>
        <v>7.6091246349356698E-2</v>
      </c>
      <c r="P157" s="6">
        <v>5.2364130434782608</v>
      </c>
      <c r="Q157" s="6">
        <v>15.032608695652174</v>
      </c>
      <c r="R157" s="6">
        <f>SUM(NonNurse[[#This Row],[Qualified Activities Professional Hours]],NonNurse[[#This Row],[Other Activities Professional Hours]])/NonNurse[[#This Row],[MDS Census]]</f>
        <v>0.14718999131738889</v>
      </c>
      <c r="S157" s="6">
        <v>3.8368478260869558</v>
      </c>
      <c r="T157" s="6">
        <v>2.0617391304347832</v>
      </c>
      <c r="U157" s="6">
        <v>0</v>
      </c>
      <c r="V157" s="6">
        <f>SUM(NonNurse[[#This Row],[Occupational Therapist Hours]],NonNurse[[#This Row],[OT Assistant Hours]],NonNurse[[#This Row],[OT Aide Hours]])/NonNurse[[#This Row],[MDS Census]]</f>
        <v>4.2834477859341698E-2</v>
      </c>
      <c r="W157" s="6">
        <v>1.4966304347826087</v>
      </c>
      <c r="X157" s="6">
        <v>2.7589130434782612</v>
      </c>
      <c r="Y157" s="6">
        <v>0</v>
      </c>
      <c r="Z157" s="6">
        <f>SUM(NonNurse[[#This Row],[Physical Therapist (PT) Hours]],NonNurse[[#This Row],[PT Assistant Hours]],NonNurse[[#This Row],[PT Aide Hours]])/NonNurse[[#This Row],[MDS Census]]</f>
        <v>3.0902991554187392E-2</v>
      </c>
      <c r="AA157" s="6">
        <v>0</v>
      </c>
      <c r="AB157" s="6">
        <v>0</v>
      </c>
      <c r="AC157" s="6">
        <v>0</v>
      </c>
      <c r="AD157" s="6">
        <v>0</v>
      </c>
      <c r="AE157" s="6">
        <v>0</v>
      </c>
      <c r="AF157" s="6">
        <v>0</v>
      </c>
      <c r="AG157" s="6">
        <v>0</v>
      </c>
      <c r="AH157" s="1">
        <v>75337</v>
      </c>
      <c r="AI157">
        <v>1</v>
      </c>
    </row>
    <row r="158" spans="1:35" x14ac:dyDescent="0.25">
      <c r="A158" t="s">
        <v>207</v>
      </c>
      <c r="B158" t="s">
        <v>9</v>
      </c>
      <c r="C158" t="s">
        <v>275</v>
      </c>
      <c r="D158" t="s">
        <v>254</v>
      </c>
      <c r="E158" s="6">
        <v>80.489130434782609</v>
      </c>
      <c r="F158" s="6">
        <v>5.4347826086956523</v>
      </c>
      <c r="G158" s="6">
        <v>0.51630434782608692</v>
      </c>
      <c r="H158" s="6">
        <v>0.35869565217391303</v>
      </c>
      <c r="I158" s="6">
        <v>0.84782608695652173</v>
      </c>
      <c r="J158" s="6">
        <v>0</v>
      </c>
      <c r="K158" s="6">
        <v>0</v>
      </c>
      <c r="L158" s="6">
        <v>2.9021739130434782E-2</v>
      </c>
      <c r="M158" s="6">
        <v>5.1358695652173916</v>
      </c>
      <c r="N158" s="6">
        <v>0</v>
      </c>
      <c r="O158" s="6">
        <f>SUM(NonNurse[[#This Row],[Qualified Social Work Staff Hours]],NonNurse[[#This Row],[Other Social Work Staff Hours]])/NonNurse[[#This Row],[MDS Census]]</f>
        <v>6.3808237677245111E-2</v>
      </c>
      <c r="P158" s="6">
        <v>0</v>
      </c>
      <c r="Q158" s="6">
        <v>5.9293478260869561</v>
      </c>
      <c r="R158" s="6">
        <f>SUM(NonNurse[[#This Row],[Qualified Activities Professional Hours]],NonNurse[[#This Row],[Other Activities Professional Hours]])/NonNurse[[#This Row],[MDS Census]]</f>
        <v>7.3666441593517887E-2</v>
      </c>
      <c r="S158" s="6">
        <v>5.0576086956521733</v>
      </c>
      <c r="T158" s="6">
        <v>0</v>
      </c>
      <c r="U158" s="6">
        <v>0</v>
      </c>
      <c r="V158" s="6">
        <f>SUM(NonNurse[[#This Row],[Occupational Therapist Hours]],NonNurse[[#This Row],[OT Assistant Hours]],NonNurse[[#This Row],[OT Aide Hours]])/NonNurse[[#This Row],[MDS Census]]</f>
        <v>6.2835921674544215E-2</v>
      </c>
      <c r="W158" s="6">
        <v>7.4129347826086942</v>
      </c>
      <c r="X158" s="6">
        <v>4.4313043478260878</v>
      </c>
      <c r="Y158" s="6">
        <v>0</v>
      </c>
      <c r="Z158" s="6">
        <f>SUM(NonNurse[[#This Row],[Physical Therapist (PT) Hours]],NonNurse[[#This Row],[PT Assistant Hours]],NonNurse[[#This Row],[PT Aide Hours]])/NonNurse[[#This Row],[MDS Census]]</f>
        <v>0.14715327481431464</v>
      </c>
      <c r="AA158" s="6">
        <v>0</v>
      </c>
      <c r="AB158" s="6">
        <v>5.7391304347826084</v>
      </c>
      <c r="AC158" s="6">
        <v>0</v>
      </c>
      <c r="AD158" s="6">
        <v>0</v>
      </c>
      <c r="AE158" s="6">
        <v>0</v>
      </c>
      <c r="AF158" s="6">
        <v>0</v>
      </c>
      <c r="AG158" s="6">
        <v>0.65217391304347827</v>
      </c>
      <c r="AH158" s="1">
        <v>75057</v>
      </c>
      <c r="AI158">
        <v>1</v>
      </c>
    </row>
    <row r="159" spans="1:35" x14ac:dyDescent="0.25">
      <c r="A159" t="s">
        <v>207</v>
      </c>
      <c r="B159" t="s">
        <v>124</v>
      </c>
      <c r="C159" t="s">
        <v>332</v>
      </c>
      <c r="D159" t="s">
        <v>253</v>
      </c>
      <c r="E159" s="6">
        <v>116.68478260869566</v>
      </c>
      <c r="F159" s="6">
        <v>5.7391304347826084</v>
      </c>
      <c r="G159" s="6">
        <v>0.73913043478260865</v>
      </c>
      <c r="H159" s="6">
        <v>0.45021739130434785</v>
      </c>
      <c r="I159" s="6">
        <v>5.3260869565217392</v>
      </c>
      <c r="J159" s="6">
        <v>0</v>
      </c>
      <c r="K159" s="6">
        <v>5.0978260869565215</v>
      </c>
      <c r="L159" s="6">
        <v>3.4945652173913042</v>
      </c>
      <c r="M159" s="6">
        <v>7.7173913043478262</v>
      </c>
      <c r="N159" s="6">
        <v>0</v>
      </c>
      <c r="O159" s="6">
        <f>SUM(NonNurse[[#This Row],[Qualified Social Work Staff Hours]],NonNurse[[#This Row],[Other Social Work Staff Hours]])/NonNurse[[#This Row],[MDS Census]]</f>
        <v>6.6138798323241738E-2</v>
      </c>
      <c r="P159" s="6">
        <v>9.0951086956521738</v>
      </c>
      <c r="Q159" s="6">
        <v>2.9554347826086955</v>
      </c>
      <c r="R159" s="6">
        <f>SUM(NonNurse[[#This Row],[Qualified Activities Professional Hours]],NonNurse[[#This Row],[Other Activities Professional Hours]])/NonNurse[[#This Row],[MDS Census]]</f>
        <v>0.10327433628318584</v>
      </c>
      <c r="S159" s="6">
        <v>13.8125</v>
      </c>
      <c r="T159" s="6">
        <v>8.7934782608695645</v>
      </c>
      <c r="U159" s="6">
        <v>0</v>
      </c>
      <c r="V159" s="6">
        <f>SUM(NonNurse[[#This Row],[Occupational Therapist Hours]],NonNurse[[#This Row],[OT Assistant Hours]],NonNurse[[#This Row],[OT Aide Hours]])/NonNurse[[#This Row],[MDS Census]]</f>
        <v>0.19373544480670701</v>
      </c>
      <c r="W159" s="6">
        <v>14.752717391304348</v>
      </c>
      <c r="X159" s="6">
        <v>7.6875</v>
      </c>
      <c r="Y159" s="6">
        <v>4.8369565217391308</v>
      </c>
      <c r="Z159" s="6">
        <f>SUM(NonNurse[[#This Row],[Physical Therapist (PT) Hours]],NonNurse[[#This Row],[PT Assistant Hours]],NonNurse[[#This Row],[PT Aide Hours]])/NonNurse[[#This Row],[MDS Census]]</f>
        <v>0.23376804843968327</v>
      </c>
      <c r="AA159" s="6">
        <v>0</v>
      </c>
      <c r="AB159" s="6">
        <v>5.7391304347826084</v>
      </c>
      <c r="AC159" s="6">
        <v>0</v>
      </c>
      <c r="AD159" s="6">
        <v>0</v>
      </c>
      <c r="AE159" s="6">
        <v>0</v>
      </c>
      <c r="AF159" s="6">
        <v>0</v>
      </c>
      <c r="AG159" s="6">
        <v>0</v>
      </c>
      <c r="AH159" s="1">
        <v>75336</v>
      </c>
      <c r="AI159">
        <v>1</v>
      </c>
    </row>
    <row r="160" spans="1:35" x14ac:dyDescent="0.25">
      <c r="A160" t="s">
        <v>207</v>
      </c>
      <c r="B160" t="s">
        <v>197</v>
      </c>
      <c r="C160" t="s">
        <v>336</v>
      </c>
      <c r="D160" t="s">
        <v>252</v>
      </c>
      <c r="E160" s="6">
        <v>20.065217391304348</v>
      </c>
      <c r="F160" s="6">
        <v>2.652173913043478</v>
      </c>
      <c r="G160" s="6">
        <v>0.59510869565217395</v>
      </c>
      <c r="H160" s="6">
        <v>0.11413043478260869</v>
      </c>
      <c r="I160" s="6">
        <v>3.5434782608695654</v>
      </c>
      <c r="J160" s="6">
        <v>0</v>
      </c>
      <c r="K160" s="6">
        <v>0</v>
      </c>
      <c r="L160" s="6">
        <v>0</v>
      </c>
      <c r="M160" s="6">
        <v>5.2173913043478262</v>
      </c>
      <c r="N160" s="6">
        <v>0</v>
      </c>
      <c r="O160" s="6">
        <f>SUM(NonNurse[[#This Row],[Qualified Social Work Staff Hours]],NonNurse[[#This Row],[Other Social Work Staff Hours]])/NonNurse[[#This Row],[MDS Census]]</f>
        <v>0.26002166847237268</v>
      </c>
      <c r="P160" s="6">
        <v>0</v>
      </c>
      <c r="Q160" s="6">
        <v>5.0108695652173916</v>
      </c>
      <c r="R160" s="6">
        <f>SUM(NonNurse[[#This Row],[Qualified Activities Professional Hours]],NonNurse[[#This Row],[Other Activities Professional Hours]])/NonNurse[[#This Row],[MDS Census]]</f>
        <v>0.2497291440953413</v>
      </c>
      <c r="S160" s="6">
        <v>0</v>
      </c>
      <c r="T160" s="6">
        <v>0</v>
      </c>
      <c r="U160" s="6">
        <v>0</v>
      </c>
      <c r="V160" s="6">
        <f>SUM(NonNurse[[#This Row],[Occupational Therapist Hours]],NonNurse[[#This Row],[OT Assistant Hours]],NonNurse[[#This Row],[OT Aide Hours]])/NonNurse[[#This Row],[MDS Census]]</f>
        <v>0</v>
      </c>
      <c r="W160" s="6">
        <v>0</v>
      </c>
      <c r="X160" s="6">
        <v>0</v>
      </c>
      <c r="Y160" s="6">
        <v>0</v>
      </c>
      <c r="Z160" s="6">
        <f>SUM(NonNurse[[#This Row],[Physical Therapist (PT) Hours]],NonNurse[[#This Row],[PT Assistant Hours]],NonNurse[[#This Row],[PT Aide Hours]])/NonNurse[[#This Row],[MDS Census]]</f>
        <v>0</v>
      </c>
      <c r="AA160" s="6">
        <v>0</v>
      </c>
      <c r="AB160" s="6">
        <v>0</v>
      </c>
      <c r="AC160" s="6">
        <v>0</v>
      </c>
      <c r="AD160" s="6">
        <v>0</v>
      </c>
      <c r="AE160" s="6">
        <v>0</v>
      </c>
      <c r="AF160" s="6">
        <v>0</v>
      </c>
      <c r="AG160" s="6">
        <v>0</v>
      </c>
      <c r="AH160" s="1">
        <v>75440</v>
      </c>
      <c r="AI160">
        <v>1</v>
      </c>
    </row>
    <row r="161" spans="1:35" x14ac:dyDescent="0.25">
      <c r="A161" t="s">
        <v>207</v>
      </c>
      <c r="B161" t="s">
        <v>198</v>
      </c>
      <c r="C161" t="s">
        <v>313</v>
      </c>
      <c r="D161" t="s">
        <v>254</v>
      </c>
      <c r="E161" s="6">
        <v>26.554347826086957</v>
      </c>
      <c r="F161" s="6">
        <v>5.2173913043478262</v>
      </c>
      <c r="G161" s="6">
        <v>0</v>
      </c>
      <c r="H161" s="6">
        <v>0</v>
      </c>
      <c r="I161" s="6">
        <v>0</v>
      </c>
      <c r="J161" s="6">
        <v>0</v>
      </c>
      <c r="K161" s="6">
        <v>0</v>
      </c>
      <c r="L161" s="6">
        <v>0</v>
      </c>
      <c r="M161" s="6">
        <v>5.2489130434782609</v>
      </c>
      <c r="N161" s="6">
        <v>0</v>
      </c>
      <c r="O161" s="6">
        <f>SUM(NonNurse[[#This Row],[Qualified Social Work Staff Hours]],NonNurse[[#This Row],[Other Social Work Staff Hours]])/NonNurse[[#This Row],[MDS Census]]</f>
        <v>0.19766680311092918</v>
      </c>
      <c r="P161" s="6">
        <v>0</v>
      </c>
      <c r="Q161" s="6">
        <v>4.4420652173913053</v>
      </c>
      <c r="R161" s="6">
        <f>SUM(NonNurse[[#This Row],[Qualified Activities Professional Hours]],NonNurse[[#This Row],[Other Activities Professional Hours]])/NonNurse[[#This Row],[MDS Census]]</f>
        <v>0.16728203029062633</v>
      </c>
      <c r="S161" s="6">
        <v>0</v>
      </c>
      <c r="T161" s="6">
        <v>0</v>
      </c>
      <c r="U161" s="6">
        <v>0</v>
      </c>
      <c r="V161" s="6">
        <f>SUM(NonNurse[[#This Row],[Occupational Therapist Hours]],NonNurse[[#This Row],[OT Assistant Hours]],NonNurse[[#This Row],[OT Aide Hours]])/NonNurse[[#This Row],[MDS Census]]</f>
        <v>0</v>
      </c>
      <c r="W161" s="6">
        <v>0</v>
      </c>
      <c r="X161" s="6">
        <v>0</v>
      </c>
      <c r="Y161" s="6">
        <v>0</v>
      </c>
      <c r="Z161" s="6">
        <f>SUM(NonNurse[[#This Row],[Physical Therapist (PT) Hours]],NonNurse[[#This Row],[PT Assistant Hours]],NonNurse[[#This Row],[PT Aide Hours]])/NonNurse[[#This Row],[MDS Census]]</f>
        <v>0</v>
      </c>
      <c r="AA161" s="6">
        <v>0</v>
      </c>
      <c r="AB161" s="6">
        <v>0</v>
      </c>
      <c r="AC161" s="6">
        <v>0</v>
      </c>
      <c r="AD161" s="6">
        <v>0</v>
      </c>
      <c r="AE161" s="6">
        <v>0</v>
      </c>
      <c r="AF161" s="6">
        <v>0</v>
      </c>
      <c r="AG161" s="6">
        <v>0</v>
      </c>
      <c r="AH161" s="1">
        <v>75441</v>
      </c>
      <c r="AI161">
        <v>1</v>
      </c>
    </row>
    <row r="162" spans="1:35" x14ac:dyDescent="0.25">
      <c r="A162" t="s">
        <v>207</v>
      </c>
      <c r="B162" t="s">
        <v>0</v>
      </c>
      <c r="C162" t="s">
        <v>269</v>
      </c>
      <c r="D162" t="s">
        <v>252</v>
      </c>
      <c r="E162" s="6">
        <v>167.41304347826087</v>
      </c>
      <c r="F162" s="6">
        <v>5.3913043478260869</v>
      </c>
      <c r="G162" s="6">
        <v>0.39130434782608697</v>
      </c>
      <c r="H162" s="6">
        <v>0.782826086956522</v>
      </c>
      <c r="I162" s="6">
        <v>6.7717391304347823</v>
      </c>
      <c r="J162" s="6">
        <v>0</v>
      </c>
      <c r="K162" s="6">
        <v>0</v>
      </c>
      <c r="L162" s="6">
        <v>4.0289130434782612</v>
      </c>
      <c r="M162" s="6">
        <v>10.891521739130434</v>
      </c>
      <c r="N162" s="6">
        <v>0</v>
      </c>
      <c r="O162" s="6">
        <f>SUM(NonNurse[[#This Row],[Qualified Social Work Staff Hours]],NonNurse[[#This Row],[Other Social Work Staff Hours]])/NonNurse[[#This Row],[MDS Census]]</f>
        <v>6.5057784703285285E-2</v>
      </c>
      <c r="P162" s="6">
        <v>5.4891304347826084</v>
      </c>
      <c r="Q162" s="6">
        <v>32.967173913043482</v>
      </c>
      <c r="R162" s="6">
        <f>SUM(NonNurse[[#This Row],[Qualified Activities Professional Hours]],NonNurse[[#This Row],[Other Activities Professional Hours]])/NonNurse[[#This Row],[MDS Census]]</f>
        <v>0.22970912868458643</v>
      </c>
      <c r="S162" s="6">
        <v>9.9254347826086988</v>
      </c>
      <c r="T162" s="6">
        <v>5.7456521739130428</v>
      </c>
      <c r="U162" s="6">
        <v>0</v>
      </c>
      <c r="V162" s="6">
        <f>SUM(NonNurse[[#This Row],[Occupational Therapist Hours]],NonNurse[[#This Row],[OT Assistant Hours]],NonNurse[[#This Row],[OT Aide Hours]])/NonNurse[[#This Row],[MDS Census]]</f>
        <v>9.3607323724191671E-2</v>
      </c>
      <c r="W162" s="6">
        <v>6.1532608695652167</v>
      </c>
      <c r="X162" s="6">
        <v>10.427065217391302</v>
      </c>
      <c r="Y162" s="6">
        <v>0</v>
      </c>
      <c r="Z162" s="6">
        <f>SUM(NonNurse[[#This Row],[Physical Therapist (PT) Hours]],NonNurse[[#This Row],[PT Assistant Hours]],NonNurse[[#This Row],[PT Aide Hours]])/NonNurse[[#This Row],[MDS Census]]</f>
        <v>9.9038436566679627E-2</v>
      </c>
      <c r="AA162" s="6">
        <v>0</v>
      </c>
      <c r="AB162" s="6">
        <v>0</v>
      </c>
      <c r="AC162" s="6">
        <v>0</v>
      </c>
      <c r="AD162" s="6">
        <v>0</v>
      </c>
      <c r="AE162" s="6">
        <v>0.84782608695652173</v>
      </c>
      <c r="AF162" s="6">
        <v>0</v>
      </c>
      <c r="AG162" s="6">
        <v>0</v>
      </c>
      <c r="AH162" s="1">
        <v>75001</v>
      </c>
      <c r="AI162">
        <v>1</v>
      </c>
    </row>
    <row r="163" spans="1:35" x14ac:dyDescent="0.25">
      <c r="A163" t="s">
        <v>207</v>
      </c>
      <c r="B163" t="s">
        <v>110</v>
      </c>
      <c r="C163" t="s">
        <v>318</v>
      </c>
      <c r="D163" t="s">
        <v>256</v>
      </c>
      <c r="E163" s="6">
        <v>85.054347826086953</v>
      </c>
      <c r="F163" s="6">
        <v>0</v>
      </c>
      <c r="G163" s="6">
        <v>0</v>
      </c>
      <c r="H163" s="6">
        <v>0</v>
      </c>
      <c r="I163" s="6">
        <v>0</v>
      </c>
      <c r="J163" s="6">
        <v>0</v>
      </c>
      <c r="K163" s="6">
        <v>0</v>
      </c>
      <c r="L163" s="6">
        <v>1.4483695652173914</v>
      </c>
      <c r="M163" s="6">
        <v>0</v>
      </c>
      <c r="N163" s="6">
        <v>0</v>
      </c>
      <c r="O163" s="6">
        <f>SUM(NonNurse[[#This Row],[Qualified Social Work Staff Hours]],NonNurse[[#This Row],[Other Social Work Staff Hours]])/NonNurse[[#This Row],[MDS Census]]</f>
        <v>0</v>
      </c>
      <c r="P163" s="6">
        <v>0.21739130434782608</v>
      </c>
      <c r="Q163" s="6">
        <v>14.220108695652174</v>
      </c>
      <c r="R163" s="6">
        <f>SUM(NonNurse[[#This Row],[Qualified Activities Professional Hours]],NonNurse[[#This Row],[Other Activities Professional Hours]])/NonNurse[[#This Row],[MDS Census]]</f>
        <v>0.1697444089456869</v>
      </c>
      <c r="S163" s="6">
        <v>5.5190217391304346</v>
      </c>
      <c r="T163" s="6">
        <v>10.619565217391305</v>
      </c>
      <c r="U163" s="6">
        <v>0</v>
      </c>
      <c r="V163" s="6">
        <f>SUM(NonNurse[[#This Row],[Occupational Therapist Hours]],NonNurse[[#This Row],[OT Assistant Hours]],NonNurse[[#This Row],[OT Aide Hours]])/NonNurse[[#This Row],[MDS Census]]</f>
        <v>0.18974440894568689</v>
      </c>
      <c r="W163" s="6">
        <v>3.4483695652173911</v>
      </c>
      <c r="X163" s="6">
        <v>5.4836956521739131</v>
      </c>
      <c r="Y163" s="6">
        <v>0</v>
      </c>
      <c r="Z163" s="6">
        <f>SUM(NonNurse[[#This Row],[Physical Therapist (PT) Hours]],NonNurse[[#This Row],[PT Assistant Hours]],NonNurse[[#This Row],[PT Aide Hours]])/NonNurse[[#This Row],[MDS Census]]</f>
        <v>0.10501597444089458</v>
      </c>
      <c r="AA163" s="6">
        <v>0</v>
      </c>
      <c r="AB163" s="6">
        <v>0</v>
      </c>
      <c r="AC163" s="6">
        <v>0</v>
      </c>
      <c r="AD163" s="6">
        <v>0</v>
      </c>
      <c r="AE163" s="6">
        <v>0</v>
      </c>
      <c r="AF163" s="6">
        <v>0</v>
      </c>
      <c r="AG163" s="6">
        <v>0</v>
      </c>
      <c r="AH163" s="1">
        <v>75321</v>
      </c>
      <c r="AI163">
        <v>1</v>
      </c>
    </row>
    <row r="164" spans="1:35" x14ac:dyDescent="0.25">
      <c r="A164" t="s">
        <v>207</v>
      </c>
      <c r="B164" t="s">
        <v>82</v>
      </c>
      <c r="C164" t="s">
        <v>296</v>
      </c>
      <c r="D164" t="s">
        <v>253</v>
      </c>
      <c r="E164" s="6">
        <v>24.782608695652176</v>
      </c>
      <c r="F164" s="6">
        <v>5.2119565217391308</v>
      </c>
      <c r="G164" s="6">
        <v>0.19021739130434784</v>
      </c>
      <c r="H164" s="6">
        <v>0</v>
      </c>
      <c r="I164" s="6">
        <v>0.39130434782608697</v>
      </c>
      <c r="J164" s="6">
        <v>0</v>
      </c>
      <c r="K164" s="6">
        <v>0</v>
      </c>
      <c r="L164" s="6">
        <v>8.8586956521739132E-2</v>
      </c>
      <c r="M164" s="6">
        <v>0</v>
      </c>
      <c r="N164" s="6">
        <v>0.49456521739130432</v>
      </c>
      <c r="O164" s="6">
        <f>SUM(NonNurse[[#This Row],[Qualified Social Work Staff Hours]],NonNurse[[#This Row],[Other Social Work Staff Hours]])/NonNurse[[#This Row],[MDS Census]]</f>
        <v>1.9956140350877189E-2</v>
      </c>
      <c r="P164" s="6">
        <v>4.9809782608695654</v>
      </c>
      <c r="Q164" s="6">
        <v>37.046195652173914</v>
      </c>
      <c r="R164" s="6">
        <f>SUM(NonNurse[[#This Row],[Qualified Activities Professional Hours]],NonNurse[[#This Row],[Other Activities Professional Hours]])/NonNurse[[#This Row],[MDS Census]]</f>
        <v>1.6958333333333331</v>
      </c>
      <c r="S164" s="6">
        <v>0.61195652173913051</v>
      </c>
      <c r="T164" s="6">
        <v>3.5515217391304348</v>
      </c>
      <c r="U164" s="6">
        <v>0</v>
      </c>
      <c r="V164" s="6">
        <f>SUM(NonNurse[[#This Row],[Occupational Therapist Hours]],NonNurse[[#This Row],[OT Assistant Hours]],NonNurse[[#This Row],[OT Aide Hours]])/NonNurse[[#This Row],[MDS Census]]</f>
        <v>0.16800000000000001</v>
      </c>
      <c r="W164" s="6">
        <v>0.48130434782608694</v>
      </c>
      <c r="X164" s="6">
        <v>0.78782608695652179</v>
      </c>
      <c r="Y164" s="6">
        <v>0</v>
      </c>
      <c r="Z164" s="6">
        <f>SUM(NonNurse[[#This Row],[Physical Therapist (PT) Hours]],NonNurse[[#This Row],[PT Assistant Hours]],NonNurse[[#This Row],[PT Aide Hours]])/NonNurse[[#This Row],[MDS Census]]</f>
        <v>5.121052631578947E-2</v>
      </c>
      <c r="AA164" s="6">
        <v>0</v>
      </c>
      <c r="AB164" s="6">
        <v>0</v>
      </c>
      <c r="AC164" s="6">
        <v>0</v>
      </c>
      <c r="AD164" s="6">
        <v>0</v>
      </c>
      <c r="AE164" s="6">
        <v>0</v>
      </c>
      <c r="AF164" s="6">
        <v>0</v>
      </c>
      <c r="AG164" s="6">
        <v>0</v>
      </c>
      <c r="AH164" s="1">
        <v>75272</v>
      </c>
      <c r="AI164">
        <v>1</v>
      </c>
    </row>
    <row r="165" spans="1:35" x14ac:dyDescent="0.25">
      <c r="A165" t="s">
        <v>207</v>
      </c>
      <c r="B165" t="s">
        <v>20</v>
      </c>
      <c r="C165" t="s">
        <v>282</v>
      </c>
      <c r="D165" t="s">
        <v>253</v>
      </c>
      <c r="E165" s="6">
        <v>146.35869565217391</v>
      </c>
      <c r="F165" s="6">
        <v>5.4782608695652177</v>
      </c>
      <c r="G165" s="6">
        <v>0</v>
      </c>
      <c r="H165" s="6">
        <v>0.80380434782608701</v>
      </c>
      <c r="I165" s="6">
        <v>2.7934782608695654</v>
      </c>
      <c r="J165" s="6">
        <v>0</v>
      </c>
      <c r="K165" s="6">
        <v>0</v>
      </c>
      <c r="L165" s="6">
        <v>3.569782608695653</v>
      </c>
      <c r="M165" s="6">
        <v>14.053260869565218</v>
      </c>
      <c r="N165" s="6">
        <v>8.9989130434782627</v>
      </c>
      <c r="O165" s="6">
        <f>SUM(NonNurse[[#This Row],[Qualified Social Work Staff Hours]],NonNurse[[#This Row],[Other Social Work Staff Hours]])/NonNurse[[#This Row],[MDS Census]]</f>
        <v>0.15750464166357225</v>
      </c>
      <c r="P165" s="6">
        <v>5.1304347826086953</v>
      </c>
      <c r="Q165" s="6">
        <v>0</v>
      </c>
      <c r="R165" s="6">
        <f>SUM(NonNurse[[#This Row],[Qualified Activities Professional Hours]],NonNurse[[#This Row],[Other Activities Professional Hours]])/NonNurse[[#This Row],[MDS Census]]</f>
        <v>3.5053843297437798E-2</v>
      </c>
      <c r="S165" s="6">
        <v>11.143260869565212</v>
      </c>
      <c r="T165" s="6">
        <v>7.4531521739130442</v>
      </c>
      <c r="U165" s="6">
        <v>0</v>
      </c>
      <c r="V165" s="6">
        <f>SUM(NonNurse[[#This Row],[Occupational Therapist Hours]],NonNurse[[#This Row],[OT Assistant Hours]],NonNurse[[#This Row],[OT Aide Hours]])/NonNurse[[#This Row],[MDS Census]]</f>
        <v>0.12706052729298178</v>
      </c>
      <c r="W165" s="6">
        <v>7.8389130434782599</v>
      </c>
      <c r="X165" s="6">
        <v>7.2583695652173885</v>
      </c>
      <c r="Y165" s="6">
        <v>3.2065217391304346</v>
      </c>
      <c r="Z165" s="6">
        <f>SUM(NonNurse[[#This Row],[Physical Therapist (PT) Hours]],NonNurse[[#This Row],[PT Assistant Hours]],NonNurse[[#This Row],[PT Aide Hours]])/NonNurse[[#This Row],[MDS Census]]</f>
        <v>0.12506126995915334</v>
      </c>
      <c r="AA165" s="6">
        <v>0</v>
      </c>
      <c r="AB165" s="6">
        <v>15.467391304347826</v>
      </c>
      <c r="AC165" s="6">
        <v>0</v>
      </c>
      <c r="AD165" s="6">
        <v>0</v>
      </c>
      <c r="AE165" s="6">
        <v>0</v>
      </c>
      <c r="AF165" s="6">
        <v>0</v>
      </c>
      <c r="AG165" s="6">
        <v>0</v>
      </c>
      <c r="AH165" s="1">
        <v>75085</v>
      </c>
      <c r="AI165">
        <v>1</v>
      </c>
    </row>
    <row r="166" spans="1:35" x14ac:dyDescent="0.25">
      <c r="A166" t="s">
        <v>207</v>
      </c>
      <c r="B166" t="s">
        <v>131</v>
      </c>
      <c r="C166" t="s">
        <v>334</v>
      </c>
      <c r="D166" t="s">
        <v>253</v>
      </c>
      <c r="E166" s="6">
        <v>123.51086956521739</v>
      </c>
      <c r="F166" s="6">
        <v>9.3369565217391308</v>
      </c>
      <c r="G166" s="6">
        <v>0.3016304347826087</v>
      </c>
      <c r="H166" s="6">
        <v>0.52173913043478259</v>
      </c>
      <c r="I166" s="6">
        <v>2.5760869565217392</v>
      </c>
      <c r="J166" s="6">
        <v>0</v>
      </c>
      <c r="K166" s="6">
        <v>0</v>
      </c>
      <c r="L166" s="6">
        <v>0.87228260869565222</v>
      </c>
      <c r="M166" s="6">
        <v>6.8260869565217392</v>
      </c>
      <c r="N166" s="6">
        <v>4.6032608695652177</v>
      </c>
      <c r="O166" s="6">
        <f>SUM(NonNurse[[#This Row],[Qualified Social Work Staff Hours]],NonNurse[[#This Row],[Other Social Work Staff Hours]])/NonNurse[[#This Row],[MDS Census]]</f>
        <v>9.2537182082196606E-2</v>
      </c>
      <c r="P166" s="6">
        <v>0</v>
      </c>
      <c r="Q166" s="6">
        <v>0</v>
      </c>
      <c r="R166" s="6">
        <f>SUM(NonNurse[[#This Row],[Qualified Activities Professional Hours]],NonNurse[[#This Row],[Other Activities Professional Hours]])/NonNurse[[#This Row],[MDS Census]]</f>
        <v>0</v>
      </c>
      <c r="S166" s="6">
        <v>8.4157608695652169</v>
      </c>
      <c r="T166" s="6">
        <v>12.983695652173912</v>
      </c>
      <c r="U166" s="6">
        <v>0</v>
      </c>
      <c r="V166" s="6">
        <f>SUM(NonNurse[[#This Row],[Occupational Therapist Hours]],NonNurse[[#This Row],[OT Assistant Hours]],NonNurse[[#This Row],[OT Aide Hours]])/NonNurse[[#This Row],[MDS Census]]</f>
        <v>0.17325970254334241</v>
      </c>
      <c r="W166" s="6">
        <v>16.622282608695652</v>
      </c>
      <c r="X166" s="6">
        <v>15.078804347826088</v>
      </c>
      <c r="Y166" s="6">
        <v>0</v>
      </c>
      <c r="Z166" s="6">
        <f>SUM(NonNurse[[#This Row],[Physical Therapist (PT) Hours]],NonNurse[[#This Row],[PT Assistant Hours]],NonNurse[[#This Row],[PT Aide Hours]])/NonNurse[[#This Row],[MDS Census]]</f>
        <v>0.25666637331690578</v>
      </c>
      <c r="AA166" s="6">
        <v>0</v>
      </c>
      <c r="AB166" s="6">
        <v>14.728260869565217</v>
      </c>
      <c r="AC166" s="6">
        <v>0</v>
      </c>
      <c r="AD166" s="6">
        <v>0</v>
      </c>
      <c r="AE166" s="6">
        <v>0</v>
      </c>
      <c r="AF166" s="6">
        <v>0</v>
      </c>
      <c r="AG166" s="6">
        <v>0</v>
      </c>
      <c r="AH166" s="1">
        <v>75347</v>
      </c>
      <c r="AI166">
        <v>1</v>
      </c>
    </row>
    <row r="167" spans="1:35" x14ac:dyDescent="0.25">
      <c r="A167" t="s">
        <v>207</v>
      </c>
      <c r="B167" t="s">
        <v>186</v>
      </c>
      <c r="C167" t="s">
        <v>344</v>
      </c>
      <c r="D167" t="s">
        <v>253</v>
      </c>
      <c r="E167" s="6">
        <v>145.88043478260869</v>
      </c>
      <c r="F167" s="6">
        <v>0</v>
      </c>
      <c r="G167" s="6">
        <v>1.2608695652173914</v>
      </c>
      <c r="H167" s="6">
        <v>0.77445652173913049</v>
      </c>
      <c r="I167" s="6">
        <v>0</v>
      </c>
      <c r="J167" s="6">
        <v>0</v>
      </c>
      <c r="K167" s="6">
        <v>3.0771739130434783</v>
      </c>
      <c r="L167" s="6">
        <v>0</v>
      </c>
      <c r="M167" s="6">
        <v>0</v>
      </c>
      <c r="N167" s="6">
        <v>0</v>
      </c>
      <c r="O167" s="6">
        <f>SUM(NonNurse[[#This Row],[Qualified Social Work Staff Hours]],NonNurse[[#This Row],[Other Social Work Staff Hours]])/NonNurse[[#This Row],[MDS Census]]</f>
        <v>0</v>
      </c>
      <c r="P167" s="6">
        <v>0</v>
      </c>
      <c r="Q167" s="6">
        <v>0</v>
      </c>
      <c r="R167" s="6">
        <f>SUM(NonNurse[[#This Row],[Qualified Activities Professional Hours]],NonNurse[[#This Row],[Other Activities Professional Hours]])/NonNurse[[#This Row],[MDS Census]]</f>
        <v>0</v>
      </c>
      <c r="S167" s="6">
        <v>0</v>
      </c>
      <c r="T167" s="6">
        <v>0</v>
      </c>
      <c r="U167" s="6">
        <v>0</v>
      </c>
      <c r="V167" s="6">
        <f>SUM(NonNurse[[#This Row],[Occupational Therapist Hours]],NonNurse[[#This Row],[OT Assistant Hours]],NonNurse[[#This Row],[OT Aide Hours]])/NonNurse[[#This Row],[MDS Census]]</f>
        <v>0</v>
      </c>
      <c r="W167" s="6">
        <v>0</v>
      </c>
      <c r="X167" s="6">
        <v>0</v>
      </c>
      <c r="Y167" s="6">
        <v>0</v>
      </c>
      <c r="Z167" s="6">
        <f>SUM(NonNurse[[#This Row],[Physical Therapist (PT) Hours]],NonNurse[[#This Row],[PT Assistant Hours]],NonNurse[[#This Row],[PT Aide Hours]])/NonNurse[[#This Row],[MDS Census]]</f>
        <v>0</v>
      </c>
      <c r="AA167" s="6">
        <v>2.4782608695652173</v>
      </c>
      <c r="AB167" s="6">
        <v>0</v>
      </c>
      <c r="AC167" s="6">
        <v>0</v>
      </c>
      <c r="AD167" s="6">
        <v>0</v>
      </c>
      <c r="AE167" s="6">
        <v>0</v>
      </c>
      <c r="AF167" s="6">
        <v>0</v>
      </c>
      <c r="AG167" s="6">
        <v>0</v>
      </c>
      <c r="AH167" s="1">
        <v>75420</v>
      </c>
      <c r="AI167">
        <v>1</v>
      </c>
    </row>
    <row r="168" spans="1:35" x14ac:dyDescent="0.25">
      <c r="A168" t="s">
        <v>207</v>
      </c>
      <c r="B168" t="s">
        <v>175</v>
      </c>
      <c r="C168" t="s">
        <v>282</v>
      </c>
      <c r="D168" t="s">
        <v>253</v>
      </c>
      <c r="E168" s="6">
        <v>55.391304347826086</v>
      </c>
      <c r="F168" s="6">
        <v>5.1304347826086953</v>
      </c>
      <c r="G168" s="6">
        <v>1.0869565217391304</v>
      </c>
      <c r="H168" s="6">
        <v>0.38445652173913047</v>
      </c>
      <c r="I168" s="6">
        <v>1.1304347826086956</v>
      </c>
      <c r="J168" s="6">
        <v>0</v>
      </c>
      <c r="K168" s="6">
        <v>3.5652173913043477</v>
      </c>
      <c r="L168" s="6">
        <v>1.1073913043478263</v>
      </c>
      <c r="M168" s="6">
        <v>4.6956521739130439</v>
      </c>
      <c r="N168" s="6">
        <v>0</v>
      </c>
      <c r="O168" s="6">
        <f>SUM(NonNurse[[#This Row],[Qualified Social Work Staff Hours]],NonNurse[[#This Row],[Other Social Work Staff Hours]])/NonNurse[[#This Row],[MDS Census]]</f>
        <v>8.4772370486656215E-2</v>
      </c>
      <c r="P168" s="6">
        <v>0</v>
      </c>
      <c r="Q168" s="6">
        <v>8.1630434782608688E-2</v>
      </c>
      <c r="R168" s="6">
        <f>SUM(NonNurse[[#This Row],[Qualified Activities Professional Hours]],NonNurse[[#This Row],[Other Activities Professional Hours]])/NonNurse[[#This Row],[MDS Census]]</f>
        <v>1.4737048665620094E-3</v>
      </c>
      <c r="S168" s="6">
        <v>6.0055434782608703</v>
      </c>
      <c r="T168" s="6">
        <v>7.3934782608695659</v>
      </c>
      <c r="U168" s="6">
        <v>0</v>
      </c>
      <c r="V168" s="6">
        <f>SUM(NonNurse[[#This Row],[Occupational Therapist Hours]],NonNurse[[#This Row],[OT Assistant Hours]],NonNurse[[#This Row],[OT Aide Hours]])/NonNurse[[#This Row],[MDS Census]]</f>
        <v>0.24189756671899532</v>
      </c>
      <c r="W168" s="6">
        <v>4.9967391304347828</v>
      </c>
      <c r="X168" s="6">
        <v>5.0950000000000006</v>
      </c>
      <c r="Y168" s="6">
        <v>0</v>
      </c>
      <c r="Z168" s="6">
        <f>SUM(NonNurse[[#This Row],[Physical Therapist (PT) Hours]],NonNurse[[#This Row],[PT Assistant Hours]],NonNurse[[#This Row],[PT Aide Hours]])/NonNurse[[#This Row],[MDS Census]]</f>
        <v>0.18218995290423864</v>
      </c>
      <c r="AA168" s="6">
        <v>0</v>
      </c>
      <c r="AB168" s="6">
        <v>5.1630434782608692</v>
      </c>
      <c r="AC168" s="6">
        <v>0</v>
      </c>
      <c r="AD168" s="6">
        <v>0</v>
      </c>
      <c r="AE168" s="6">
        <v>0.14130434782608695</v>
      </c>
      <c r="AF168" s="6">
        <v>0</v>
      </c>
      <c r="AG168" s="6">
        <v>0</v>
      </c>
      <c r="AH168" s="1">
        <v>75407</v>
      </c>
      <c r="AI168">
        <v>1</v>
      </c>
    </row>
    <row r="169" spans="1:35" x14ac:dyDescent="0.25">
      <c r="A169" t="s">
        <v>207</v>
      </c>
      <c r="B169" t="s">
        <v>23</v>
      </c>
      <c r="C169" t="s">
        <v>286</v>
      </c>
      <c r="D169" t="s">
        <v>258</v>
      </c>
      <c r="E169" s="6">
        <v>76.586956521739125</v>
      </c>
      <c r="F169" s="6">
        <v>0</v>
      </c>
      <c r="G169" s="6">
        <v>0</v>
      </c>
      <c r="H169" s="6">
        <v>0</v>
      </c>
      <c r="I169" s="6">
        <v>0</v>
      </c>
      <c r="J169" s="6">
        <v>0</v>
      </c>
      <c r="K169" s="6">
        <v>0</v>
      </c>
      <c r="L169" s="6">
        <v>0</v>
      </c>
      <c r="M169" s="6">
        <v>0</v>
      </c>
      <c r="N169" s="6">
        <v>0</v>
      </c>
      <c r="O169" s="6">
        <f>SUM(NonNurse[[#This Row],[Qualified Social Work Staff Hours]],NonNurse[[#This Row],[Other Social Work Staff Hours]])/NonNurse[[#This Row],[MDS Census]]</f>
        <v>0</v>
      </c>
      <c r="P169" s="6">
        <v>0</v>
      </c>
      <c r="Q169" s="6">
        <v>0</v>
      </c>
      <c r="R169" s="6">
        <f>SUM(NonNurse[[#This Row],[Qualified Activities Professional Hours]],NonNurse[[#This Row],[Other Activities Professional Hours]])/NonNurse[[#This Row],[MDS Census]]</f>
        <v>0</v>
      </c>
      <c r="S169" s="6">
        <v>0</v>
      </c>
      <c r="T169" s="6">
        <v>0</v>
      </c>
      <c r="U169" s="6">
        <v>0</v>
      </c>
      <c r="V169" s="6">
        <f>SUM(NonNurse[[#This Row],[Occupational Therapist Hours]],NonNurse[[#This Row],[OT Assistant Hours]],NonNurse[[#This Row],[OT Aide Hours]])/NonNurse[[#This Row],[MDS Census]]</f>
        <v>0</v>
      </c>
      <c r="W169" s="6">
        <v>0</v>
      </c>
      <c r="X169" s="6">
        <v>0</v>
      </c>
      <c r="Y169" s="6">
        <v>0</v>
      </c>
      <c r="Z169" s="6">
        <f>SUM(NonNurse[[#This Row],[Physical Therapist (PT) Hours]],NonNurse[[#This Row],[PT Assistant Hours]],NonNurse[[#This Row],[PT Aide Hours]])/NonNurse[[#This Row],[MDS Census]]</f>
        <v>0</v>
      </c>
      <c r="AA169" s="6">
        <v>0</v>
      </c>
      <c r="AB169" s="6">
        <v>0</v>
      </c>
      <c r="AC169" s="6">
        <v>0</v>
      </c>
      <c r="AD169" s="6">
        <v>0</v>
      </c>
      <c r="AE169" s="6">
        <v>0</v>
      </c>
      <c r="AF169" s="6">
        <v>0</v>
      </c>
      <c r="AG169" s="6">
        <v>0</v>
      </c>
      <c r="AH169" s="1">
        <v>75105</v>
      </c>
      <c r="AI169">
        <v>1</v>
      </c>
    </row>
    <row r="170" spans="1:35" x14ac:dyDescent="0.25">
      <c r="A170" t="s">
        <v>207</v>
      </c>
      <c r="B170" t="s">
        <v>77</v>
      </c>
      <c r="C170" t="s">
        <v>289</v>
      </c>
      <c r="D170" t="s">
        <v>253</v>
      </c>
      <c r="E170" s="6">
        <v>114.93478260869566</v>
      </c>
      <c r="F170" s="6">
        <v>5.2173913043478262</v>
      </c>
      <c r="G170" s="6">
        <v>0.56521739130434778</v>
      </c>
      <c r="H170" s="6">
        <v>0.74913043478260877</v>
      </c>
      <c r="I170" s="6">
        <v>4.8695652173913047</v>
      </c>
      <c r="J170" s="6">
        <v>0</v>
      </c>
      <c r="K170" s="6">
        <v>0</v>
      </c>
      <c r="L170" s="6">
        <v>1.4846739130434783</v>
      </c>
      <c r="M170" s="6">
        <v>9.0434782608695645</v>
      </c>
      <c r="N170" s="6">
        <v>0</v>
      </c>
      <c r="O170" s="6">
        <f>SUM(NonNurse[[#This Row],[Qualified Social Work Staff Hours]],NonNurse[[#This Row],[Other Social Work Staff Hours]])/NonNurse[[#This Row],[MDS Census]]</f>
        <v>7.8683563457537353E-2</v>
      </c>
      <c r="P170" s="6">
        <v>9.5027173913043477</v>
      </c>
      <c r="Q170" s="6">
        <v>6.0978260869565215</v>
      </c>
      <c r="R170" s="6">
        <f>SUM(NonNurse[[#This Row],[Qualified Activities Professional Hours]],NonNurse[[#This Row],[Other Activities Professional Hours]])/NonNurse[[#This Row],[MDS Census]]</f>
        <v>0.13573387554378663</v>
      </c>
      <c r="S170" s="6">
        <v>5.7731521739130418</v>
      </c>
      <c r="T170" s="6">
        <v>0.97891304347826091</v>
      </c>
      <c r="U170" s="6">
        <v>0</v>
      </c>
      <c r="V170" s="6">
        <f>SUM(NonNurse[[#This Row],[Occupational Therapist Hours]],NonNurse[[#This Row],[OT Assistant Hours]],NonNurse[[#This Row],[OT Aide Hours]])/NonNurse[[#This Row],[MDS Census]]</f>
        <v>5.8746926423302426E-2</v>
      </c>
      <c r="W170" s="6">
        <v>5.6849999999999996</v>
      </c>
      <c r="X170" s="6">
        <v>2.9905434782608693</v>
      </c>
      <c r="Y170" s="6">
        <v>0</v>
      </c>
      <c r="Z170" s="6">
        <f>SUM(NonNurse[[#This Row],[Physical Therapist (PT) Hours]],NonNurse[[#This Row],[PT Assistant Hours]],NonNurse[[#This Row],[PT Aide Hours]])/NonNurse[[#This Row],[MDS Census]]</f>
        <v>7.548231511254018E-2</v>
      </c>
      <c r="AA170" s="6">
        <v>0</v>
      </c>
      <c r="AB170" s="6">
        <v>0</v>
      </c>
      <c r="AC170" s="6">
        <v>0</v>
      </c>
      <c r="AD170" s="6">
        <v>0</v>
      </c>
      <c r="AE170" s="6">
        <v>2.5652173913043477</v>
      </c>
      <c r="AF170" s="6">
        <v>0</v>
      </c>
      <c r="AG170" s="6">
        <v>0</v>
      </c>
      <c r="AH170" s="1">
        <v>75264</v>
      </c>
      <c r="AI170">
        <v>1</v>
      </c>
    </row>
    <row r="171" spans="1:35" x14ac:dyDescent="0.25">
      <c r="A171" t="s">
        <v>207</v>
      </c>
      <c r="B171" t="s">
        <v>193</v>
      </c>
      <c r="C171" t="s">
        <v>339</v>
      </c>
      <c r="D171" t="s">
        <v>253</v>
      </c>
      <c r="E171" s="6">
        <v>43.782608695652172</v>
      </c>
      <c r="F171" s="6">
        <v>4.7826086956521738</v>
      </c>
      <c r="G171" s="6">
        <v>0.76358695652173914</v>
      </c>
      <c r="H171" s="6">
        <v>0.32793478260869569</v>
      </c>
      <c r="I171" s="6">
        <v>0</v>
      </c>
      <c r="J171" s="6">
        <v>0</v>
      </c>
      <c r="K171" s="6">
        <v>0</v>
      </c>
      <c r="L171" s="6">
        <v>2.8384782608695658</v>
      </c>
      <c r="M171" s="6">
        <v>5.4782608695652177</v>
      </c>
      <c r="N171" s="6">
        <v>0</v>
      </c>
      <c r="O171" s="6">
        <f>SUM(NonNurse[[#This Row],[Qualified Social Work Staff Hours]],NonNurse[[#This Row],[Other Social Work Staff Hours]])/NonNurse[[#This Row],[MDS Census]]</f>
        <v>0.12512413108242304</v>
      </c>
      <c r="P171" s="6">
        <v>5.5108695652173916</v>
      </c>
      <c r="Q171" s="6">
        <v>2.6168478260869565</v>
      </c>
      <c r="R171" s="6">
        <f>SUM(NonNurse[[#This Row],[Qualified Activities Professional Hours]],NonNurse[[#This Row],[Other Activities Professional Hours]])/NonNurse[[#This Row],[MDS Census]]</f>
        <v>0.18563803376365443</v>
      </c>
      <c r="S171" s="6">
        <v>0.54902173913043484</v>
      </c>
      <c r="T171" s="6">
        <v>4.094347826086957</v>
      </c>
      <c r="U171" s="6">
        <v>0</v>
      </c>
      <c r="V171" s="6">
        <f>SUM(NonNurse[[#This Row],[Occupational Therapist Hours]],NonNurse[[#This Row],[OT Assistant Hours]],NonNurse[[#This Row],[OT Aide Hours]])/NonNurse[[#This Row],[MDS Census]]</f>
        <v>0.10605511420059585</v>
      </c>
      <c r="W171" s="6">
        <v>1.5591304347826083</v>
      </c>
      <c r="X171" s="6">
        <v>5.0620652173913037</v>
      </c>
      <c r="Y171" s="6">
        <v>0</v>
      </c>
      <c r="Z171" s="6">
        <f>SUM(NonNurse[[#This Row],[Physical Therapist (PT) Hours]],NonNurse[[#This Row],[PT Assistant Hours]],NonNurse[[#This Row],[PT Aide Hours]])/NonNurse[[#This Row],[MDS Census]]</f>
        <v>0.15122889771598805</v>
      </c>
      <c r="AA171" s="6">
        <v>0</v>
      </c>
      <c r="AB171" s="6">
        <v>0</v>
      </c>
      <c r="AC171" s="6">
        <v>0</v>
      </c>
      <c r="AD171" s="6">
        <v>0</v>
      </c>
      <c r="AE171" s="6">
        <v>0.17391304347826086</v>
      </c>
      <c r="AF171" s="6">
        <v>0</v>
      </c>
      <c r="AG171" s="6">
        <v>3.2608695652173912E-2</v>
      </c>
      <c r="AH171" s="1">
        <v>75436</v>
      </c>
      <c r="AI171">
        <v>1</v>
      </c>
    </row>
    <row r="172" spans="1:35" x14ac:dyDescent="0.25">
      <c r="A172" t="s">
        <v>207</v>
      </c>
      <c r="B172" t="s">
        <v>70</v>
      </c>
      <c r="C172" t="s">
        <v>316</v>
      </c>
      <c r="D172" t="s">
        <v>253</v>
      </c>
      <c r="E172" s="6">
        <v>84.065217391304344</v>
      </c>
      <c r="F172" s="6">
        <v>4.8695652173913047</v>
      </c>
      <c r="G172" s="6">
        <v>0.90489130434782605</v>
      </c>
      <c r="H172" s="6">
        <v>0.59510869565217395</v>
      </c>
      <c r="I172" s="6">
        <v>0</v>
      </c>
      <c r="J172" s="6">
        <v>0</v>
      </c>
      <c r="K172" s="6">
        <v>0</v>
      </c>
      <c r="L172" s="6">
        <v>1.5798913043478258</v>
      </c>
      <c r="M172" s="6">
        <v>4.2608695652173916</v>
      </c>
      <c r="N172" s="6">
        <v>0</v>
      </c>
      <c r="O172" s="6">
        <f>SUM(NonNurse[[#This Row],[Qualified Social Work Staff Hours]],NonNurse[[#This Row],[Other Social Work Staff Hours]])/NonNurse[[#This Row],[MDS Census]]</f>
        <v>5.0685285751228347E-2</v>
      </c>
      <c r="P172" s="6">
        <v>9.7663043478260878</v>
      </c>
      <c r="Q172" s="6">
        <v>4.2092391304347823</v>
      </c>
      <c r="R172" s="6">
        <f>SUM(NonNurse[[#This Row],[Qualified Activities Professional Hours]],NonNurse[[#This Row],[Other Activities Professional Hours]])/NonNurse[[#This Row],[MDS Census]]</f>
        <v>0.16624644427204555</v>
      </c>
      <c r="S172" s="6">
        <v>8.7361956521739064</v>
      </c>
      <c r="T172" s="6">
        <v>4.2727173913043472</v>
      </c>
      <c r="U172" s="6">
        <v>0</v>
      </c>
      <c r="V172" s="6">
        <f>SUM(NonNurse[[#This Row],[Occupational Therapist Hours]],NonNurse[[#This Row],[OT Assistant Hours]],NonNurse[[#This Row],[OT Aide Hours]])/NonNurse[[#This Row],[MDS Census]]</f>
        <v>0.15474786656322723</v>
      </c>
      <c r="W172" s="6">
        <v>13.887173913043474</v>
      </c>
      <c r="X172" s="6">
        <v>1.316304347826087</v>
      </c>
      <c r="Y172" s="6">
        <v>0</v>
      </c>
      <c r="Z172" s="6">
        <f>SUM(NonNurse[[#This Row],[Physical Therapist (PT) Hours]],NonNurse[[#This Row],[PT Assistant Hours]],NonNurse[[#This Row],[PT Aide Hours]])/NonNurse[[#This Row],[MDS Census]]</f>
        <v>0.18085337470907675</v>
      </c>
      <c r="AA172" s="6">
        <v>0</v>
      </c>
      <c r="AB172" s="6">
        <v>0</v>
      </c>
      <c r="AC172" s="6">
        <v>0</v>
      </c>
      <c r="AD172" s="6">
        <v>0</v>
      </c>
      <c r="AE172" s="6">
        <v>0.90217391304347827</v>
      </c>
      <c r="AF172" s="6">
        <v>0</v>
      </c>
      <c r="AG172" s="6">
        <v>0</v>
      </c>
      <c r="AH172" s="1">
        <v>75251</v>
      </c>
      <c r="AI172">
        <v>1</v>
      </c>
    </row>
    <row r="173" spans="1:35" x14ac:dyDescent="0.25">
      <c r="A173" t="s">
        <v>207</v>
      </c>
      <c r="B173" t="s">
        <v>104</v>
      </c>
      <c r="C173" t="s">
        <v>270</v>
      </c>
      <c r="D173" t="s">
        <v>253</v>
      </c>
      <c r="E173" s="6">
        <v>116</v>
      </c>
      <c r="F173" s="6">
        <v>5.3043478260869561</v>
      </c>
      <c r="G173" s="6">
        <v>0.52173913043478259</v>
      </c>
      <c r="H173" s="6">
        <v>0.57608695652173914</v>
      </c>
      <c r="I173" s="6">
        <v>3.7608695652173911</v>
      </c>
      <c r="J173" s="6">
        <v>0</v>
      </c>
      <c r="K173" s="6">
        <v>0</v>
      </c>
      <c r="L173" s="6">
        <v>2.491739130434782</v>
      </c>
      <c r="M173" s="6">
        <v>9.3478260869565215</v>
      </c>
      <c r="N173" s="6">
        <v>0</v>
      </c>
      <c r="O173" s="6">
        <f>SUM(NonNurse[[#This Row],[Qualified Social Work Staff Hours]],NonNurse[[#This Row],[Other Social Work Staff Hours]])/NonNurse[[#This Row],[MDS Census]]</f>
        <v>8.0584707646176909E-2</v>
      </c>
      <c r="P173" s="6">
        <v>4.1902173913043477</v>
      </c>
      <c r="Q173" s="6">
        <v>3.2961956521739131</v>
      </c>
      <c r="R173" s="6">
        <f>SUM(NonNurse[[#This Row],[Qualified Activities Professional Hours]],NonNurse[[#This Row],[Other Activities Professional Hours]])/NonNurse[[#This Row],[MDS Census]]</f>
        <v>6.4538043478260865E-2</v>
      </c>
      <c r="S173" s="6">
        <v>5.4438043478260889</v>
      </c>
      <c r="T173" s="6">
        <v>1.8288043478260869</v>
      </c>
      <c r="U173" s="6">
        <v>0</v>
      </c>
      <c r="V173" s="6">
        <f>SUM(NonNurse[[#This Row],[Occupational Therapist Hours]],NonNurse[[#This Row],[OT Assistant Hours]],NonNurse[[#This Row],[OT Aide Hours]])/NonNurse[[#This Row],[MDS Census]]</f>
        <v>6.2694902548725659E-2</v>
      </c>
      <c r="W173" s="6">
        <v>4.2004347826086947</v>
      </c>
      <c r="X173" s="6">
        <v>4.9338043478260882</v>
      </c>
      <c r="Y173" s="6">
        <v>0</v>
      </c>
      <c r="Z173" s="6">
        <f>SUM(NonNurse[[#This Row],[Physical Therapist (PT) Hours]],NonNurse[[#This Row],[PT Assistant Hours]],NonNurse[[#This Row],[PT Aide Hours]])/NonNurse[[#This Row],[MDS Census]]</f>
        <v>7.8743440779610194E-2</v>
      </c>
      <c r="AA173" s="6">
        <v>0</v>
      </c>
      <c r="AB173" s="6">
        <v>0</v>
      </c>
      <c r="AC173" s="6">
        <v>0</v>
      </c>
      <c r="AD173" s="6">
        <v>0</v>
      </c>
      <c r="AE173" s="6">
        <v>0.29347826086956524</v>
      </c>
      <c r="AF173" s="6">
        <v>0</v>
      </c>
      <c r="AG173" s="6">
        <v>0</v>
      </c>
      <c r="AH173" s="1">
        <v>75314</v>
      </c>
      <c r="AI173">
        <v>1</v>
      </c>
    </row>
    <row r="174" spans="1:35" x14ac:dyDescent="0.25">
      <c r="A174" t="s">
        <v>207</v>
      </c>
      <c r="B174" t="s">
        <v>79</v>
      </c>
      <c r="C174" t="s">
        <v>263</v>
      </c>
      <c r="D174" t="s">
        <v>253</v>
      </c>
      <c r="E174" s="6">
        <v>115.19565217391305</v>
      </c>
      <c r="F174" s="6">
        <v>4.8695652173913047</v>
      </c>
      <c r="G174" s="6">
        <v>0.83695652173913049</v>
      </c>
      <c r="H174" s="6">
        <v>0.5625</v>
      </c>
      <c r="I174" s="6">
        <v>0</v>
      </c>
      <c r="J174" s="6">
        <v>0</v>
      </c>
      <c r="K174" s="6">
        <v>0</v>
      </c>
      <c r="L174" s="6">
        <v>1.2718478260869568</v>
      </c>
      <c r="M174" s="6">
        <v>14.086956521739131</v>
      </c>
      <c r="N174" s="6">
        <v>0</v>
      </c>
      <c r="O174" s="6">
        <f>SUM(NonNurse[[#This Row],[Qualified Social Work Staff Hours]],NonNurse[[#This Row],[Other Social Work Staff Hours]])/NonNurse[[#This Row],[MDS Census]]</f>
        <v>0.12228722400452915</v>
      </c>
      <c r="P174" s="6">
        <v>4.0652173913043477</v>
      </c>
      <c r="Q174" s="6">
        <v>12.214673913043478</v>
      </c>
      <c r="R174" s="6">
        <f>SUM(NonNurse[[#This Row],[Qualified Activities Professional Hours]],NonNurse[[#This Row],[Other Activities Professional Hours]])/NonNurse[[#This Row],[MDS Census]]</f>
        <v>0.1413238346857898</v>
      </c>
      <c r="S174" s="6">
        <v>2.0888043478260871</v>
      </c>
      <c r="T174" s="6">
        <v>2.2279347826086955</v>
      </c>
      <c r="U174" s="6">
        <v>0</v>
      </c>
      <c r="V174" s="6">
        <f>SUM(NonNurse[[#This Row],[Occupational Therapist Hours]],NonNurse[[#This Row],[OT Assistant Hours]],NonNurse[[#This Row],[OT Aide Hours]])/NonNurse[[#This Row],[MDS Census]]</f>
        <v>3.7473108133610121E-2</v>
      </c>
      <c r="W174" s="6">
        <v>0.82456521739130439</v>
      </c>
      <c r="X174" s="6">
        <v>2.5435869565217399</v>
      </c>
      <c r="Y174" s="6">
        <v>0</v>
      </c>
      <c r="Z174" s="6">
        <f>SUM(NonNurse[[#This Row],[Physical Therapist (PT) Hours]],NonNurse[[#This Row],[PT Assistant Hours]],NonNurse[[#This Row],[PT Aide Hours]])/NonNurse[[#This Row],[MDS Census]]</f>
        <v>2.923853557274958E-2</v>
      </c>
      <c r="AA174" s="6">
        <v>0</v>
      </c>
      <c r="AB174" s="6">
        <v>0</v>
      </c>
      <c r="AC174" s="6">
        <v>0</v>
      </c>
      <c r="AD174" s="6">
        <v>0</v>
      </c>
      <c r="AE174" s="6">
        <v>0</v>
      </c>
      <c r="AF174" s="6">
        <v>0</v>
      </c>
      <c r="AG174" s="6">
        <v>0</v>
      </c>
      <c r="AH174" s="1">
        <v>75268</v>
      </c>
      <c r="AI174">
        <v>1</v>
      </c>
    </row>
    <row r="175" spans="1:35" x14ac:dyDescent="0.25">
      <c r="A175" t="s">
        <v>207</v>
      </c>
      <c r="B175" t="s">
        <v>190</v>
      </c>
      <c r="C175" t="s">
        <v>355</v>
      </c>
      <c r="D175" t="s">
        <v>255</v>
      </c>
      <c r="E175" s="6">
        <v>34.989130434782609</v>
      </c>
      <c r="F175" s="6">
        <v>5.125</v>
      </c>
      <c r="G175" s="6">
        <v>0.14130434782608695</v>
      </c>
      <c r="H175" s="6">
        <v>4.7826086956521741E-2</v>
      </c>
      <c r="I175" s="6">
        <v>0.52173913043478259</v>
      </c>
      <c r="J175" s="6">
        <v>0</v>
      </c>
      <c r="K175" s="6">
        <v>0</v>
      </c>
      <c r="L175" s="6">
        <v>0.22391304347826085</v>
      </c>
      <c r="M175" s="6">
        <v>4.9728260869565215</v>
      </c>
      <c r="N175" s="6">
        <v>0</v>
      </c>
      <c r="O175" s="6">
        <f>SUM(NonNurse[[#This Row],[Qualified Social Work Staff Hours]],NonNurse[[#This Row],[Other Social Work Staff Hours]])/NonNurse[[#This Row],[MDS Census]]</f>
        <v>0.14212488350419383</v>
      </c>
      <c r="P175" s="6">
        <v>0</v>
      </c>
      <c r="Q175" s="6">
        <v>1.3315217391304348</v>
      </c>
      <c r="R175" s="6">
        <f>SUM(NonNurse[[#This Row],[Qualified Activities Professional Hours]],NonNurse[[#This Row],[Other Activities Professional Hours]])/NonNurse[[#This Row],[MDS Census]]</f>
        <v>3.8055296675986332E-2</v>
      </c>
      <c r="S175" s="6">
        <v>0.26032608695652176</v>
      </c>
      <c r="T175" s="6">
        <v>0.32739130434782604</v>
      </c>
      <c r="U175" s="6">
        <v>0</v>
      </c>
      <c r="V175" s="6">
        <f>SUM(NonNurse[[#This Row],[Occupational Therapist Hours]],NonNurse[[#This Row],[OT Assistant Hours]],NonNurse[[#This Row],[OT Aide Hours]])/NonNurse[[#This Row],[MDS Census]]</f>
        <v>1.6797141969555764E-2</v>
      </c>
      <c r="W175" s="6">
        <v>0.18065217391304345</v>
      </c>
      <c r="X175" s="6">
        <v>1.7344565217391306</v>
      </c>
      <c r="Y175" s="6">
        <v>0</v>
      </c>
      <c r="Z175" s="6">
        <f>SUM(NonNurse[[#This Row],[Physical Therapist (PT) Hours]],NonNurse[[#This Row],[PT Assistant Hours]],NonNurse[[#This Row],[PT Aide Hours]])/NonNurse[[#This Row],[MDS Census]]</f>
        <v>5.4734389561975773E-2</v>
      </c>
      <c r="AA175" s="6">
        <v>0</v>
      </c>
      <c r="AB175" s="6">
        <v>10.184782608695652</v>
      </c>
      <c r="AC175" s="6">
        <v>0</v>
      </c>
      <c r="AD175" s="6">
        <v>0</v>
      </c>
      <c r="AE175" s="6">
        <v>0</v>
      </c>
      <c r="AF175" s="6">
        <v>0</v>
      </c>
      <c r="AG175" s="6">
        <v>0</v>
      </c>
      <c r="AH175" s="1">
        <v>75431</v>
      </c>
      <c r="AI175">
        <v>1</v>
      </c>
    </row>
    <row r="176" spans="1:35" x14ac:dyDescent="0.25">
      <c r="A176" t="s">
        <v>207</v>
      </c>
      <c r="B176" t="s">
        <v>120</v>
      </c>
      <c r="C176" t="s">
        <v>286</v>
      </c>
      <c r="D176" t="s">
        <v>258</v>
      </c>
      <c r="E176" s="6">
        <v>145.30434782608697</v>
      </c>
      <c r="F176" s="6">
        <v>5.2907608695652177</v>
      </c>
      <c r="G176" s="6">
        <v>1.1940217391304349</v>
      </c>
      <c r="H176" s="6">
        <v>0</v>
      </c>
      <c r="I176" s="6">
        <v>0</v>
      </c>
      <c r="J176" s="6">
        <v>0</v>
      </c>
      <c r="K176" s="6">
        <v>4.4402173913043477</v>
      </c>
      <c r="L176" s="6">
        <v>5.3967391304347823</v>
      </c>
      <c r="M176" s="6">
        <v>18.858695652173914</v>
      </c>
      <c r="N176" s="6">
        <v>0</v>
      </c>
      <c r="O176" s="6">
        <f>SUM(NonNurse[[#This Row],[Qualified Social Work Staff Hours]],NonNurse[[#This Row],[Other Social Work Staff Hours]])/NonNurse[[#This Row],[MDS Census]]</f>
        <v>0.12978755236385398</v>
      </c>
      <c r="P176" s="6">
        <v>5.2880434782608692</v>
      </c>
      <c r="Q176" s="6">
        <v>21.114130434782609</v>
      </c>
      <c r="R176" s="6">
        <f>SUM(NonNurse[[#This Row],[Qualified Activities Professional Hours]],NonNurse[[#This Row],[Other Activities Professional Hours]])/NonNurse[[#This Row],[MDS Census]]</f>
        <v>0.18170257330939554</v>
      </c>
      <c r="S176" s="6">
        <v>14.092391304347826</v>
      </c>
      <c r="T176" s="6">
        <v>7.3777173913043477</v>
      </c>
      <c r="U176" s="6">
        <v>0</v>
      </c>
      <c r="V176" s="6">
        <f>SUM(NonNurse[[#This Row],[Occupational Therapist Hours]],NonNurse[[#This Row],[OT Assistant Hours]],NonNurse[[#This Row],[OT Aide Hours]])/NonNurse[[#This Row],[MDS Census]]</f>
        <v>0.14775957510472768</v>
      </c>
      <c r="W176" s="6">
        <v>21.880434782608695</v>
      </c>
      <c r="X176" s="6">
        <v>8.9836956521739122</v>
      </c>
      <c r="Y176" s="6">
        <v>8.695652173913043</v>
      </c>
      <c r="Z176" s="6">
        <f>SUM(NonNurse[[#This Row],[Physical Therapist (PT) Hours]],NonNurse[[#This Row],[PT Assistant Hours]],NonNurse[[#This Row],[PT Aide Hours]])/NonNurse[[#This Row],[MDS Census]]</f>
        <v>0.27225463794135246</v>
      </c>
      <c r="AA176" s="6">
        <v>0.45652173913043476</v>
      </c>
      <c r="AB176" s="6">
        <v>0</v>
      </c>
      <c r="AC176" s="6">
        <v>0</v>
      </c>
      <c r="AD176" s="6">
        <v>0</v>
      </c>
      <c r="AE176" s="6">
        <v>0</v>
      </c>
      <c r="AF176" s="6">
        <v>0</v>
      </c>
      <c r="AG176" s="6">
        <v>0.21304347826086958</v>
      </c>
      <c r="AH176" s="1">
        <v>75332</v>
      </c>
      <c r="AI176">
        <v>1</v>
      </c>
    </row>
    <row r="177" spans="1:35" x14ac:dyDescent="0.25">
      <c r="A177" t="s">
        <v>207</v>
      </c>
      <c r="B177" t="s">
        <v>189</v>
      </c>
      <c r="C177" t="s">
        <v>354</v>
      </c>
      <c r="D177" t="s">
        <v>256</v>
      </c>
      <c r="E177" s="6">
        <v>78.945652173913047</v>
      </c>
      <c r="F177" s="6">
        <v>5.2173913043478262</v>
      </c>
      <c r="G177" s="6">
        <v>0.83152173913043481</v>
      </c>
      <c r="H177" s="6">
        <v>0</v>
      </c>
      <c r="I177" s="6">
        <v>8.6956521739130432E-2</v>
      </c>
      <c r="J177" s="6">
        <v>0</v>
      </c>
      <c r="K177" s="6">
        <v>0</v>
      </c>
      <c r="L177" s="6">
        <v>4.1385869565217392</v>
      </c>
      <c r="M177" s="6">
        <v>0</v>
      </c>
      <c r="N177" s="6">
        <v>4.3913043478260869</v>
      </c>
      <c r="O177" s="6">
        <f>SUM(NonNurse[[#This Row],[Qualified Social Work Staff Hours]],NonNurse[[#This Row],[Other Social Work Staff Hours]])/NonNurse[[#This Row],[MDS Census]]</f>
        <v>5.5624397631832571E-2</v>
      </c>
      <c r="P177" s="6">
        <v>4.9347826086956523</v>
      </c>
      <c r="Q177" s="6">
        <v>11.58771739130435</v>
      </c>
      <c r="R177" s="6">
        <f>SUM(NonNurse[[#This Row],[Qualified Activities Professional Hours]],NonNurse[[#This Row],[Other Activities Professional Hours]])/NonNurse[[#This Row],[MDS Census]]</f>
        <v>0.20928954977282116</v>
      </c>
      <c r="S177" s="6">
        <v>0</v>
      </c>
      <c r="T177" s="6">
        <v>3.2309782608695654</v>
      </c>
      <c r="U177" s="6">
        <v>8.3695652173913047</v>
      </c>
      <c r="V177" s="6">
        <f>SUM(NonNurse[[#This Row],[Occupational Therapist Hours]],NonNurse[[#This Row],[OT Assistant Hours]],NonNurse[[#This Row],[OT Aide Hours]])/NonNurse[[#This Row],[MDS Census]]</f>
        <v>0.14694341181330031</v>
      </c>
      <c r="W177" s="6">
        <v>4.0951086956521738</v>
      </c>
      <c r="X177" s="6">
        <v>1.4972826086956521</v>
      </c>
      <c r="Y177" s="6">
        <v>4.5978260869565215</v>
      </c>
      <c r="Z177" s="6">
        <f>SUM(NonNurse[[#This Row],[Physical Therapist (PT) Hours]],NonNurse[[#This Row],[PT Assistant Hours]],NonNurse[[#This Row],[PT Aide Hours]])/NonNurse[[#This Row],[MDS Census]]</f>
        <v>0.12907889301941347</v>
      </c>
      <c r="AA177" s="6">
        <v>0</v>
      </c>
      <c r="AB177" s="6">
        <v>0</v>
      </c>
      <c r="AC177" s="6">
        <v>0</v>
      </c>
      <c r="AD177" s="6">
        <v>31.447391304347825</v>
      </c>
      <c r="AE177" s="6">
        <v>0</v>
      </c>
      <c r="AF177" s="6">
        <v>0</v>
      </c>
      <c r="AG177" s="6">
        <v>0</v>
      </c>
      <c r="AH177" s="1">
        <v>75425</v>
      </c>
      <c r="AI177">
        <v>1</v>
      </c>
    </row>
    <row r="178" spans="1:35" x14ac:dyDescent="0.25">
      <c r="A178" t="s">
        <v>207</v>
      </c>
      <c r="B178" t="s">
        <v>122</v>
      </c>
      <c r="C178" t="s">
        <v>262</v>
      </c>
      <c r="D178" t="s">
        <v>259</v>
      </c>
      <c r="E178" s="6">
        <v>92.467391304347828</v>
      </c>
      <c r="F178" s="6">
        <v>3.2608695652173911</v>
      </c>
      <c r="G178" s="6">
        <v>0.16576086956521738</v>
      </c>
      <c r="H178" s="6">
        <v>0.34782608695652173</v>
      </c>
      <c r="I178" s="6">
        <v>4.2173913043478262</v>
      </c>
      <c r="J178" s="6">
        <v>0</v>
      </c>
      <c r="K178" s="6">
        <v>0</v>
      </c>
      <c r="L178" s="6">
        <v>1.1845652173913044</v>
      </c>
      <c r="M178" s="6">
        <v>7.4809782608695654</v>
      </c>
      <c r="N178" s="6">
        <v>0</v>
      </c>
      <c r="O178" s="6">
        <f>SUM(NonNurse[[#This Row],[Qualified Social Work Staff Hours]],NonNurse[[#This Row],[Other Social Work Staff Hours]])/NonNurse[[#This Row],[MDS Census]]</f>
        <v>8.0903961443517108E-2</v>
      </c>
      <c r="P178" s="6">
        <v>13.377717391304348</v>
      </c>
      <c r="Q178" s="6">
        <v>0</v>
      </c>
      <c r="R178" s="6">
        <f>SUM(NonNurse[[#This Row],[Qualified Activities Professional Hours]],NonNurse[[#This Row],[Other Activities Professional Hours]])/NonNurse[[#This Row],[MDS Census]]</f>
        <v>0.14467497355119313</v>
      </c>
      <c r="S178" s="6">
        <v>6.1038043478260864</v>
      </c>
      <c r="T178" s="6">
        <v>4.7852173913043465</v>
      </c>
      <c r="U178" s="6">
        <v>0</v>
      </c>
      <c r="V178" s="6">
        <f>SUM(NonNurse[[#This Row],[Occupational Therapist Hours]],NonNurse[[#This Row],[OT Assistant Hours]],NonNurse[[#This Row],[OT Aide Hours]])/NonNurse[[#This Row],[MDS Census]]</f>
        <v>0.1177606676854355</v>
      </c>
      <c r="W178" s="6">
        <v>5.6228260869565228</v>
      </c>
      <c r="X178" s="6">
        <v>2.3945652173913041</v>
      </c>
      <c r="Y178" s="6">
        <v>0</v>
      </c>
      <c r="Z178" s="6">
        <f>SUM(NonNurse[[#This Row],[Physical Therapist (PT) Hours]],NonNurse[[#This Row],[PT Assistant Hours]],NonNurse[[#This Row],[PT Aide Hours]])/NonNurse[[#This Row],[MDS Census]]</f>
        <v>8.6705066415892804E-2</v>
      </c>
      <c r="AA178" s="6">
        <v>0</v>
      </c>
      <c r="AB178" s="6">
        <v>0</v>
      </c>
      <c r="AC178" s="6">
        <v>0</v>
      </c>
      <c r="AD178" s="6">
        <v>0</v>
      </c>
      <c r="AE178" s="6">
        <v>0</v>
      </c>
      <c r="AF178" s="6">
        <v>0</v>
      </c>
      <c r="AG178" s="6">
        <v>0</v>
      </c>
      <c r="AH178" s="1">
        <v>75334</v>
      </c>
      <c r="AI178">
        <v>1</v>
      </c>
    </row>
    <row r="179" spans="1:35" x14ac:dyDescent="0.25">
      <c r="A179" t="s">
        <v>207</v>
      </c>
      <c r="B179" t="s">
        <v>33</v>
      </c>
      <c r="C179" t="s">
        <v>277</v>
      </c>
      <c r="D179" t="s">
        <v>252</v>
      </c>
      <c r="E179" s="6">
        <v>114.54347826086956</v>
      </c>
      <c r="F179" s="6">
        <v>5.2173913043478262</v>
      </c>
      <c r="G179" s="6">
        <v>0.47826086956521741</v>
      </c>
      <c r="H179" s="6">
        <v>0</v>
      </c>
      <c r="I179" s="6">
        <v>4.7826086956521738</v>
      </c>
      <c r="J179" s="6">
        <v>0</v>
      </c>
      <c r="K179" s="6">
        <v>0</v>
      </c>
      <c r="L179" s="6">
        <v>4.9374999999999991</v>
      </c>
      <c r="M179" s="6">
        <v>7.4320652173913047</v>
      </c>
      <c r="N179" s="6">
        <v>0</v>
      </c>
      <c r="O179" s="6">
        <f>SUM(NonNurse[[#This Row],[Qualified Social Work Staff Hours]],NonNurse[[#This Row],[Other Social Work Staff Hours]])/NonNurse[[#This Row],[MDS Census]]</f>
        <v>6.4884228506357944E-2</v>
      </c>
      <c r="P179" s="6">
        <v>8.215326086956523</v>
      </c>
      <c r="Q179" s="6">
        <v>8.7205434782608702</v>
      </c>
      <c r="R179" s="6">
        <f>SUM(NonNurse[[#This Row],[Qualified Activities Professional Hours]],NonNurse[[#This Row],[Other Activities Professional Hours]])/NonNurse[[#This Row],[MDS Census]]</f>
        <v>0.14785538052761438</v>
      </c>
      <c r="S179" s="6">
        <v>5.5178260869565223</v>
      </c>
      <c r="T179" s="6">
        <v>9.5827173913043477</v>
      </c>
      <c r="U179" s="6">
        <v>0</v>
      </c>
      <c r="V179" s="6">
        <f>SUM(NonNurse[[#This Row],[Occupational Therapist Hours]],NonNurse[[#This Row],[OT Assistant Hours]],NonNurse[[#This Row],[OT Aide Hours]])/NonNurse[[#This Row],[MDS Census]]</f>
        <v>0.13183241601821979</v>
      </c>
      <c r="W179" s="6">
        <v>9.2722826086956527</v>
      </c>
      <c r="X179" s="6">
        <v>7.9036956521739112</v>
      </c>
      <c r="Y179" s="6">
        <v>5.1739130434782608</v>
      </c>
      <c r="Z179" s="6">
        <f>SUM(NonNurse[[#This Row],[Physical Therapist (PT) Hours]],NonNurse[[#This Row],[PT Assistant Hours]],NonNurse[[#This Row],[PT Aide Hours]])/NonNurse[[#This Row],[MDS Census]]</f>
        <v>0.19512146517365722</v>
      </c>
      <c r="AA179" s="6">
        <v>0</v>
      </c>
      <c r="AB179" s="6">
        <v>0</v>
      </c>
      <c r="AC179" s="6">
        <v>0</v>
      </c>
      <c r="AD179" s="6">
        <v>0</v>
      </c>
      <c r="AE179" s="6">
        <v>2.6956521739130435</v>
      </c>
      <c r="AF179" s="6">
        <v>0</v>
      </c>
      <c r="AG179" s="6">
        <v>0</v>
      </c>
      <c r="AH179" s="1">
        <v>75153</v>
      </c>
      <c r="AI179">
        <v>1</v>
      </c>
    </row>
    <row r="180" spans="1:35" x14ac:dyDescent="0.25">
      <c r="A180" t="s">
        <v>207</v>
      </c>
      <c r="B180" t="s">
        <v>19</v>
      </c>
      <c r="C180" t="s">
        <v>283</v>
      </c>
      <c r="D180" t="s">
        <v>256</v>
      </c>
      <c r="E180" s="6">
        <v>53.065217391304351</v>
      </c>
      <c r="F180" s="6">
        <v>5.2173913043478262</v>
      </c>
      <c r="G180" s="6">
        <v>0.39130434782608697</v>
      </c>
      <c r="H180" s="6">
        <v>0.16304347826086957</v>
      </c>
      <c r="I180" s="6">
        <v>1.0434782608695652</v>
      </c>
      <c r="J180" s="6">
        <v>0</v>
      </c>
      <c r="K180" s="6">
        <v>0</v>
      </c>
      <c r="L180" s="6">
        <v>0.8308695652173913</v>
      </c>
      <c r="M180" s="6">
        <v>0.77173913043478259</v>
      </c>
      <c r="N180" s="6">
        <v>3.3777173913043477</v>
      </c>
      <c r="O180" s="6">
        <f>SUM(NonNurse[[#This Row],[Qualified Social Work Staff Hours]],NonNurse[[#This Row],[Other Social Work Staff Hours]])/NonNurse[[#This Row],[MDS Census]]</f>
        <v>7.8195411716509608E-2</v>
      </c>
      <c r="P180" s="6">
        <v>5.4651086956521739</v>
      </c>
      <c r="Q180" s="6">
        <v>0</v>
      </c>
      <c r="R180" s="6">
        <f>SUM(NonNurse[[#This Row],[Qualified Activities Professional Hours]],NonNurse[[#This Row],[Other Activities Professional Hours]])/NonNurse[[#This Row],[MDS Census]]</f>
        <v>0.10298852929127406</v>
      </c>
      <c r="S180" s="6">
        <v>2.7411956521739134</v>
      </c>
      <c r="T180" s="6">
        <v>8.5044565217391295</v>
      </c>
      <c r="U180" s="6">
        <v>0</v>
      </c>
      <c r="V180" s="6">
        <f>SUM(NonNurse[[#This Row],[Occupational Therapist Hours]],NonNurse[[#This Row],[OT Assistant Hours]],NonNurse[[#This Row],[OT Aide Hours]])/NonNurse[[#This Row],[MDS Census]]</f>
        <v>0.2119213437115936</v>
      </c>
      <c r="W180" s="6">
        <v>1.6765217391304348</v>
      </c>
      <c r="X180" s="6">
        <v>4.5610869565217387</v>
      </c>
      <c r="Y180" s="6">
        <v>0</v>
      </c>
      <c r="Z180" s="6">
        <f>SUM(NonNurse[[#This Row],[Physical Therapist (PT) Hours]],NonNurse[[#This Row],[PT Assistant Hours]],NonNurse[[#This Row],[PT Aide Hours]])/NonNurse[[#This Row],[MDS Census]]</f>
        <v>0.11754608766898811</v>
      </c>
      <c r="AA180" s="6">
        <v>0.2608695652173913</v>
      </c>
      <c r="AB180" s="6">
        <v>0</v>
      </c>
      <c r="AC180" s="6">
        <v>0</v>
      </c>
      <c r="AD180" s="6">
        <v>0</v>
      </c>
      <c r="AE180" s="6">
        <v>0</v>
      </c>
      <c r="AF180" s="6">
        <v>0</v>
      </c>
      <c r="AG180" s="6">
        <v>0.23369565217391305</v>
      </c>
      <c r="AH180" s="1">
        <v>75084</v>
      </c>
      <c r="AI180">
        <v>1</v>
      </c>
    </row>
    <row r="181" spans="1:35" x14ac:dyDescent="0.25">
      <c r="A181" t="s">
        <v>207</v>
      </c>
      <c r="B181" t="s">
        <v>46</v>
      </c>
      <c r="C181" t="s">
        <v>301</v>
      </c>
      <c r="D181" t="s">
        <v>258</v>
      </c>
      <c r="E181" s="6">
        <v>76.032608695652172</v>
      </c>
      <c r="F181" s="6">
        <v>6.5217391304347823</v>
      </c>
      <c r="G181" s="6">
        <v>0.54347826086956519</v>
      </c>
      <c r="H181" s="6">
        <v>0.54347826086956519</v>
      </c>
      <c r="I181" s="6">
        <v>1.3478260869565217</v>
      </c>
      <c r="J181" s="6">
        <v>0</v>
      </c>
      <c r="K181" s="6">
        <v>0</v>
      </c>
      <c r="L181" s="6">
        <v>2.3695652173913042</v>
      </c>
      <c r="M181" s="6">
        <v>6.2336956521739131</v>
      </c>
      <c r="N181" s="6">
        <v>0</v>
      </c>
      <c r="O181" s="6">
        <f>SUM(NonNurse[[#This Row],[Qualified Social Work Staff Hours]],NonNurse[[#This Row],[Other Social Work Staff Hours]])/NonNurse[[#This Row],[MDS Census]]</f>
        <v>8.1987133666904938E-2</v>
      </c>
      <c r="P181" s="6">
        <v>0</v>
      </c>
      <c r="Q181" s="6">
        <v>5.3478260869565215</v>
      </c>
      <c r="R181" s="6">
        <f>SUM(NonNurse[[#This Row],[Qualified Activities Professional Hours]],NonNurse[[#This Row],[Other Activities Professional Hours]])/NonNurse[[#This Row],[MDS Census]]</f>
        <v>7.0335954253037888E-2</v>
      </c>
      <c r="S181" s="6">
        <v>3.9320652173913042</v>
      </c>
      <c r="T181" s="6">
        <v>6.9936956521739129</v>
      </c>
      <c r="U181" s="6">
        <v>0</v>
      </c>
      <c r="V181" s="6">
        <f>SUM(NonNurse[[#This Row],[Occupational Therapist Hours]],NonNurse[[#This Row],[OT Assistant Hours]],NonNurse[[#This Row],[OT Aide Hours]])/NonNurse[[#This Row],[MDS Census]]</f>
        <v>0.14369835596854896</v>
      </c>
      <c r="W181" s="6">
        <v>2.9836956521739131</v>
      </c>
      <c r="X181" s="6">
        <v>7.3423913043478262</v>
      </c>
      <c r="Y181" s="6">
        <v>0</v>
      </c>
      <c r="Z181" s="6">
        <f>SUM(NonNurse[[#This Row],[Physical Therapist (PT) Hours]],NonNurse[[#This Row],[PT Assistant Hours]],NonNurse[[#This Row],[PT Aide Hours]])/NonNurse[[#This Row],[MDS Census]]</f>
        <v>0.13581129378127232</v>
      </c>
      <c r="AA181" s="6">
        <v>0</v>
      </c>
      <c r="AB181" s="6">
        <v>16.010869565217391</v>
      </c>
      <c r="AC181" s="6">
        <v>0</v>
      </c>
      <c r="AD181" s="6">
        <v>0</v>
      </c>
      <c r="AE181" s="6">
        <v>0</v>
      </c>
      <c r="AF181" s="6">
        <v>0</v>
      </c>
      <c r="AG181" s="6">
        <v>0</v>
      </c>
      <c r="AH181" s="1">
        <v>75208</v>
      </c>
      <c r="AI181">
        <v>1</v>
      </c>
    </row>
    <row r="182" spans="1:35" x14ac:dyDescent="0.25">
      <c r="A182" t="s">
        <v>207</v>
      </c>
      <c r="B182" t="s">
        <v>43</v>
      </c>
      <c r="C182" t="s">
        <v>298</v>
      </c>
      <c r="D182" t="s">
        <v>253</v>
      </c>
      <c r="E182" s="6">
        <v>81.391304347826093</v>
      </c>
      <c r="F182" s="6">
        <v>5.1304347826086953</v>
      </c>
      <c r="G182" s="6">
        <v>0.35869565217391303</v>
      </c>
      <c r="H182" s="6">
        <v>0.47391304347826096</v>
      </c>
      <c r="I182" s="6">
        <v>2.152173913043478</v>
      </c>
      <c r="J182" s="6">
        <v>0</v>
      </c>
      <c r="K182" s="6">
        <v>0.2608695652173913</v>
      </c>
      <c r="L182" s="6">
        <v>4.852391304347826</v>
      </c>
      <c r="M182" s="6">
        <v>5.1851086956521737</v>
      </c>
      <c r="N182" s="6">
        <v>0</v>
      </c>
      <c r="O182" s="6">
        <f>SUM(NonNurse[[#This Row],[Qualified Social Work Staff Hours]],NonNurse[[#This Row],[Other Social Work Staff Hours]])/NonNurse[[#This Row],[MDS Census]]</f>
        <v>6.3705929487179486E-2</v>
      </c>
      <c r="P182" s="6">
        <v>0</v>
      </c>
      <c r="Q182" s="6">
        <v>6.45695652173913</v>
      </c>
      <c r="R182" s="6">
        <f>SUM(NonNurse[[#This Row],[Qualified Activities Professional Hours]],NonNurse[[#This Row],[Other Activities Professional Hours]])/NonNurse[[#This Row],[MDS Census]]</f>
        <v>7.9332264957264947E-2</v>
      </c>
      <c r="S182" s="6">
        <v>4.1176086956521738</v>
      </c>
      <c r="T182" s="6">
        <v>5.528695652173913</v>
      </c>
      <c r="U182" s="6">
        <v>0</v>
      </c>
      <c r="V182" s="6">
        <f>SUM(NonNurse[[#This Row],[Occupational Therapist Hours]],NonNurse[[#This Row],[OT Assistant Hours]],NonNurse[[#This Row],[OT Aide Hours]])/NonNurse[[#This Row],[MDS Census]]</f>
        <v>0.11851762820512819</v>
      </c>
      <c r="W182" s="6">
        <v>5.5666304347826099</v>
      </c>
      <c r="X182" s="6">
        <v>9.5430434782608682</v>
      </c>
      <c r="Y182" s="6">
        <v>0</v>
      </c>
      <c r="Z182" s="6">
        <f>SUM(NonNurse[[#This Row],[Physical Therapist (PT) Hours]],NonNurse[[#This Row],[PT Assistant Hours]],NonNurse[[#This Row],[PT Aide Hours]])/NonNurse[[#This Row],[MDS Census]]</f>
        <v>0.1856423611111111</v>
      </c>
      <c r="AA182" s="6">
        <v>0</v>
      </c>
      <c r="AB182" s="6">
        <v>4.4891304347826084</v>
      </c>
      <c r="AC182" s="6">
        <v>0</v>
      </c>
      <c r="AD182" s="6">
        <v>0</v>
      </c>
      <c r="AE182" s="6">
        <v>69.271739130434781</v>
      </c>
      <c r="AF182" s="6">
        <v>0</v>
      </c>
      <c r="AG182" s="6">
        <v>0</v>
      </c>
      <c r="AH182" s="1">
        <v>75198</v>
      </c>
      <c r="AI182">
        <v>1</v>
      </c>
    </row>
    <row r="183" spans="1:35" x14ac:dyDescent="0.25">
      <c r="A183" t="s">
        <v>207</v>
      </c>
      <c r="B183" t="s">
        <v>102</v>
      </c>
      <c r="C183" t="s">
        <v>284</v>
      </c>
      <c r="D183" t="s">
        <v>255</v>
      </c>
      <c r="E183" s="6">
        <v>94.663043478260875</v>
      </c>
      <c r="F183" s="6">
        <v>2.4782608695652173</v>
      </c>
      <c r="G183" s="6">
        <v>1.5505434782608694</v>
      </c>
      <c r="H183" s="6">
        <v>0</v>
      </c>
      <c r="I183" s="6">
        <v>1.25</v>
      </c>
      <c r="J183" s="6">
        <v>0</v>
      </c>
      <c r="K183" s="6">
        <v>0</v>
      </c>
      <c r="L183" s="6">
        <v>5.5027173913043477</v>
      </c>
      <c r="M183" s="6">
        <v>13.527173913043478</v>
      </c>
      <c r="N183" s="6">
        <v>0</v>
      </c>
      <c r="O183" s="6">
        <f>SUM(NonNurse[[#This Row],[Qualified Social Work Staff Hours]],NonNurse[[#This Row],[Other Social Work Staff Hours]])/NonNurse[[#This Row],[MDS Census]]</f>
        <v>0.14289815133769662</v>
      </c>
      <c r="P183" s="6">
        <v>5.9538043478260869</v>
      </c>
      <c r="Q183" s="6">
        <v>14.399456521739131</v>
      </c>
      <c r="R183" s="6">
        <f>SUM(NonNurse[[#This Row],[Qualified Activities Professional Hours]],NonNurse[[#This Row],[Other Activities Professional Hours]])/NonNurse[[#This Row],[MDS Census]]</f>
        <v>0.21500746354346079</v>
      </c>
      <c r="S183" s="6">
        <v>13.486413043478262</v>
      </c>
      <c r="T183" s="6">
        <v>4.2907608695652177</v>
      </c>
      <c r="U183" s="6">
        <v>0</v>
      </c>
      <c r="V183" s="6">
        <f>SUM(NonNurse[[#This Row],[Occupational Therapist Hours]],NonNurse[[#This Row],[OT Assistant Hours]],NonNurse[[#This Row],[OT Aide Hours]])/NonNurse[[#This Row],[MDS Census]]</f>
        <v>0.18779423584797336</v>
      </c>
      <c r="W183" s="6">
        <v>15.334239130434783</v>
      </c>
      <c r="X183" s="6">
        <v>5.0597826086956523</v>
      </c>
      <c r="Y183" s="6">
        <v>9.6739130434782616</v>
      </c>
      <c r="Z183" s="6">
        <f>SUM(NonNurse[[#This Row],[Physical Therapist (PT) Hours]],NonNurse[[#This Row],[PT Assistant Hours]],NonNurse[[#This Row],[PT Aide Hours]])/NonNurse[[#This Row],[MDS Census]]</f>
        <v>0.31763118612929153</v>
      </c>
      <c r="AA183" s="6">
        <v>0</v>
      </c>
      <c r="AB183" s="6">
        <v>0</v>
      </c>
      <c r="AC183" s="6">
        <v>0</v>
      </c>
      <c r="AD183" s="6">
        <v>0</v>
      </c>
      <c r="AE183" s="6">
        <v>0</v>
      </c>
      <c r="AF183" s="6">
        <v>0</v>
      </c>
      <c r="AG183" s="6">
        <v>4.0330434782608702</v>
      </c>
      <c r="AH183" s="1">
        <v>75312</v>
      </c>
      <c r="AI183">
        <v>1</v>
      </c>
    </row>
    <row r="184" spans="1:35" x14ac:dyDescent="0.25">
      <c r="A184" t="s">
        <v>207</v>
      </c>
      <c r="B184" t="s">
        <v>52</v>
      </c>
      <c r="C184" t="s">
        <v>285</v>
      </c>
      <c r="D184" t="s">
        <v>254</v>
      </c>
      <c r="E184" s="6">
        <v>122.57608695652173</v>
      </c>
      <c r="F184" s="6">
        <v>0</v>
      </c>
      <c r="G184" s="6">
        <v>0</v>
      </c>
      <c r="H184" s="6">
        <v>0</v>
      </c>
      <c r="I184" s="6">
        <v>0</v>
      </c>
      <c r="J184" s="6">
        <v>0</v>
      </c>
      <c r="K184" s="6">
        <v>0</v>
      </c>
      <c r="L184" s="6">
        <v>0</v>
      </c>
      <c r="M184" s="6">
        <v>0</v>
      </c>
      <c r="N184" s="6">
        <v>0</v>
      </c>
      <c r="O184" s="6">
        <f>SUM(NonNurse[[#This Row],[Qualified Social Work Staff Hours]],NonNurse[[#This Row],[Other Social Work Staff Hours]])/NonNurse[[#This Row],[MDS Census]]</f>
        <v>0</v>
      </c>
      <c r="P184" s="6">
        <v>0</v>
      </c>
      <c r="Q184" s="6">
        <v>0</v>
      </c>
      <c r="R184" s="6">
        <f>SUM(NonNurse[[#This Row],[Qualified Activities Professional Hours]],NonNurse[[#This Row],[Other Activities Professional Hours]])/NonNurse[[#This Row],[MDS Census]]</f>
        <v>0</v>
      </c>
      <c r="S184" s="6">
        <v>0</v>
      </c>
      <c r="T184" s="6">
        <v>0</v>
      </c>
      <c r="U184" s="6">
        <v>0</v>
      </c>
      <c r="V184" s="6">
        <f>SUM(NonNurse[[#This Row],[Occupational Therapist Hours]],NonNurse[[#This Row],[OT Assistant Hours]],NonNurse[[#This Row],[OT Aide Hours]])/NonNurse[[#This Row],[MDS Census]]</f>
        <v>0</v>
      </c>
      <c r="W184" s="6">
        <v>0</v>
      </c>
      <c r="X184" s="6">
        <v>0</v>
      </c>
      <c r="Y184" s="6">
        <v>0</v>
      </c>
      <c r="Z184" s="6">
        <f>SUM(NonNurse[[#This Row],[Physical Therapist (PT) Hours]],NonNurse[[#This Row],[PT Assistant Hours]],NonNurse[[#This Row],[PT Aide Hours]])/NonNurse[[#This Row],[MDS Census]]</f>
        <v>0</v>
      </c>
      <c r="AA184" s="6">
        <v>0</v>
      </c>
      <c r="AB184" s="6">
        <v>0</v>
      </c>
      <c r="AC184" s="6">
        <v>0</v>
      </c>
      <c r="AD184" s="6">
        <v>0</v>
      </c>
      <c r="AE184" s="6">
        <v>0</v>
      </c>
      <c r="AF184" s="6">
        <v>0</v>
      </c>
      <c r="AG184" s="6">
        <v>0</v>
      </c>
      <c r="AH184" s="1">
        <v>75219</v>
      </c>
      <c r="AI184">
        <v>1</v>
      </c>
    </row>
    <row r="185" spans="1:35" x14ac:dyDescent="0.25">
      <c r="A185" t="s">
        <v>207</v>
      </c>
      <c r="B185" t="s">
        <v>47</v>
      </c>
      <c r="C185" t="s">
        <v>285</v>
      </c>
      <c r="D185" t="s">
        <v>254</v>
      </c>
      <c r="E185" s="6">
        <v>83.597826086956516</v>
      </c>
      <c r="F185" s="6">
        <v>5.7391304347826084</v>
      </c>
      <c r="G185" s="6">
        <v>0</v>
      </c>
      <c r="H185" s="6">
        <v>0</v>
      </c>
      <c r="I185" s="6">
        <v>2.8586956521739131</v>
      </c>
      <c r="J185" s="6">
        <v>0</v>
      </c>
      <c r="K185" s="6">
        <v>0</v>
      </c>
      <c r="L185" s="6">
        <v>0.35054347826086957</v>
      </c>
      <c r="M185" s="6">
        <v>3.5652173913043477</v>
      </c>
      <c r="N185" s="6">
        <v>0</v>
      </c>
      <c r="O185" s="6">
        <f>SUM(NonNurse[[#This Row],[Qualified Social Work Staff Hours]],NonNurse[[#This Row],[Other Social Work Staff Hours]])/NonNurse[[#This Row],[MDS Census]]</f>
        <v>4.2647250032505524E-2</v>
      </c>
      <c r="P185" s="6">
        <v>0</v>
      </c>
      <c r="Q185" s="6">
        <v>17.888586956521738</v>
      </c>
      <c r="R185" s="6">
        <f>SUM(NonNurse[[#This Row],[Qualified Activities Professional Hours]],NonNurse[[#This Row],[Other Activities Professional Hours]])/NonNurse[[#This Row],[MDS Census]]</f>
        <v>0.21398387725913406</v>
      </c>
      <c r="S185" s="6">
        <v>10.168478260869565</v>
      </c>
      <c r="T185" s="6">
        <v>5.0054347826086953</v>
      </c>
      <c r="U185" s="6">
        <v>0</v>
      </c>
      <c r="V185" s="6">
        <f>SUM(NonNurse[[#This Row],[Occupational Therapist Hours]],NonNurse[[#This Row],[OT Assistant Hours]],NonNurse[[#This Row],[OT Aide Hours]])/NonNurse[[#This Row],[MDS Census]]</f>
        <v>0.18151085684566376</v>
      </c>
      <c r="W185" s="6">
        <v>1.236413043478261</v>
      </c>
      <c r="X185" s="6">
        <v>4.8913043478260869</v>
      </c>
      <c r="Y185" s="6">
        <v>0</v>
      </c>
      <c r="Z185" s="6">
        <f>SUM(NonNurse[[#This Row],[Physical Therapist (PT) Hours]],NonNurse[[#This Row],[PT Assistant Hours]],NonNurse[[#This Row],[PT Aide Hours]])/NonNurse[[#This Row],[MDS Census]]</f>
        <v>7.3299960993368871E-2</v>
      </c>
      <c r="AA185" s="6">
        <v>0</v>
      </c>
      <c r="AB185" s="6">
        <v>0</v>
      </c>
      <c r="AC185" s="6">
        <v>0</v>
      </c>
      <c r="AD185" s="6">
        <v>0</v>
      </c>
      <c r="AE185" s="6">
        <v>40.847826086956523</v>
      </c>
      <c r="AF185" s="6">
        <v>0</v>
      </c>
      <c r="AG185" s="6">
        <v>0</v>
      </c>
      <c r="AH185" s="1">
        <v>75210</v>
      </c>
      <c r="AI185">
        <v>1</v>
      </c>
    </row>
    <row r="186" spans="1:35" x14ac:dyDescent="0.25">
      <c r="A186" t="s">
        <v>207</v>
      </c>
      <c r="B186" t="s">
        <v>156</v>
      </c>
      <c r="C186" t="s">
        <v>284</v>
      </c>
      <c r="D186" t="s">
        <v>255</v>
      </c>
      <c r="E186" s="6">
        <v>129.63043478260869</v>
      </c>
      <c r="F186" s="6">
        <v>5.4782608695652177</v>
      </c>
      <c r="G186" s="6">
        <v>0.77554347826086967</v>
      </c>
      <c r="H186" s="6">
        <v>0.71195652173913049</v>
      </c>
      <c r="I186" s="6">
        <v>2.9673913043478262</v>
      </c>
      <c r="J186" s="6">
        <v>0</v>
      </c>
      <c r="K186" s="6">
        <v>0</v>
      </c>
      <c r="L186" s="6">
        <v>8.6521739130434785</v>
      </c>
      <c r="M186" s="6">
        <v>10.021739130434783</v>
      </c>
      <c r="N186" s="6">
        <v>0</v>
      </c>
      <c r="O186" s="6">
        <f>SUM(NonNurse[[#This Row],[Qualified Social Work Staff Hours]],NonNurse[[#This Row],[Other Social Work Staff Hours]])/NonNurse[[#This Row],[MDS Census]]</f>
        <v>7.731007881938623E-2</v>
      </c>
      <c r="P186" s="6">
        <v>14.114130434782609</v>
      </c>
      <c r="Q186" s="6">
        <v>10.157608695652174</v>
      </c>
      <c r="R186" s="6">
        <f>SUM(NonNurse[[#This Row],[Qualified Activities Professional Hours]],NonNurse[[#This Row],[Other Activities Professional Hours]])/NonNurse[[#This Row],[MDS Census]]</f>
        <v>0.18723796746604057</v>
      </c>
      <c r="S186" s="6">
        <v>6.6630434782608692</v>
      </c>
      <c r="T186" s="6">
        <v>4.484565217391304</v>
      </c>
      <c r="U186" s="6">
        <v>0</v>
      </c>
      <c r="V186" s="6">
        <f>SUM(NonNurse[[#This Row],[Occupational Therapist Hours]],NonNurse[[#This Row],[OT Assistant Hours]],NonNurse[[#This Row],[OT Aide Hours]])/NonNurse[[#This Row],[MDS Census]]</f>
        <v>8.5995304376991447E-2</v>
      </c>
      <c r="W186" s="6">
        <v>4.8578260869565222</v>
      </c>
      <c r="X186" s="6">
        <v>7.2961956521739131</v>
      </c>
      <c r="Y186" s="6">
        <v>0</v>
      </c>
      <c r="Z186" s="6">
        <f>SUM(NonNurse[[#This Row],[Physical Therapist (PT) Hours]],NonNurse[[#This Row],[PT Assistant Hours]],NonNurse[[#This Row],[PT Aide Hours]])/NonNurse[[#This Row],[MDS Census]]</f>
        <v>9.3759013919168216E-2</v>
      </c>
      <c r="AA186" s="6">
        <v>0</v>
      </c>
      <c r="AB186" s="6">
        <v>4.7391304347826084</v>
      </c>
      <c r="AC186" s="6">
        <v>0</v>
      </c>
      <c r="AD186" s="6">
        <v>0</v>
      </c>
      <c r="AE186" s="6">
        <v>0.31521739130434784</v>
      </c>
      <c r="AF186" s="6">
        <v>0</v>
      </c>
      <c r="AG186" s="6">
        <v>9.7826086956521743E-2</v>
      </c>
      <c r="AH186" s="1">
        <v>75381</v>
      </c>
      <c r="AI186">
        <v>1</v>
      </c>
    </row>
    <row r="187" spans="1:35" x14ac:dyDescent="0.25">
      <c r="A187" t="s">
        <v>207</v>
      </c>
      <c r="B187" t="s">
        <v>143</v>
      </c>
      <c r="C187" t="s">
        <v>340</v>
      </c>
      <c r="D187" t="s">
        <v>252</v>
      </c>
      <c r="E187" s="6">
        <v>52.663043478260867</v>
      </c>
      <c r="F187" s="6">
        <v>5.2173913043478262</v>
      </c>
      <c r="G187" s="6">
        <v>0.28260869565217389</v>
      </c>
      <c r="H187" s="6">
        <v>0.82065217391304346</v>
      </c>
      <c r="I187" s="6">
        <v>2.4239130434782608</v>
      </c>
      <c r="J187" s="6">
        <v>0</v>
      </c>
      <c r="K187" s="6">
        <v>0</v>
      </c>
      <c r="L187" s="6">
        <v>5.4320652173913047</v>
      </c>
      <c r="M187" s="6">
        <v>9.1826086956521653</v>
      </c>
      <c r="N187" s="6">
        <v>0</v>
      </c>
      <c r="O187" s="6">
        <f>SUM(NonNurse[[#This Row],[Qualified Social Work Staff Hours]],NonNurse[[#This Row],[Other Social Work Staff Hours]])/NonNurse[[#This Row],[MDS Census]]</f>
        <v>0.17436532507739921</v>
      </c>
      <c r="P187" s="6">
        <v>10.883152173913043</v>
      </c>
      <c r="Q187" s="6">
        <v>0</v>
      </c>
      <c r="R187" s="6">
        <f>SUM(NonNurse[[#This Row],[Qualified Activities Professional Hours]],NonNurse[[#This Row],[Other Activities Professional Hours]])/NonNurse[[#This Row],[MDS Census]]</f>
        <v>0.20665634674922601</v>
      </c>
      <c r="S187" s="6">
        <v>9.9755434782608692</v>
      </c>
      <c r="T187" s="6">
        <v>4.5244565217391308</v>
      </c>
      <c r="U187" s="6">
        <v>0</v>
      </c>
      <c r="V187" s="6">
        <f>SUM(NonNurse[[#This Row],[Occupational Therapist Hours]],NonNurse[[#This Row],[OT Assistant Hours]],NonNurse[[#This Row],[OT Aide Hours]])/NonNurse[[#This Row],[MDS Census]]</f>
        <v>0.2753353973168215</v>
      </c>
      <c r="W187" s="6">
        <v>6.1385869565217392</v>
      </c>
      <c r="X187" s="6">
        <v>3.7608695652173911</v>
      </c>
      <c r="Y187" s="6">
        <v>0</v>
      </c>
      <c r="Z187" s="6">
        <f>SUM(NonNurse[[#This Row],[Physical Therapist (PT) Hours]],NonNurse[[#This Row],[PT Assistant Hours]],NonNurse[[#This Row],[PT Aide Hours]])/NonNurse[[#This Row],[MDS Census]]</f>
        <v>0.18797729618163056</v>
      </c>
      <c r="AA187" s="6">
        <v>0</v>
      </c>
      <c r="AB187" s="6">
        <v>3.2608695652173911</v>
      </c>
      <c r="AC187" s="6">
        <v>0</v>
      </c>
      <c r="AD187" s="6">
        <v>0</v>
      </c>
      <c r="AE187" s="6">
        <v>0</v>
      </c>
      <c r="AF187" s="6">
        <v>0</v>
      </c>
      <c r="AG187" s="6">
        <v>0</v>
      </c>
      <c r="AH187" s="1">
        <v>75361</v>
      </c>
      <c r="AI187">
        <v>1</v>
      </c>
    </row>
    <row r="188" spans="1:35" x14ac:dyDescent="0.25">
      <c r="A188" t="s">
        <v>207</v>
      </c>
      <c r="B188" t="s">
        <v>85</v>
      </c>
      <c r="C188" t="s">
        <v>282</v>
      </c>
      <c r="D188" t="s">
        <v>253</v>
      </c>
      <c r="E188" s="6">
        <v>123.57608695652173</v>
      </c>
      <c r="F188" s="6">
        <v>4.8532608695652177</v>
      </c>
      <c r="G188" s="6">
        <v>1.3233695652173914</v>
      </c>
      <c r="H188" s="6">
        <v>0.55434782608695654</v>
      </c>
      <c r="I188" s="6">
        <v>2.7826086956521738</v>
      </c>
      <c r="J188" s="6">
        <v>0</v>
      </c>
      <c r="K188" s="6">
        <v>4.3070652173913047</v>
      </c>
      <c r="L188" s="6">
        <v>3.2961956521739131</v>
      </c>
      <c r="M188" s="6">
        <v>16.842391304347824</v>
      </c>
      <c r="N188" s="6">
        <v>0</v>
      </c>
      <c r="O188" s="6">
        <f>SUM(NonNurse[[#This Row],[Qualified Social Work Staff Hours]],NonNurse[[#This Row],[Other Social Work Staff Hours]])/NonNurse[[#This Row],[MDS Census]]</f>
        <v>0.13629167033160347</v>
      </c>
      <c r="P188" s="6">
        <v>0</v>
      </c>
      <c r="Q188" s="6">
        <v>0</v>
      </c>
      <c r="R188" s="6">
        <f>SUM(NonNurse[[#This Row],[Qualified Activities Professional Hours]],NonNurse[[#This Row],[Other Activities Professional Hours]])/NonNurse[[#This Row],[MDS Census]]</f>
        <v>0</v>
      </c>
      <c r="S188" s="6">
        <v>3.0217391304347827</v>
      </c>
      <c r="T188" s="6">
        <v>10.211956521739131</v>
      </c>
      <c r="U188" s="6">
        <v>0</v>
      </c>
      <c r="V188" s="6">
        <f>SUM(NonNurse[[#This Row],[Occupational Therapist Hours]],NonNurse[[#This Row],[OT Assistant Hours]],NonNurse[[#This Row],[OT Aide Hours]])/NonNurse[[#This Row],[MDS Census]]</f>
        <v>0.10708945377781688</v>
      </c>
      <c r="W188" s="6">
        <v>7.8831521739130439</v>
      </c>
      <c r="X188" s="6">
        <v>6.0217391304347823</v>
      </c>
      <c r="Y188" s="6">
        <v>0</v>
      </c>
      <c r="Z188" s="6">
        <f>SUM(NonNurse[[#This Row],[Physical Therapist (PT) Hours]],NonNurse[[#This Row],[PT Assistant Hours]],NonNurse[[#This Row],[PT Aide Hours]])/NonNurse[[#This Row],[MDS Census]]</f>
        <v>0.11252089013985399</v>
      </c>
      <c r="AA188" s="6">
        <v>1.576086956521739</v>
      </c>
      <c r="AB188" s="6">
        <v>16.076086956521738</v>
      </c>
      <c r="AC188" s="6">
        <v>0</v>
      </c>
      <c r="AD188" s="6">
        <v>0</v>
      </c>
      <c r="AE188" s="6">
        <v>9.7826086956521743E-2</v>
      </c>
      <c r="AF188" s="6">
        <v>0</v>
      </c>
      <c r="AG188" s="6">
        <v>0.85597826086956519</v>
      </c>
      <c r="AH188" s="1">
        <v>75278</v>
      </c>
      <c r="AI188">
        <v>1</v>
      </c>
    </row>
    <row r="189" spans="1:35" x14ac:dyDescent="0.25">
      <c r="A189" t="s">
        <v>207</v>
      </c>
      <c r="B189" t="s">
        <v>44</v>
      </c>
      <c r="C189" t="s">
        <v>299</v>
      </c>
      <c r="D189" t="s">
        <v>254</v>
      </c>
      <c r="E189" s="6">
        <v>93.260869565217391</v>
      </c>
      <c r="F189" s="6">
        <v>0</v>
      </c>
      <c r="G189" s="6">
        <v>0</v>
      </c>
      <c r="H189" s="6">
        <v>0</v>
      </c>
      <c r="I189" s="6">
        <v>0</v>
      </c>
      <c r="J189" s="6">
        <v>0</v>
      </c>
      <c r="K189" s="6">
        <v>0</v>
      </c>
      <c r="L189" s="6">
        <v>0</v>
      </c>
      <c r="M189" s="6">
        <v>0</v>
      </c>
      <c r="N189" s="6">
        <v>0</v>
      </c>
      <c r="O189" s="6">
        <f>SUM(NonNurse[[#This Row],[Qualified Social Work Staff Hours]],NonNurse[[#This Row],[Other Social Work Staff Hours]])/NonNurse[[#This Row],[MDS Census]]</f>
        <v>0</v>
      </c>
      <c r="P189" s="6">
        <v>0</v>
      </c>
      <c r="Q189" s="6">
        <v>0</v>
      </c>
      <c r="R189" s="6">
        <f>SUM(NonNurse[[#This Row],[Qualified Activities Professional Hours]],NonNurse[[#This Row],[Other Activities Professional Hours]])/NonNurse[[#This Row],[MDS Census]]</f>
        <v>0</v>
      </c>
      <c r="S189" s="6">
        <v>0</v>
      </c>
      <c r="T189" s="6">
        <v>0</v>
      </c>
      <c r="U189" s="6">
        <v>0</v>
      </c>
      <c r="V189" s="6">
        <f>SUM(NonNurse[[#This Row],[Occupational Therapist Hours]],NonNurse[[#This Row],[OT Assistant Hours]],NonNurse[[#This Row],[OT Aide Hours]])/NonNurse[[#This Row],[MDS Census]]</f>
        <v>0</v>
      </c>
      <c r="W189" s="6">
        <v>0</v>
      </c>
      <c r="X189" s="6">
        <v>0</v>
      </c>
      <c r="Y189" s="6">
        <v>0</v>
      </c>
      <c r="Z189" s="6">
        <f>SUM(NonNurse[[#This Row],[Physical Therapist (PT) Hours]],NonNurse[[#This Row],[PT Assistant Hours]],NonNurse[[#This Row],[PT Aide Hours]])/NonNurse[[#This Row],[MDS Census]]</f>
        <v>0</v>
      </c>
      <c r="AA189" s="6">
        <v>0</v>
      </c>
      <c r="AB189" s="6">
        <v>0</v>
      </c>
      <c r="AC189" s="6">
        <v>0</v>
      </c>
      <c r="AD189" s="6">
        <v>0</v>
      </c>
      <c r="AE189" s="6">
        <v>0</v>
      </c>
      <c r="AF189" s="6">
        <v>0</v>
      </c>
      <c r="AG189" s="6">
        <v>0</v>
      </c>
      <c r="AH189" s="1">
        <v>75201</v>
      </c>
      <c r="AI189">
        <v>1</v>
      </c>
    </row>
    <row r="190" spans="1:35" x14ac:dyDescent="0.25">
      <c r="A190" t="s">
        <v>207</v>
      </c>
      <c r="B190" t="s">
        <v>152</v>
      </c>
      <c r="C190" t="s">
        <v>278</v>
      </c>
      <c r="D190" t="s">
        <v>254</v>
      </c>
      <c r="E190" s="6">
        <v>97.804347826086953</v>
      </c>
      <c r="F190" s="6">
        <v>4.3478260869565215</v>
      </c>
      <c r="G190" s="6">
        <v>0.30434782608695654</v>
      </c>
      <c r="H190" s="6">
        <v>0</v>
      </c>
      <c r="I190" s="6">
        <v>0</v>
      </c>
      <c r="J190" s="6">
        <v>0</v>
      </c>
      <c r="K190" s="6">
        <v>7.6521739130434785</v>
      </c>
      <c r="L190" s="6">
        <v>5.5036956521739118</v>
      </c>
      <c r="M190" s="6">
        <v>5.4782608695652177</v>
      </c>
      <c r="N190" s="6">
        <v>5.4782608695652177</v>
      </c>
      <c r="O190" s="6">
        <f>SUM(NonNurse[[#This Row],[Qualified Social Work Staff Hours]],NonNurse[[#This Row],[Other Social Work Staff Hours]])/NonNurse[[#This Row],[MDS Census]]</f>
        <v>0.11202489442098246</v>
      </c>
      <c r="P190" s="6">
        <v>10.195652173913043</v>
      </c>
      <c r="Q190" s="6">
        <v>0</v>
      </c>
      <c r="R190" s="6">
        <f>SUM(NonNurse[[#This Row],[Qualified Activities Professional Hours]],NonNurse[[#This Row],[Other Activities Professional Hours]])/NonNurse[[#This Row],[MDS Census]]</f>
        <v>0.10424538786396977</v>
      </c>
      <c r="S190" s="6">
        <v>9.2598913043478248</v>
      </c>
      <c r="T190" s="6">
        <v>13.136304347826087</v>
      </c>
      <c r="U190" s="6">
        <v>0</v>
      </c>
      <c r="V190" s="6">
        <f>SUM(NonNurse[[#This Row],[Occupational Therapist Hours]],NonNurse[[#This Row],[OT Assistant Hours]],NonNurse[[#This Row],[OT Aide Hours]])/NonNurse[[#This Row],[MDS Census]]</f>
        <v>0.22898977550566793</v>
      </c>
      <c r="W190" s="6">
        <v>8.8656521739130429</v>
      </c>
      <c r="X190" s="6">
        <v>4.8981521739130418</v>
      </c>
      <c r="Y190" s="6">
        <v>0</v>
      </c>
      <c r="Z190" s="6">
        <f>SUM(NonNurse[[#This Row],[Physical Therapist (PT) Hours]],NonNurse[[#This Row],[PT Assistant Hours]],NonNurse[[#This Row],[PT Aide Hours]])/NonNurse[[#This Row],[MDS Census]]</f>
        <v>0.14072793954212046</v>
      </c>
      <c r="AA190" s="6">
        <v>0</v>
      </c>
      <c r="AB190" s="6">
        <v>0</v>
      </c>
      <c r="AC190" s="6">
        <v>0</v>
      </c>
      <c r="AD190" s="6">
        <v>0</v>
      </c>
      <c r="AE190" s="6">
        <v>0</v>
      </c>
      <c r="AF190" s="6">
        <v>0</v>
      </c>
      <c r="AG190" s="6">
        <v>2.3586956521739131</v>
      </c>
      <c r="AH190" s="1">
        <v>75377</v>
      </c>
      <c r="AI190">
        <v>1</v>
      </c>
    </row>
    <row r="191" spans="1:35" x14ac:dyDescent="0.25">
      <c r="A191" t="s">
        <v>207</v>
      </c>
      <c r="B191" t="s">
        <v>83</v>
      </c>
      <c r="C191" t="s">
        <v>272</v>
      </c>
      <c r="D191" t="s">
        <v>252</v>
      </c>
      <c r="E191" s="6">
        <v>79.760869565217391</v>
      </c>
      <c r="F191" s="6">
        <v>1.826086956521739</v>
      </c>
      <c r="G191" s="6">
        <v>0.41304347826086957</v>
      </c>
      <c r="H191" s="6">
        <v>0</v>
      </c>
      <c r="I191" s="6">
        <v>0</v>
      </c>
      <c r="J191" s="6">
        <v>0</v>
      </c>
      <c r="K191" s="6">
        <v>1.2909782608695655</v>
      </c>
      <c r="L191" s="6">
        <v>2.5190217391304346</v>
      </c>
      <c r="M191" s="6">
        <v>0.95652173913043481</v>
      </c>
      <c r="N191" s="6">
        <v>0</v>
      </c>
      <c r="O191" s="6">
        <f>SUM(NonNurse[[#This Row],[Qualified Social Work Staff Hours]],NonNurse[[#This Row],[Other Social Work Staff Hours]])/NonNurse[[#This Row],[MDS Census]]</f>
        <v>1.1992368492777324E-2</v>
      </c>
      <c r="P191" s="6">
        <v>5.3967391304347823</v>
      </c>
      <c r="Q191" s="6">
        <v>5.0489130434782608</v>
      </c>
      <c r="R191" s="6">
        <f>SUM(NonNurse[[#This Row],[Qualified Activities Professional Hours]],NonNurse[[#This Row],[Other Activities Professional Hours]])/NonNurse[[#This Row],[MDS Census]]</f>
        <v>0.13096211501771599</v>
      </c>
      <c r="S191" s="6">
        <v>10.654891304347826</v>
      </c>
      <c r="T191" s="6">
        <v>0</v>
      </c>
      <c r="U191" s="6">
        <v>0</v>
      </c>
      <c r="V191" s="6">
        <f>SUM(NonNurse[[#This Row],[Occupational Therapist Hours]],NonNurse[[#This Row],[OT Assistant Hours]],NonNurse[[#This Row],[OT Aide Hours]])/NonNurse[[#This Row],[MDS Census]]</f>
        <v>0.13358544562551103</v>
      </c>
      <c r="W191" s="6">
        <v>5.5543478260869561</v>
      </c>
      <c r="X191" s="6">
        <v>8.5190217391304355</v>
      </c>
      <c r="Y191" s="6">
        <v>0</v>
      </c>
      <c r="Z191" s="6">
        <f>SUM(NonNurse[[#This Row],[Physical Therapist (PT) Hours]],NonNurse[[#This Row],[PT Assistant Hours]],NonNurse[[#This Row],[PT Aide Hours]])/NonNurse[[#This Row],[MDS Census]]</f>
        <v>0.17644453529572091</v>
      </c>
      <c r="AA191" s="6">
        <v>0</v>
      </c>
      <c r="AB191" s="6">
        <v>0</v>
      </c>
      <c r="AC191" s="6">
        <v>0</v>
      </c>
      <c r="AD191" s="6">
        <v>0</v>
      </c>
      <c r="AE191" s="6">
        <v>0</v>
      </c>
      <c r="AF191" s="6">
        <v>0</v>
      </c>
      <c r="AG191" s="6">
        <v>0.17717391304347826</v>
      </c>
      <c r="AH191" s="1">
        <v>75274</v>
      </c>
      <c r="AI191">
        <v>1</v>
      </c>
    </row>
    <row r="192" spans="1:35" x14ac:dyDescent="0.25">
      <c r="A192" t="s">
        <v>207</v>
      </c>
      <c r="B192" t="s">
        <v>87</v>
      </c>
      <c r="C192" t="s">
        <v>323</v>
      </c>
      <c r="D192" t="s">
        <v>252</v>
      </c>
      <c r="E192" s="6">
        <v>39.347826086956523</v>
      </c>
      <c r="F192" s="6">
        <v>0</v>
      </c>
      <c r="G192" s="6">
        <v>0.27173913043478259</v>
      </c>
      <c r="H192" s="6">
        <v>0</v>
      </c>
      <c r="I192" s="6">
        <v>0.95652173913043481</v>
      </c>
      <c r="J192" s="6">
        <v>0</v>
      </c>
      <c r="K192" s="6">
        <v>1.6847826086956521</v>
      </c>
      <c r="L192" s="6">
        <v>9.9891304347826088E-2</v>
      </c>
      <c r="M192" s="6">
        <v>5.6521739130434785</v>
      </c>
      <c r="N192" s="6">
        <v>0</v>
      </c>
      <c r="O192" s="6">
        <f>SUM(NonNurse[[#This Row],[Qualified Social Work Staff Hours]],NonNurse[[#This Row],[Other Social Work Staff Hours]])/NonNurse[[#This Row],[MDS Census]]</f>
        <v>0.143646408839779</v>
      </c>
      <c r="P192" s="6">
        <v>5.2173913043478262</v>
      </c>
      <c r="Q192" s="6">
        <v>0</v>
      </c>
      <c r="R192" s="6">
        <f>SUM(NonNurse[[#This Row],[Qualified Activities Professional Hours]],NonNurse[[#This Row],[Other Activities Professional Hours]])/NonNurse[[#This Row],[MDS Census]]</f>
        <v>0.13259668508287292</v>
      </c>
      <c r="S192" s="6">
        <v>2.3956521739130436</v>
      </c>
      <c r="T192" s="6">
        <v>0</v>
      </c>
      <c r="U192" s="6">
        <v>0</v>
      </c>
      <c r="V192" s="6">
        <f>SUM(NonNurse[[#This Row],[Occupational Therapist Hours]],NonNurse[[#This Row],[OT Assistant Hours]],NonNurse[[#This Row],[OT Aide Hours]])/NonNurse[[#This Row],[MDS Census]]</f>
        <v>6.0883977900552486E-2</v>
      </c>
      <c r="W192" s="6">
        <v>1.5372826086956526</v>
      </c>
      <c r="X192" s="6">
        <v>0</v>
      </c>
      <c r="Y192" s="6">
        <v>0</v>
      </c>
      <c r="Z192" s="6">
        <f>SUM(NonNurse[[#This Row],[Physical Therapist (PT) Hours]],NonNurse[[#This Row],[PT Assistant Hours]],NonNurse[[#This Row],[PT Aide Hours]])/NonNurse[[#This Row],[MDS Census]]</f>
        <v>3.9069060773480671E-2</v>
      </c>
      <c r="AA192" s="6">
        <v>0</v>
      </c>
      <c r="AB192" s="6">
        <v>0</v>
      </c>
      <c r="AC192" s="6">
        <v>0</v>
      </c>
      <c r="AD192" s="6">
        <v>0</v>
      </c>
      <c r="AE192" s="6">
        <v>0</v>
      </c>
      <c r="AF192" s="6">
        <v>0</v>
      </c>
      <c r="AG192" s="6">
        <v>0</v>
      </c>
      <c r="AH192" s="1">
        <v>75280</v>
      </c>
      <c r="AI192">
        <v>1</v>
      </c>
    </row>
    <row r="193" spans="1:35" x14ac:dyDescent="0.25">
      <c r="A193" t="s">
        <v>207</v>
      </c>
      <c r="B193" t="s">
        <v>71</v>
      </c>
      <c r="C193" t="s">
        <v>270</v>
      </c>
      <c r="D193" t="s">
        <v>253</v>
      </c>
      <c r="E193" s="6">
        <v>116.80434782608695</v>
      </c>
      <c r="F193" s="6">
        <v>5.3043478260869561</v>
      </c>
      <c r="G193" s="6">
        <v>0.89130434782608692</v>
      </c>
      <c r="H193" s="6">
        <v>0.62336956521739129</v>
      </c>
      <c r="I193" s="6">
        <v>0</v>
      </c>
      <c r="J193" s="6">
        <v>0</v>
      </c>
      <c r="K193" s="6">
        <v>0</v>
      </c>
      <c r="L193" s="6">
        <v>1.785543478260869</v>
      </c>
      <c r="M193" s="6">
        <v>10.173913043478262</v>
      </c>
      <c r="N193" s="6">
        <v>0</v>
      </c>
      <c r="O193" s="6">
        <f>SUM(NonNurse[[#This Row],[Qualified Social Work Staff Hours]],NonNurse[[#This Row],[Other Social Work Staff Hours]])/NonNurse[[#This Row],[MDS Census]]</f>
        <v>8.7102177554438873E-2</v>
      </c>
      <c r="P193" s="6">
        <v>5.4782608695652177</v>
      </c>
      <c r="Q193" s="6">
        <v>9.2173913043478262</v>
      </c>
      <c r="R193" s="6">
        <f>SUM(NonNurse[[#This Row],[Qualified Activities Professional Hours]],NonNurse[[#This Row],[Other Activities Professional Hours]])/NonNurse[[#This Row],[MDS Census]]</f>
        <v>0.12581425646752281</v>
      </c>
      <c r="S193" s="6">
        <v>4.4080434782608702</v>
      </c>
      <c r="T193" s="6">
        <v>4.174239130434783</v>
      </c>
      <c r="U193" s="6">
        <v>0</v>
      </c>
      <c r="V193" s="6">
        <f>SUM(NonNurse[[#This Row],[Occupational Therapist Hours]],NonNurse[[#This Row],[OT Assistant Hours]],NonNurse[[#This Row],[OT Aide Hours]])/NonNurse[[#This Row],[MDS Census]]</f>
        <v>7.3475711892797335E-2</v>
      </c>
      <c r="W193" s="6">
        <v>3.7593478260869562</v>
      </c>
      <c r="X193" s="6">
        <v>4.85271739130435</v>
      </c>
      <c r="Y193" s="6">
        <v>0</v>
      </c>
      <c r="Z193" s="6">
        <f>SUM(NonNurse[[#This Row],[Physical Therapist (PT) Hours]],NonNurse[[#This Row],[PT Assistant Hours]],NonNurse[[#This Row],[PT Aide Hours]])/NonNurse[[#This Row],[MDS Census]]</f>
        <v>7.3730690489484482E-2</v>
      </c>
      <c r="AA193" s="6">
        <v>0</v>
      </c>
      <c r="AB193" s="6">
        <v>0</v>
      </c>
      <c r="AC193" s="6">
        <v>0</v>
      </c>
      <c r="AD193" s="6">
        <v>0</v>
      </c>
      <c r="AE193" s="6">
        <v>1.0869565217391304E-2</v>
      </c>
      <c r="AF193" s="6">
        <v>0</v>
      </c>
      <c r="AG193" s="6">
        <v>0</v>
      </c>
      <c r="AH193" s="1">
        <v>75252</v>
      </c>
      <c r="AI193">
        <v>1</v>
      </c>
    </row>
    <row r="194" spans="1:35" x14ac:dyDescent="0.25">
      <c r="A194" t="s">
        <v>207</v>
      </c>
      <c r="B194" t="s">
        <v>16</v>
      </c>
      <c r="C194" t="s">
        <v>280</v>
      </c>
      <c r="D194" t="s">
        <v>256</v>
      </c>
      <c r="E194" s="6">
        <v>94.847826086956516</v>
      </c>
      <c r="F194" s="6">
        <v>5.5597826086956523</v>
      </c>
      <c r="G194" s="6">
        <v>0.99184782608695654</v>
      </c>
      <c r="H194" s="6">
        <v>0</v>
      </c>
      <c r="I194" s="6">
        <v>2.4891304347826089</v>
      </c>
      <c r="J194" s="6">
        <v>0</v>
      </c>
      <c r="K194" s="6">
        <v>5.2173913043478262</v>
      </c>
      <c r="L194" s="6">
        <v>5.5084782608695644</v>
      </c>
      <c r="M194" s="6">
        <v>0</v>
      </c>
      <c r="N194" s="6">
        <v>3.8532608695652173</v>
      </c>
      <c r="O194" s="6">
        <f>SUM(NonNurse[[#This Row],[Qualified Social Work Staff Hours]],NonNurse[[#This Row],[Other Social Work Staff Hours]])/NonNurse[[#This Row],[MDS Census]]</f>
        <v>4.0625716250286499E-2</v>
      </c>
      <c r="P194" s="6">
        <v>4.5217391304347823</v>
      </c>
      <c r="Q194" s="6">
        <v>20.0625</v>
      </c>
      <c r="R194" s="6">
        <f>SUM(NonNurse[[#This Row],[Qualified Activities Professional Hours]],NonNurse[[#This Row],[Other Activities Professional Hours]])/NonNurse[[#This Row],[MDS Census]]</f>
        <v>0.25919665367866146</v>
      </c>
      <c r="S194" s="6">
        <v>15.397500000000003</v>
      </c>
      <c r="T194" s="6">
        <v>13.899456521739131</v>
      </c>
      <c r="U194" s="6">
        <v>0</v>
      </c>
      <c r="V194" s="6">
        <f>SUM(NonNurse[[#This Row],[Occupational Therapist Hours]],NonNurse[[#This Row],[OT Assistant Hours]],NonNurse[[#This Row],[OT Aide Hours]])/NonNurse[[#This Row],[MDS Census]]</f>
        <v>0.30888379555351825</v>
      </c>
      <c r="W194" s="6">
        <v>23.870108695652174</v>
      </c>
      <c r="X194" s="6">
        <v>36.705217391304352</v>
      </c>
      <c r="Y194" s="6">
        <v>18.967391304347824</v>
      </c>
      <c r="Z194" s="6">
        <f>SUM(NonNurse[[#This Row],[Physical Therapist (PT) Hours]],NonNurse[[#This Row],[PT Assistant Hours]],NonNurse[[#This Row],[PT Aide Hours]])/NonNurse[[#This Row],[MDS Census]]</f>
        <v>0.83863511345404551</v>
      </c>
      <c r="AA194" s="6">
        <v>0</v>
      </c>
      <c r="AB194" s="6">
        <v>0</v>
      </c>
      <c r="AC194" s="6">
        <v>0</v>
      </c>
      <c r="AD194" s="6">
        <v>0</v>
      </c>
      <c r="AE194" s="6">
        <v>0</v>
      </c>
      <c r="AF194" s="6">
        <v>0</v>
      </c>
      <c r="AG194" s="6">
        <v>0</v>
      </c>
      <c r="AH194" s="1">
        <v>75078</v>
      </c>
      <c r="AI194">
        <v>1</v>
      </c>
    </row>
    <row r="195" spans="1:35" x14ac:dyDescent="0.25">
      <c r="A195" t="s">
        <v>207</v>
      </c>
      <c r="B195" t="s">
        <v>93</v>
      </c>
      <c r="C195" t="s">
        <v>325</v>
      </c>
      <c r="D195" t="s">
        <v>254</v>
      </c>
      <c r="E195" s="6">
        <v>76.108695652173907</v>
      </c>
      <c r="F195" s="6">
        <v>4.1793478260869561</v>
      </c>
      <c r="G195" s="6">
        <v>0.66847826086956519</v>
      </c>
      <c r="H195" s="6">
        <v>0.2608695652173913</v>
      </c>
      <c r="I195" s="6">
        <v>1.8695652173913044</v>
      </c>
      <c r="J195" s="6">
        <v>0</v>
      </c>
      <c r="K195" s="6">
        <v>4.1141304347826084</v>
      </c>
      <c r="L195" s="6">
        <v>1.4347826086956521</v>
      </c>
      <c r="M195" s="6">
        <v>4.0597826086956523</v>
      </c>
      <c r="N195" s="6">
        <v>5.0896739130434785</v>
      </c>
      <c r="O195" s="6">
        <f>SUM(NonNurse[[#This Row],[Qualified Social Work Staff Hours]],NonNurse[[#This Row],[Other Social Work Staff Hours]])/NonNurse[[#This Row],[MDS Census]]</f>
        <v>0.12021565267066554</v>
      </c>
      <c r="P195" s="6">
        <v>0</v>
      </c>
      <c r="Q195" s="6">
        <v>0</v>
      </c>
      <c r="R195" s="6">
        <f>SUM(NonNurse[[#This Row],[Qualified Activities Professional Hours]],NonNurse[[#This Row],[Other Activities Professional Hours]])/NonNurse[[#This Row],[MDS Census]]</f>
        <v>0</v>
      </c>
      <c r="S195" s="6">
        <v>11.296195652173912</v>
      </c>
      <c r="T195" s="6">
        <v>0</v>
      </c>
      <c r="U195" s="6">
        <v>0</v>
      </c>
      <c r="V195" s="6">
        <f>SUM(NonNurse[[#This Row],[Occupational Therapist Hours]],NonNurse[[#This Row],[OT Assistant Hours]],NonNurse[[#This Row],[OT Aide Hours]])/NonNurse[[#This Row],[MDS Census]]</f>
        <v>0.14842187946301058</v>
      </c>
      <c r="W195" s="6">
        <v>13.005434782608695</v>
      </c>
      <c r="X195" s="6">
        <v>0</v>
      </c>
      <c r="Y195" s="6">
        <v>0</v>
      </c>
      <c r="Z195" s="6">
        <f>SUM(NonNurse[[#This Row],[Physical Therapist (PT) Hours]],NonNurse[[#This Row],[PT Assistant Hours]],NonNurse[[#This Row],[PT Aide Hours]])/NonNurse[[#This Row],[MDS Census]]</f>
        <v>0.17087974864324479</v>
      </c>
      <c r="AA195" s="6">
        <v>0.91304347826086951</v>
      </c>
      <c r="AB195" s="6">
        <v>10.728260869565217</v>
      </c>
      <c r="AC195" s="6">
        <v>0</v>
      </c>
      <c r="AD195" s="6">
        <v>0</v>
      </c>
      <c r="AE195" s="6">
        <v>0</v>
      </c>
      <c r="AF195" s="6">
        <v>0</v>
      </c>
      <c r="AG195" s="6">
        <v>0</v>
      </c>
      <c r="AH195" s="1">
        <v>75294</v>
      </c>
      <c r="AI195">
        <v>1</v>
      </c>
    </row>
    <row r="196" spans="1:35" x14ac:dyDescent="0.25">
      <c r="A196" t="s">
        <v>207</v>
      </c>
      <c r="B196" t="s">
        <v>90</v>
      </c>
      <c r="C196" t="s">
        <v>307</v>
      </c>
      <c r="D196" t="s">
        <v>254</v>
      </c>
      <c r="E196" s="6">
        <v>33.641304347826086</v>
      </c>
      <c r="F196" s="6">
        <v>5.0869565217391308</v>
      </c>
      <c r="G196" s="6">
        <v>0.58695652173913049</v>
      </c>
      <c r="H196" s="6">
        <v>0.18217391304347824</v>
      </c>
      <c r="I196" s="6">
        <v>1.1847826086956521</v>
      </c>
      <c r="J196" s="6">
        <v>0</v>
      </c>
      <c r="K196" s="6">
        <v>0</v>
      </c>
      <c r="L196" s="6">
        <v>8.0326086956521742E-2</v>
      </c>
      <c r="M196" s="6">
        <v>4.9592391304347823</v>
      </c>
      <c r="N196" s="6">
        <v>0</v>
      </c>
      <c r="O196" s="6">
        <f>SUM(NonNurse[[#This Row],[Qualified Social Work Staff Hours]],NonNurse[[#This Row],[Other Social Work Staff Hours]])/NonNurse[[#This Row],[MDS Census]]</f>
        <v>0.14741518578352181</v>
      </c>
      <c r="P196" s="6">
        <v>3.3179347826086958</v>
      </c>
      <c r="Q196" s="6">
        <v>0.11684782608695653</v>
      </c>
      <c r="R196" s="6">
        <f>SUM(NonNurse[[#This Row],[Qualified Activities Professional Hours]],NonNurse[[#This Row],[Other Activities Professional Hours]])/NonNurse[[#This Row],[MDS Census]]</f>
        <v>0.10210016155088854</v>
      </c>
      <c r="S196" s="6">
        <v>1.4830434782608699</v>
      </c>
      <c r="T196" s="6">
        <v>3.7839130434782611</v>
      </c>
      <c r="U196" s="6">
        <v>0</v>
      </c>
      <c r="V196" s="6">
        <f>SUM(NonNurse[[#This Row],[Occupational Therapist Hours]],NonNurse[[#This Row],[OT Assistant Hours]],NonNurse[[#This Row],[OT Aide Hours]])/NonNurse[[#This Row],[MDS Census]]</f>
        <v>0.15656219709208402</v>
      </c>
      <c r="W196" s="6">
        <v>5.6064130434782591</v>
      </c>
      <c r="X196" s="6">
        <v>0.59554347826086951</v>
      </c>
      <c r="Y196" s="6">
        <v>0</v>
      </c>
      <c r="Z196" s="6">
        <f>SUM(NonNurse[[#This Row],[Physical Therapist (PT) Hours]],NonNurse[[#This Row],[PT Assistant Hours]],NonNurse[[#This Row],[PT Aide Hours]])/NonNurse[[#This Row],[MDS Census]]</f>
        <v>0.18435541195476571</v>
      </c>
      <c r="AA196" s="6">
        <v>0</v>
      </c>
      <c r="AB196" s="6">
        <v>0</v>
      </c>
      <c r="AC196" s="6">
        <v>0</v>
      </c>
      <c r="AD196" s="6">
        <v>0</v>
      </c>
      <c r="AE196" s="6">
        <v>0</v>
      </c>
      <c r="AF196" s="6">
        <v>0</v>
      </c>
      <c r="AG196" s="6">
        <v>0</v>
      </c>
      <c r="AH196" s="1">
        <v>75290</v>
      </c>
      <c r="AI196">
        <v>1</v>
      </c>
    </row>
    <row r="197" spans="1:35" x14ac:dyDescent="0.25">
      <c r="A197" t="s">
        <v>207</v>
      </c>
      <c r="B197" t="s">
        <v>68</v>
      </c>
      <c r="C197" t="s">
        <v>307</v>
      </c>
      <c r="D197" t="s">
        <v>254</v>
      </c>
      <c r="E197" s="6">
        <v>127.23913043478261</v>
      </c>
      <c r="F197" s="6">
        <v>5.7391304347826084</v>
      </c>
      <c r="G197" s="6">
        <v>0</v>
      </c>
      <c r="H197" s="6">
        <v>0</v>
      </c>
      <c r="I197" s="6">
        <v>6.1086956521739131</v>
      </c>
      <c r="J197" s="6">
        <v>0</v>
      </c>
      <c r="K197" s="6">
        <v>0</v>
      </c>
      <c r="L197" s="6">
        <v>5.6065217391304358</v>
      </c>
      <c r="M197" s="6">
        <v>4.7826086956521738</v>
      </c>
      <c r="N197" s="6">
        <v>5.9184782608695663</v>
      </c>
      <c r="O197" s="6">
        <f>SUM(NonNurse[[#This Row],[Qualified Social Work Staff Hours]],NonNurse[[#This Row],[Other Social Work Staff Hours]])/NonNurse[[#This Row],[MDS Census]]</f>
        <v>8.4102169827438927E-2</v>
      </c>
      <c r="P197" s="6">
        <v>11.730434782608693</v>
      </c>
      <c r="Q197" s="6">
        <v>9.6347826086956481</v>
      </c>
      <c r="R197" s="6">
        <f>SUM(NonNurse[[#This Row],[Qualified Activities Professional Hours]],NonNurse[[#This Row],[Other Activities Professional Hours]])/NonNurse[[#This Row],[MDS Census]]</f>
        <v>0.16791389031266013</v>
      </c>
      <c r="S197" s="6">
        <v>11.21630434782608</v>
      </c>
      <c r="T197" s="6">
        <v>12.316304347826078</v>
      </c>
      <c r="U197" s="6">
        <v>0</v>
      </c>
      <c r="V197" s="6">
        <f>SUM(NonNurse[[#This Row],[Occupational Therapist Hours]],NonNurse[[#This Row],[OT Assistant Hours]],NonNurse[[#This Row],[OT Aide Hours]])/NonNurse[[#This Row],[MDS Census]]</f>
        <v>0.18494788997095493</v>
      </c>
      <c r="W197" s="6">
        <v>13.420652173913034</v>
      </c>
      <c r="X197" s="6">
        <v>9.1380434782608688</v>
      </c>
      <c r="Y197" s="6">
        <v>0</v>
      </c>
      <c r="Z197" s="6">
        <f>SUM(NonNurse[[#This Row],[Physical Therapist (PT) Hours]],NonNurse[[#This Row],[PT Assistant Hours]],NonNurse[[#This Row],[PT Aide Hours]])/NonNurse[[#This Row],[MDS Census]]</f>
        <v>0.17729369554074825</v>
      </c>
      <c r="AA197" s="6">
        <v>0</v>
      </c>
      <c r="AB197" s="6">
        <v>0</v>
      </c>
      <c r="AC197" s="6">
        <v>0</v>
      </c>
      <c r="AD197" s="6">
        <v>0</v>
      </c>
      <c r="AE197" s="6">
        <v>0</v>
      </c>
      <c r="AF197" s="6">
        <v>0</v>
      </c>
      <c r="AG197" s="6">
        <v>0</v>
      </c>
      <c r="AH197" s="1">
        <v>75246</v>
      </c>
      <c r="AI197">
        <v>1</v>
      </c>
    </row>
    <row r="198" spans="1:35" x14ac:dyDescent="0.25">
      <c r="A198" t="s">
        <v>207</v>
      </c>
      <c r="B198" t="s">
        <v>119</v>
      </c>
      <c r="C198" t="s">
        <v>331</v>
      </c>
      <c r="D198" t="s">
        <v>254</v>
      </c>
      <c r="E198" s="6">
        <v>77.097826086956516</v>
      </c>
      <c r="F198" s="6">
        <v>5.0434782608695654</v>
      </c>
      <c r="G198" s="6">
        <v>0.77282608695652188</v>
      </c>
      <c r="H198" s="6">
        <v>0.48271739130434776</v>
      </c>
      <c r="I198" s="6">
        <v>2.0760869565217392</v>
      </c>
      <c r="J198" s="6">
        <v>0</v>
      </c>
      <c r="K198" s="6">
        <v>0</v>
      </c>
      <c r="L198" s="6">
        <v>0.84815217391304354</v>
      </c>
      <c r="M198" s="6">
        <v>13.169130434782611</v>
      </c>
      <c r="N198" s="6">
        <v>0</v>
      </c>
      <c r="O198" s="6">
        <f>SUM(NonNurse[[#This Row],[Qualified Social Work Staff Hours]],NonNurse[[#This Row],[Other Social Work Staff Hours]])/NonNurse[[#This Row],[MDS Census]]</f>
        <v>0.17081065839560133</v>
      </c>
      <c r="P198" s="6">
        <v>0</v>
      </c>
      <c r="Q198" s="6">
        <v>8.2308695652173913</v>
      </c>
      <c r="R198" s="6">
        <f>SUM(NonNurse[[#This Row],[Qualified Activities Professional Hours]],NonNurse[[#This Row],[Other Activities Professional Hours]])/NonNurse[[#This Row],[MDS Census]]</f>
        <v>0.10675877625828283</v>
      </c>
      <c r="S198" s="6">
        <v>10.863369565217393</v>
      </c>
      <c r="T198" s="6">
        <v>9.4770652173913081</v>
      </c>
      <c r="U198" s="6">
        <v>0</v>
      </c>
      <c r="V198" s="6">
        <f>SUM(NonNurse[[#This Row],[Occupational Therapist Hours]],NonNurse[[#This Row],[OT Assistant Hours]],NonNurse[[#This Row],[OT Aide Hours]])/NonNurse[[#This Row],[MDS Census]]</f>
        <v>0.26382630762723824</v>
      </c>
      <c r="W198" s="6">
        <v>10.160326086956527</v>
      </c>
      <c r="X198" s="6">
        <v>10.206956521739135</v>
      </c>
      <c r="Y198" s="6">
        <v>0</v>
      </c>
      <c r="Z198" s="6">
        <f>SUM(NonNurse[[#This Row],[Physical Therapist (PT) Hours]],NonNurse[[#This Row],[PT Assistant Hours]],NonNurse[[#This Row],[PT Aide Hours]])/NonNurse[[#This Row],[MDS Census]]</f>
        <v>0.2641745382771748</v>
      </c>
      <c r="AA198" s="6">
        <v>0</v>
      </c>
      <c r="AB198" s="6">
        <v>3.6956521739130435</v>
      </c>
      <c r="AC198" s="6">
        <v>0</v>
      </c>
      <c r="AD198" s="6">
        <v>0</v>
      </c>
      <c r="AE198" s="6">
        <v>1.2173913043478262</v>
      </c>
      <c r="AF198" s="6">
        <v>0</v>
      </c>
      <c r="AG198" s="6">
        <v>0</v>
      </c>
      <c r="AH198" s="1">
        <v>75331</v>
      </c>
      <c r="AI198">
        <v>1</v>
      </c>
    </row>
    <row r="199" spans="1:35" x14ac:dyDescent="0.25">
      <c r="A199" t="s">
        <v>207</v>
      </c>
      <c r="B199" t="s">
        <v>106</v>
      </c>
      <c r="C199" t="s">
        <v>328</v>
      </c>
      <c r="D199" t="s">
        <v>252</v>
      </c>
      <c r="E199" s="6">
        <v>114.91304347826087</v>
      </c>
      <c r="F199" s="6">
        <v>5.1141304347826084</v>
      </c>
      <c r="G199" s="6">
        <v>0.25</v>
      </c>
      <c r="H199" s="6">
        <v>0.64826086956521756</v>
      </c>
      <c r="I199" s="6">
        <v>3.3804347826086958</v>
      </c>
      <c r="J199" s="6">
        <v>0</v>
      </c>
      <c r="K199" s="6">
        <v>0</v>
      </c>
      <c r="L199" s="6">
        <v>3.1739130434782608</v>
      </c>
      <c r="M199" s="6">
        <v>3.1956521739130435</v>
      </c>
      <c r="N199" s="6">
        <v>7.4701086956521738</v>
      </c>
      <c r="O199" s="6">
        <f>SUM(NonNurse[[#This Row],[Qualified Social Work Staff Hours]],NonNurse[[#This Row],[Other Social Work Staff Hours]])/NonNurse[[#This Row],[MDS Census]]</f>
        <v>9.2815928868709791E-2</v>
      </c>
      <c r="P199" s="6">
        <v>5.0760869565217392</v>
      </c>
      <c r="Q199" s="6">
        <v>16.945652173913043</v>
      </c>
      <c r="R199" s="6">
        <f>SUM(NonNurse[[#This Row],[Qualified Activities Professional Hours]],NonNurse[[#This Row],[Other Activities Professional Hours]])/NonNurse[[#This Row],[MDS Census]]</f>
        <v>0.19163828982217176</v>
      </c>
      <c r="S199" s="6">
        <v>14.771739130434783</v>
      </c>
      <c r="T199" s="6">
        <v>3.8913043478260869</v>
      </c>
      <c r="U199" s="6">
        <v>0</v>
      </c>
      <c r="V199" s="6">
        <f>SUM(NonNurse[[#This Row],[Occupational Therapist Hours]],NonNurse[[#This Row],[OT Assistant Hours]],NonNurse[[#This Row],[OT Aide Hours]])/NonNurse[[#This Row],[MDS Census]]</f>
        <v>0.16241013999243284</v>
      </c>
      <c r="W199" s="6">
        <v>9.7792391304347834</v>
      </c>
      <c r="X199" s="6">
        <v>4.4157608695652177</v>
      </c>
      <c r="Y199" s="6">
        <v>0</v>
      </c>
      <c r="Z199" s="6">
        <f>SUM(NonNurse[[#This Row],[Physical Therapist (PT) Hours]],NonNurse[[#This Row],[PT Assistant Hours]],NonNurse[[#This Row],[PT Aide Hours]])/NonNurse[[#This Row],[MDS Census]]</f>
        <v>0.12352818766553159</v>
      </c>
      <c r="AA199" s="6">
        <v>0</v>
      </c>
      <c r="AB199" s="6">
        <v>0</v>
      </c>
      <c r="AC199" s="6">
        <v>0</v>
      </c>
      <c r="AD199" s="6">
        <v>0</v>
      </c>
      <c r="AE199" s="6">
        <v>1.0869565217391304E-2</v>
      </c>
      <c r="AF199" s="6">
        <v>0</v>
      </c>
      <c r="AG199" s="6">
        <v>0</v>
      </c>
      <c r="AH199" s="1">
        <v>75317</v>
      </c>
      <c r="AI199">
        <v>1</v>
      </c>
    </row>
    <row r="200" spans="1:35" x14ac:dyDescent="0.25">
      <c r="A200" t="s">
        <v>207</v>
      </c>
      <c r="B200" t="s">
        <v>1</v>
      </c>
      <c r="C200" t="s">
        <v>268</v>
      </c>
      <c r="D200" t="s">
        <v>253</v>
      </c>
      <c r="E200" s="6">
        <v>86.826086956521735</v>
      </c>
      <c r="F200" s="6">
        <v>5.6521739130434785</v>
      </c>
      <c r="G200" s="6">
        <v>1.0472826086956524</v>
      </c>
      <c r="H200" s="6">
        <v>0</v>
      </c>
      <c r="I200" s="6">
        <v>1.7608695652173914</v>
      </c>
      <c r="J200" s="6">
        <v>0</v>
      </c>
      <c r="K200" s="6">
        <v>0</v>
      </c>
      <c r="L200" s="6">
        <v>1.9728260869565217</v>
      </c>
      <c r="M200" s="6">
        <v>5.5217391304347823</v>
      </c>
      <c r="N200" s="6">
        <v>0</v>
      </c>
      <c r="O200" s="6">
        <f>SUM(NonNurse[[#This Row],[Qualified Social Work Staff Hours]],NonNurse[[#This Row],[Other Social Work Staff Hours]])/NonNurse[[#This Row],[MDS Census]]</f>
        <v>6.3595393089634453E-2</v>
      </c>
      <c r="P200" s="6">
        <v>4.3206521739130439</v>
      </c>
      <c r="Q200" s="6">
        <v>7.0570652173913047</v>
      </c>
      <c r="R200" s="6">
        <f>SUM(NonNurse[[#This Row],[Qualified Activities Professional Hours]],NonNurse[[#This Row],[Other Activities Professional Hours]])/NonNurse[[#This Row],[MDS Census]]</f>
        <v>0.13104031046569856</v>
      </c>
      <c r="S200" s="6">
        <v>4.9646739130434785</v>
      </c>
      <c r="T200" s="6">
        <v>4.8097826086956523</v>
      </c>
      <c r="U200" s="6">
        <v>0</v>
      </c>
      <c r="V200" s="6">
        <f>SUM(NonNurse[[#This Row],[Occupational Therapist Hours]],NonNurse[[#This Row],[OT Assistant Hours]],NonNurse[[#This Row],[OT Aide Hours]])/NonNurse[[#This Row],[MDS Census]]</f>
        <v>0.11257511266900351</v>
      </c>
      <c r="W200" s="6">
        <v>3.7418478260869565</v>
      </c>
      <c r="X200" s="6">
        <v>10.217391304347826</v>
      </c>
      <c r="Y200" s="6">
        <v>0</v>
      </c>
      <c r="Z200" s="6">
        <f>SUM(NonNurse[[#This Row],[Physical Therapist (PT) Hours]],NonNurse[[#This Row],[PT Assistant Hours]],NonNurse[[#This Row],[PT Aide Hours]])/NonNurse[[#This Row],[MDS Census]]</f>
        <v>0.16077240861291939</v>
      </c>
      <c r="AA200" s="6">
        <v>0</v>
      </c>
      <c r="AB200" s="6">
        <v>0</v>
      </c>
      <c r="AC200" s="6">
        <v>0</v>
      </c>
      <c r="AD200" s="6">
        <v>0</v>
      </c>
      <c r="AE200" s="6">
        <v>0</v>
      </c>
      <c r="AF200" s="6">
        <v>0</v>
      </c>
      <c r="AG200" s="6">
        <v>0</v>
      </c>
      <c r="AH200" s="1">
        <v>75011</v>
      </c>
      <c r="AI200">
        <v>1</v>
      </c>
    </row>
    <row r="201" spans="1:35" x14ac:dyDescent="0.25">
      <c r="A201" t="s">
        <v>207</v>
      </c>
      <c r="B201" t="s">
        <v>26</v>
      </c>
      <c r="C201" t="s">
        <v>286</v>
      </c>
      <c r="D201" t="s">
        <v>258</v>
      </c>
      <c r="E201" s="6">
        <v>42.891304347826086</v>
      </c>
      <c r="F201" s="6">
        <v>5.0543478260869561</v>
      </c>
      <c r="G201" s="6">
        <v>0.61956521739130432</v>
      </c>
      <c r="H201" s="6">
        <v>0.24413043478260874</v>
      </c>
      <c r="I201" s="6">
        <v>0.72826086956521741</v>
      </c>
      <c r="J201" s="6">
        <v>0</v>
      </c>
      <c r="K201" s="6">
        <v>0</v>
      </c>
      <c r="L201" s="6">
        <v>1.1603260869565217</v>
      </c>
      <c r="M201" s="6">
        <v>1.3016304347826086</v>
      </c>
      <c r="N201" s="6">
        <v>0</v>
      </c>
      <c r="O201" s="6">
        <f>SUM(NonNurse[[#This Row],[Qualified Social Work Staff Hours]],NonNurse[[#This Row],[Other Social Work Staff Hours]])/NonNurse[[#This Row],[MDS Census]]</f>
        <v>3.0347187024835277E-2</v>
      </c>
      <c r="P201" s="6">
        <v>0</v>
      </c>
      <c r="Q201" s="6">
        <v>0</v>
      </c>
      <c r="R201" s="6">
        <f>SUM(NonNurse[[#This Row],[Qualified Activities Professional Hours]],NonNurse[[#This Row],[Other Activities Professional Hours]])/NonNurse[[#This Row],[MDS Census]]</f>
        <v>0</v>
      </c>
      <c r="S201" s="6">
        <v>5.7228260869565215</v>
      </c>
      <c r="T201" s="6">
        <v>4.7010869565217392</v>
      </c>
      <c r="U201" s="6">
        <v>0</v>
      </c>
      <c r="V201" s="6">
        <f>SUM(NonNurse[[#This Row],[Occupational Therapist Hours]],NonNurse[[#This Row],[OT Assistant Hours]],NonNurse[[#This Row],[OT Aide Hours]])/NonNurse[[#This Row],[MDS Census]]</f>
        <v>0.24303091738469337</v>
      </c>
      <c r="W201" s="6">
        <v>4.4673913043478262</v>
      </c>
      <c r="X201" s="6">
        <v>4.9483695652173916</v>
      </c>
      <c r="Y201" s="6">
        <v>0</v>
      </c>
      <c r="Z201" s="6">
        <f>SUM(NonNurse[[#This Row],[Physical Therapist (PT) Hours]],NonNurse[[#This Row],[PT Assistant Hours]],NonNurse[[#This Row],[PT Aide Hours]])/NonNurse[[#This Row],[MDS Census]]</f>
        <v>0.21952610238215919</v>
      </c>
      <c r="AA201" s="6">
        <v>0</v>
      </c>
      <c r="AB201" s="6">
        <v>4.7391304347826084</v>
      </c>
      <c r="AC201" s="6">
        <v>0</v>
      </c>
      <c r="AD201" s="6">
        <v>0</v>
      </c>
      <c r="AE201" s="6">
        <v>0</v>
      </c>
      <c r="AF201" s="6">
        <v>0</v>
      </c>
      <c r="AG201" s="6">
        <v>0</v>
      </c>
      <c r="AH201" s="1">
        <v>75111</v>
      </c>
      <c r="AI201">
        <v>1</v>
      </c>
    </row>
    <row r="202" spans="1:35" x14ac:dyDescent="0.25">
      <c r="A202" t="s">
        <v>207</v>
      </c>
      <c r="B202" t="s">
        <v>157</v>
      </c>
      <c r="C202" t="s">
        <v>346</v>
      </c>
      <c r="D202" t="s">
        <v>259</v>
      </c>
      <c r="E202" s="6">
        <v>112.8695652173913</v>
      </c>
      <c r="F202" s="6">
        <v>4.4836956521739131</v>
      </c>
      <c r="G202" s="6">
        <v>0</v>
      </c>
      <c r="H202" s="6">
        <v>0</v>
      </c>
      <c r="I202" s="6">
        <v>5.4021739130434785</v>
      </c>
      <c r="J202" s="6">
        <v>0</v>
      </c>
      <c r="K202" s="6">
        <v>0</v>
      </c>
      <c r="L202" s="6">
        <v>0</v>
      </c>
      <c r="M202" s="6">
        <v>0.27173913043478259</v>
      </c>
      <c r="N202" s="6">
        <v>8.4728260869565215</v>
      </c>
      <c r="O202" s="6">
        <f>SUM(NonNurse[[#This Row],[Qualified Social Work Staff Hours]],NonNurse[[#This Row],[Other Social Work Staff Hours]])/NonNurse[[#This Row],[MDS Census]]</f>
        <v>7.7474961479198773E-2</v>
      </c>
      <c r="P202" s="6">
        <v>0</v>
      </c>
      <c r="Q202" s="6">
        <v>6.2309782608695654</v>
      </c>
      <c r="R202" s="6">
        <f>SUM(NonNurse[[#This Row],[Qualified Activities Professional Hours]],NonNurse[[#This Row],[Other Activities Professional Hours]])/NonNurse[[#This Row],[MDS Census]]</f>
        <v>5.5205123266563946E-2</v>
      </c>
      <c r="S202" s="6">
        <v>0</v>
      </c>
      <c r="T202" s="6">
        <v>0</v>
      </c>
      <c r="U202" s="6">
        <v>0</v>
      </c>
      <c r="V202" s="6">
        <f>SUM(NonNurse[[#This Row],[Occupational Therapist Hours]],NonNurse[[#This Row],[OT Assistant Hours]],NonNurse[[#This Row],[OT Aide Hours]])/NonNurse[[#This Row],[MDS Census]]</f>
        <v>0</v>
      </c>
      <c r="W202" s="6">
        <v>0</v>
      </c>
      <c r="X202" s="6">
        <v>0</v>
      </c>
      <c r="Y202" s="6">
        <v>0</v>
      </c>
      <c r="Z202" s="6">
        <f>SUM(NonNurse[[#This Row],[Physical Therapist (PT) Hours]],NonNurse[[#This Row],[PT Assistant Hours]],NonNurse[[#This Row],[PT Aide Hours]])/NonNurse[[#This Row],[MDS Census]]</f>
        <v>0</v>
      </c>
      <c r="AA202" s="6">
        <v>0</v>
      </c>
      <c r="AB202" s="6">
        <v>5.0326086956521738</v>
      </c>
      <c r="AC202" s="6">
        <v>0</v>
      </c>
      <c r="AD202" s="6">
        <v>0</v>
      </c>
      <c r="AE202" s="6">
        <v>0</v>
      </c>
      <c r="AF202" s="6">
        <v>0</v>
      </c>
      <c r="AG202" s="6">
        <v>0</v>
      </c>
      <c r="AH202" s="1">
        <v>75382</v>
      </c>
      <c r="AI202">
        <v>1</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477</v>
      </c>
      <c r="C2" s="11" t="s">
        <v>357</v>
      </c>
      <c r="D2" s="11" t="s">
        <v>476</v>
      </c>
      <c r="E2" s="12"/>
      <c r="F2" s="13" t="s">
        <v>390</v>
      </c>
      <c r="G2" s="13" t="s">
        <v>406</v>
      </c>
      <c r="H2" s="13" t="s">
        <v>363</v>
      </c>
      <c r="I2" s="13" t="s">
        <v>407</v>
      </c>
      <c r="J2" s="14" t="s">
        <v>408</v>
      </c>
      <c r="K2" s="13" t="s">
        <v>409</v>
      </c>
      <c r="L2" s="13"/>
      <c r="M2" s="13" t="s">
        <v>357</v>
      </c>
      <c r="N2" s="13" t="s">
        <v>406</v>
      </c>
      <c r="O2" s="13" t="s">
        <v>363</v>
      </c>
      <c r="P2" s="13" t="s">
        <v>407</v>
      </c>
      <c r="Q2" s="14" t="s">
        <v>408</v>
      </c>
      <c r="R2" s="13" t="s">
        <v>409</v>
      </c>
      <c r="T2" s="15" t="s">
        <v>410</v>
      </c>
      <c r="U2" s="15" t="s">
        <v>509</v>
      </c>
      <c r="V2" s="16" t="s">
        <v>411</v>
      </c>
      <c r="W2" s="16" t="s">
        <v>412</v>
      </c>
    </row>
    <row r="3" spans="2:29" ht="15" customHeight="1" x14ac:dyDescent="0.25">
      <c r="B3" s="17" t="s">
        <v>413</v>
      </c>
      <c r="C3" s="49">
        <f>AVERAGE(Nurse[MDS Census])</f>
        <v>93.537171765178954</v>
      </c>
      <c r="D3" s="18">
        <v>77.233814336253971</v>
      </c>
      <c r="E3" s="18"/>
      <c r="F3" s="15">
        <v>1</v>
      </c>
      <c r="G3" s="19">
        <v>69376.123698714116</v>
      </c>
      <c r="H3" s="20">
        <v>3.585165701050407</v>
      </c>
      <c r="I3" s="19">
        <v>5</v>
      </c>
      <c r="J3" s="21">
        <v>0.67575468162975694</v>
      </c>
      <c r="K3" s="19">
        <v>5</v>
      </c>
      <c r="M3" t="s">
        <v>202</v>
      </c>
      <c r="N3" s="19">
        <v>536.8478260869565</v>
      </c>
      <c r="O3" s="20">
        <v>6.2660022271714926</v>
      </c>
      <c r="P3" s="22">
        <v>1</v>
      </c>
      <c r="Q3" s="21">
        <v>1.8396440575015187</v>
      </c>
      <c r="R3" s="22">
        <v>1</v>
      </c>
      <c r="T3" s="23" t="s">
        <v>414</v>
      </c>
      <c r="U3" s="19">
        <f>SUM(Nurse[Total Nurse Staff Hours])</f>
        <v>63544.298865584831</v>
      </c>
      <c r="V3" s="24" t="s">
        <v>415</v>
      </c>
      <c r="W3" s="20">
        <f>Category[[#This Row],[State Total]]/D9</f>
        <v>5.6248875794716699E-2</v>
      </c>
    </row>
    <row r="4" spans="2:29" ht="15" customHeight="1" x14ac:dyDescent="0.25">
      <c r="B4" s="25" t="s">
        <v>363</v>
      </c>
      <c r="C4" s="26">
        <f>SUM(Nurse[Total Nurse Staff Hours])/SUM(Nurse[MDS Census])</f>
        <v>3.379841237553149</v>
      </c>
      <c r="D4" s="26">
        <v>3.6146323434825098</v>
      </c>
      <c r="E4" s="18"/>
      <c r="F4" s="15">
        <v>2</v>
      </c>
      <c r="G4" s="19">
        <v>128365.44534598908</v>
      </c>
      <c r="H4" s="20">
        <v>3.4549500632802785</v>
      </c>
      <c r="I4" s="19">
        <v>9</v>
      </c>
      <c r="J4" s="21">
        <v>0.64433762203163525</v>
      </c>
      <c r="K4" s="19">
        <v>6</v>
      </c>
      <c r="M4" t="s">
        <v>201</v>
      </c>
      <c r="N4" s="19">
        <v>19423.242804654012</v>
      </c>
      <c r="O4" s="20">
        <v>3.6919809269804467</v>
      </c>
      <c r="P4" s="22">
        <v>25</v>
      </c>
      <c r="Q4" s="21">
        <v>0.53868769221148449</v>
      </c>
      <c r="R4" s="22">
        <v>40</v>
      </c>
      <c r="T4" s="19" t="s">
        <v>416</v>
      </c>
      <c r="U4" s="19">
        <f>SUM(Nurse[Total Direct Care Staff Hours])</f>
        <v>58466.902163196581</v>
      </c>
      <c r="V4" s="24">
        <f>Category[[#This Row],[State Total]]/U3</f>
        <v>0.92009673892022226</v>
      </c>
      <c r="W4" s="20">
        <f>Category[[#This Row],[State Total]]/D9</f>
        <v>5.1754407186647457E-2</v>
      </c>
    </row>
    <row r="5" spans="2:29" ht="15" customHeight="1" x14ac:dyDescent="0.25">
      <c r="B5" s="27" t="s">
        <v>417</v>
      </c>
      <c r="C5" s="28">
        <f>SUM(Nurse[Total Direct Care Staff Hours])/SUM(Nurse[MDS Census])</f>
        <v>3.1097809007407409</v>
      </c>
      <c r="D5" s="28">
        <v>3.347724410414429</v>
      </c>
      <c r="E5" s="29"/>
      <c r="F5" s="15">
        <v>3</v>
      </c>
      <c r="G5" s="19">
        <v>124443.71892222908</v>
      </c>
      <c r="H5" s="20">
        <v>3.5696801497282227</v>
      </c>
      <c r="I5" s="19">
        <v>6</v>
      </c>
      <c r="J5" s="21">
        <v>0.67837118001727315</v>
      </c>
      <c r="K5" s="19">
        <v>4</v>
      </c>
      <c r="M5" t="s">
        <v>204</v>
      </c>
      <c r="N5" s="19">
        <v>14765.612676056329</v>
      </c>
      <c r="O5" s="20">
        <v>3.8700512739470958</v>
      </c>
      <c r="P5" s="22">
        <v>18</v>
      </c>
      <c r="Q5" s="21">
        <v>0.36267289415247567</v>
      </c>
      <c r="R5" s="22">
        <v>48</v>
      </c>
      <c r="T5" s="23" t="s">
        <v>418</v>
      </c>
      <c r="U5" s="19">
        <f>SUM(Nurse[Total RN Hours (w/ Admin, DON)])</f>
        <v>11762.387112676062</v>
      </c>
      <c r="V5" s="24">
        <f>Category[[#This Row],[State Total]]/U3</f>
        <v>0.18510530956611895</v>
      </c>
      <c r="W5" s="20">
        <f>Category[[#This Row],[State Total]]/D9</f>
        <v>1.0411965566727211E-2</v>
      </c>
      <c r="X5" s="30"/>
      <c r="Y5" s="30"/>
      <c r="AB5" s="30"/>
      <c r="AC5" s="30"/>
    </row>
    <row r="6" spans="2:29" ht="15" customHeight="1" x14ac:dyDescent="0.25">
      <c r="B6" s="31" t="s">
        <v>365</v>
      </c>
      <c r="C6" s="28">
        <f>SUM(Nurse[Total RN Hours (w/ Admin, DON)])/SUM(Nurse[MDS Census])</f>
        <v>0.62562655856161031</v>
      </c>
      <c r="D6" s="28">
        <v>0.60780873997534479</v>
      </c>
      <c r="E6"/>
      <c r="F6" s="15">
        <v>4</v>
      </c>
      <c r="G6" s="19">
        <v>216891.50627679119</v>
      </c>
      <c r="H6" s="20">
        <v>3.71816551616583</v>
      </c>
      <c r="I6" s="19">
        <v>4</v>
      </c>
      <c r="J6" s="21">
        <v>0.5592343612490972</v>
      </c>
      <c r="K6" s="19">
        <v>9</v>
      </c>
      <c r="M6" t="s">
        <v>203</v>
      </c>
      <c r="N6" s="19">
        <v>10619.366350275568</v>
      </c>
      <c r="O6" s="20">
        <v>3.9203935832782837</v>
      </c>
      <c r="P6" s="22">
        <v>14</v>
      </c>
      <c r="Q6" s="21">
        <v>0.6428263273804441</v>
      </c>
      <c r="R6" s="22">
        <v>30</v>
      </c>
      <c r="T6" s="32" t="s">
        <v>419</v>
      </c>
      <c r="U6" s="19">
        <f>SUM(Nurse[RN Hours (excl. Admin, DON)])</f>
        <v>7195.4589987752597</v>
      </c>
      <c r="V6" s="24">
        <f>Category[[#This Row],[State Total]]/U3</f>
        <v>0.11323531972546906</v>
      </c>
      <c r="W6" s="20">
        <f>Category[[#This Row],[State Total]]/D9</f>
        <v>6.3693594348129432E-3</v>
      </c>
      <c r="X6" s="30"/>
      <c r="Y6" s="30"/>
      <c r="AB6" s="30"/>
      <c r="AC6" s="30"/>
    </row>
    <row r="7" spans="2:29" ht="15" customHeight="1" thickBot="1" x14ac:dyDescent="0.3">
      <c r="B7" s="33" t="s">
        <v>420</v>
      </c>
      <c r="C7" s="28">
        <f>SUM(Nurse[RN Hours (excl. Admin, DON)])/SUM(Nurse[MDS Census])</f>
        <v>0.38271740315565589</v>
      </c>
      <c r="D7" s="28">
        <v>0.41441568490090208</v>
      </c>
      <c r="E7"/>
      <c r="F7" s="15">
        <v>5</v>
      </c>
      <c r="G7" s="19">
        <v>218161.62905695051</v>
      </c>
      <c r="H7" s="20">
        <v>3.471756650011959</v>
      </c>
      <c r="I7" s="19">
        <v>8</v>
      </c>
      <c r="J7" s="21">
        <v>0.68815139377795254</v>
      </c>
      <c r="K7" s="19">
        <v>3</v>
      </c>
      <c r="M7" t="s">
        <v>205</v>
      </c>
      <c r="N7" s="19">
        <v>90304.505664421289</v>
      </c>
      <c r="O7" s="20">
        <v>4.0950436576657667</v>
      </c>
      <c r="P7" s="22">
        <v>8</v>
      </c>
      <c r="Q7" s="21">
        <v>0.53846761894166961</v>
      </c>
      <c r="R7" s="22">
        <v>41</v>
      </c>
      <c r="T7" s="32" t="s">
        <v>421</v>
      </c>
      <c r="U7" s="19">
        <f>SUM(Nurse[RN Admin Hours])</f>
        <v>3666.353957440293</v>
      </c>
      <c r="V7" s="24">
        <f>Category[[#This Row],[State Total]]/U3</f>
        <v>5.769760659718233E-2</v>
      </c>
      <c r="W7" s="20">
        <f>Category[[#This Row],[State Total]]/D9</f>
        <v>3.2454255071373357E-3</v>
      </c>
      <c r="X7" s="30"/>
      <c r="Y7" s="30"/>
      <c r="Z7" s="30"/>
      <c r="AA7" s="30"/>
      <c r="AB7" s="30"/>
      <c r="AC7" s="30"/>
    </row>
    <row r="8" spans="2:29" ht="15" customHeight="1" thickTop="1" x14ac:dyDescent="0.25">
      <c r="B8" s="34" t="s">
        <v>422</v>
      </c>
      <c r="C8" s="35">
        <f>COUNTA(Nurse[Provider])</f>
        <v>201</v>
      </c>
      <c r="D8" s="35">
        <v>14627</v>
      </c>
      <c r="F8" s="15">
        <v>6</v>
      </c>
      <c r="G8" s="19">
        <v>133738.05679730567</v>
      </c>
      <c r="H8" s="20">
        <v>3.4421626203964988</v>
      </c>
      <c r="I8" s="19">
        <v>10</v>
      </c>
      <c r="J8" s="21">
        <v>0.34690920997212554</v>
      </c>
      <c r="K8" s="19">
        <v>10</v>
      </c>
      <c r="M8" t="s">
        <v>206</v>
      </c>
      <c r="N8" s="19">
        <v>13996.251684017152</v>
      </c>
      <c r="O8" s="20">
        <v>3.5742923169789274</v>
      </c>
      <c r="P8" s="22">
        <v>34</v>
      </c>
      <c r="Q8" s="21">
        <v>0.85380187117283868</v>
      </c>
      <c r="R8" s="22">
        <v>11</v>
      </c>
      <c r="T8" s="32" t="s">
        <v>423</v>
      </c>
      <c r="U8" s="19">
        <f>SUM(Nurse[RN DON Hours])</f>
        <v>900.57415646050208</v>
      </c>
      <c r="V8" s="24">
        <f>Category[[#This Row],[State Total]]/U3</f>
        <v>1.417238324346745E-2</v>
      </c>
      <c r="W8" s="20">
        <f>Category[[#This Row],[State Total]]/D9</f>
        <v>7.9718062477692473E-4</v>
      </c>
      <c r="X8" s="30"/>
      <c r="Y8" s="30"/>
      <c r="Z8" s="30"/>
      <c r="AA8" s="30"/>
      <c r="AB8" s="30"/>
      <c r="AC8" s="30"/>
    </row>
    <row r="9" spans="2:29" ht="15" customHeight="1" x14ac:dyDescent="0.25">
      <c r="B9" s="34" t="s">
        <v>424</v>
      </c>
      <c r="C9" s="35">
        <f>SUM(Nurse[MDS Census])</f>
        <v>18800.971524800971</v>
      </c>
      <c r="D9" s="35">
        <v>1129699.0022963868</v>
      </c>
      <c r="F9" s="15">
        <v>7</v>
      </c>
      <c r="G9" s="19">
        <v>73847.771586037998</v>
      </c>
      <c r="H9" s="20">
        <v>3.4771723639610803</v>
      </c>
      <c r="I9" s="19">
        <v>7</v>
      </c>
      <c r="J9" s="21">
        <v>0.57887406787921447</v>
      </c>
      <c r="K9" s="19">
        <v>8</v>
      </c>
      <c r="M9" t="s">
        <v>207</v>
      </c>
      <c r="N9" s="19">
        <v>18800.971524800971</v>
      </c>
      <c r="O9" s="20">
        <v>3.379841237553149</v>
      </c>
      <c r="P9" s="22">
        <v>47</v>
      </c>
      <c r="Q9" s="21">
        <v>0.62562655856161031</v>
      </c>
      <c r="R9" s="22">
        <v>35</v>
      </c>
      <c r="T9" s="23" t="s">
        <v>425</v>
      </c>
      <c r="U9" s="19">
        <f>SUM(Nurse[Total LPN Hours (w/ Admin)])</f>
        <v>14484.50526025719</v>
      </c>
      <c r="V9" s="24">
        <f>Category[[#This Row],[State Total]]/U3</f>
        <v>0.22794342716561</v>
      </c>
      <c r="W9" s="20">
        <f>Category[[#This Row],[State Total]]/D9</f>
        <v>1.282156152286045E-2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209</v>
      </c>
      <c r="N10" s="19">
        <v>2001.0333741579916</v>
      </c>
      <c r="O10" s="20">
        <v>3.9151059449534258</v>
      </c>
      <c r="P10" s="22">
        <v>15</v>
      </c>
      <c r="Q10" s="21">
        <v>1.0911259376852895</v>
      </c>
      <c r="R10" s="22">
        <v>3</v>
      </c>
      <c r="T10" s="32" t="s">
        <v>426</v>
      </c>
      <c r="U10" s="19">
        <f>SUM(Nurse[LPN Hours (excl. Admin)])</f>
        <v>13974.036671769743</v>
      </c>
      <c r="V10" s="24">
        <f>Category[[#This Row],[State Total]]/U3</f>
        <v>0.21991015592648216</v>
      </c>
      <c r="W10" s="20">
        <f>Category[[#This Row],[State Total]]/D9</f>
        <v>1.2369699046705476E-2</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208</v>
      </c>
      <c r="N11" s="19">
        <v>3447.8586956521731</v>
      </c>
      <c r="O11" s="20">
        <v>3.9688255155216066</v>
      </c>
      <c r="P11" s="22">
        <v>11</v>
      </c>
      <c r="Q11" s="21">
        <v>0.94962364794784426</v>
      </c>
      <c r="R11" s="22">
        <v>8</v>
      </c>
      <c r="T11" s="32" t="s">
        <v>427</v>
      </c>
      <c r="U11" s="19">
        <f>SUM(Nurse[LPN Admin Hours])</f>
        <v>510.46858848744648</v>
      </c>
      <c r="V11" s="24">
        <f>Category[[#This Row],[State Total]]/U3</f>
        <v>8.0332712391278406E-3</v>
      </c>
      <c r="W11" s="20">
        <f>Category[[#This Row],[State Total]]/D9</f>
        <v>4.5186247615497177E-4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210</v>
      </c>
      <c r="N12" s="19">
        <v>66629.00734843839</v>
      </c>
      <c r="O12" s="20">
        <v>4.0461510158814251</v>
      </c>
      <c r="P12" s="22">
        <v>10</v>
      </c>
      <c r="Q12" s="21">
        <v>0.65170667436305396</v>
      </c>
      <c r="R12" s="22">
        <v>29</v>
      </c>
      <c r="T12" s="23" t="s">
        <v>428</v>
      </c>
      <c r="U12" s="19">
        <f>SUM(Nurse[Total CNA, NA TR, Med Aide/Tech Hours])</f>
        <v>37297.406492651557</v>
      </c>
      <c r="V12" s="24">
        <f>Category[[#This Row],[State Total]]/U3</f>
        <v>0.58695126326827074</v>
      </c>
      <c r="W12" s="20">
        <f>Category[[#This Row],[State Total]]/D9</f>
        <v>3.3015348705129018E-2</v>
      </c>
      <c r="X12" s="30"/>
      <c r="Y12" s="30"/>
      <c r="Z12" s="30"/>
      <c r="AA12" s="30"/>
      <c r="AB12" s="30"/>
      <c r="AC12" s="30"/>
    </row>
    <row r="13" spans="2:29" ht="15" customHeight="1" x14ac:dyDescent="0.25">
      <c r="I13" s="19"/>
      <c r="J13" s="19"/>
      <c r="K13" s="19"/>
      <c r="M13" t="s">
        <v>211</v>
      </c>
      <c r="N13" s="19">
        <v>27047.194427434184</v>
      </c>
      <c r="O13" s="20">
        <v>3.3334159425604026</v>
      </c>
      <c r="P13" s="22">
        <v>48</v>
      </c>
      <c r="Q13" s="21">
        <v>0.4036688437032282</v>
      </c>
      <c r="R13" s="22">
        <v>46</v>
      </c>
      <c r="T13" s="32" t="s">
        <v>429</v>
      </c>
      <c r="U13" s="19">
        <f>SUM(Nurse[CNA Hours])</f>
        <v>36943.300623086339</v>
      </c>
      <c r="V13" s="24">
        <f>Category[[#This Row],[State Total]]/U3</f>
        <v>0.58137868042627161</v>
      </c>
      <c r="W13" s="20">
        <f>Category[[#This Row],[State Total]]/D9</f>
        <v>3.2701897184993646E-2</v>
      </c>
      <c r="X13" s="30"/>
      <c r="Y13" s="30"/>
      <c r="Z13" s="30"/>
      <c r="AA13" s="30"/>
      <c r="AB13" s="30"/>
      <c r="AC13" s="30"/>
    </row>
    <row r="14" spans="2:29" ht="15" customHeight="1" x14ac:dyDescent="0.25">
      <c r="G14" s="20"/>
      <c r="I14" s="19"/>
      <c r="J14" s="19"/>
      <c r="K14" s="19"/>
      <c r="M14" t="s">
        <v>212</v>
      </c>
      <c r="N14" s="19">
        <v>3263.663043478261</v>
      </c>
      <c r="O14" s="20">
        <v>4.4084708100060954</v>
      </c>
      <c r="P14" s="22">
        <v>4</v>
      </c>
      <c r="Q14" s="21">
        <v>1.4454388074216427</v>
      </c>
      <c r="R14" s="22">
        <v>2</v>
      </c>
      <c r="T14" s="32" t="s">
        <v>430</v>
      </c>
      <c r="U14" s="19">
        <f>SUM(Nurse[NA TR Hours])</f>
        <v>320.45641304347822</v>
      </c>
      <c r="V14" s="24">
        <f>Category[[#This Row],[State Total]]/U3</f>
        <v>5.0430395608162936E-3</v>
      </c>
      <c r="W14" s="20">
        <f>Category[[#This Row],[State Total]]/D9</f>
        <v>2.8366530588419834E-4</v>
      </c>
    </row>
    <row r="15" spans="2:29" ht="15" customHeight="1" x14ac:dyDescent="0.25">
      <c r="I15" s="19"/>
      <c r="J15" s="19"/>
      <c r="K15" s="19"/>
      <c r="M15" t="s">
        <v>216</v>
      </c>
      <c r="N15" s="19">
        <v>19016.558481322707</v>
      </c>
      <c r="O15" s="20">
        <v>3.6135143049020404</v>
      </c>
      <c r="P15" s="22">
        <v>31</v>
      </c>
      <c r="Q15" s="21">
        <v>0.70210559181671839</v>
      </c>
      <c r="R15" s="22">
        <v>21</v>
      </c>
      <c r="T15" s="36" t="s">
        <v>431</v>
      </c>
      <c r="U15" s="37">
        <f>SUM(Nurse[Med Aide/Tech Hours])</f>
        <v>33.649456521739133</v>
      </c>
      <c r="V15" s="24">
        <f>Category[[#This Row],[State Total]]/U3</f>
        <v>5.2954328118275064E-4</v>
      </c>
      <c r="W15" s="20">
        <f>Category[[#This Row],[State Total]]/D9</f>
        <v>2.9786214251175282E-5</v>
      </c>
    </row>
    <row r="16" spans="2:29" ht="15" customHeight="1" x14ac:dyDescent="0.25">
      <c r="I16" s="19"/>
      <c r="J16" s="19"/>
      <c r="K16" s="19"/>
      <c r="M16" t="s">
        <v>213</v>
      </c>
      <c r="N16" s="19">
        <v>3575.7164727495401</v>
      </c>
      <c r="O16" s="20">
        <v>4.1596000463252762</v>
      </c>
      <c r="P16" s="22">
        <v>7</v>
      </c>
      <c r="Q16" s="21">
        <v>0.89615304423849729</v>
      </c>
      <c r="R16" s="22">
        <v>9</v>
      </c>
    </row>
    <row r="17" spans="9:23" ht="15" customHeight="1" x14ac:dyDescent="0.25">
      <c r="I17" s="19"/>
      <c r="J17" s="19"/>
      <c r="K17" s="19"/>
      <c r="M17" t="s">
        <v>214</v>
      </c>
      <c r="N17" s="19">
        <v>55939.917483159865</v>
      </c>
      <c r="O17" s="20">
        <v>2.9656991045590826</v>
      </c>
      <c r="P17" s="22">
        <v>51</v>
      </c>
      <c r="Q17" s="21">
        <v>0.65815085334220447</v>
      </c>
      <c r="R17" s="22">
        <v>28</v>
      </c>
    </row>
    <row r="18" spans="9:23" ht="15" customHeight="1" x14ac:dyDescent="0.25">
      <c r="I18" s="19"/>
      <c r="J18" s="19"/>
      <c r="K18" s="19"/>
      <c r="M18" t="s">
        <v>215</v>
      </c>
      <c r="N18" s="19">
        <v>34295.675137783197</v>
      </c>
      <c r="O18" s="20">
        <v>3.4285543140358197</v>
      </c>
      <c r="P18" s="22">
        <v>43</v>
      </c>
      <c r="Q18" s="21">
        <v>0.57097472562080043</v>
      </c>
      <c r="R18" s="22">
        <v>37</v>
      </c>
      <c r="T18" s="15" t="s">
        <v>432</v>
      </c>
      <c r="U18" s="15" t="s">
        <v>509</v>
      </c>
    </row>
    <row r="19" spans="9:23" ht="15" customHeight="1" x14ac:dyDescent="0.25">
      <c r="M19" t="s">
        <v>217</v>
      </c>
      <c r="N19" s="19">
        <v>14478.901255358249</v>
      </c>
      <c r="O19" s="20">
        <v>3.8209594408139687</v>
      </c>
      <c r="P19" s="22">
        <v>20</v>
      </c>
      <c r="Q19" s="21">
        <v>0.68653707149505028</v>
      </c>
      <c r="R19" s="22">
        <v>26</v>
      </c>
      <c r="T19" s="15" t="s">
        <v>433</v>
      </c>
      <c r="U19" s="19">
        <f>SUM(Nurse[RN Hours Contract (excl. Admin, DON)])</f>
        <v>273.92201622780146</v>
      </c>
    </row>
    <row r="20" spans="9:23" ht="15" customHeight="1" x14ac:dyDescent="0.25">
      <c r="M20" t="s">
        <v>218</v>
      </c>
      <c r="N20" s="19">
        <v>20179.736834047766</v>
      </c>
      <c r="O20" s="20">
        <v>3.6234626550899827</v>
      </c>
      <c r="P20" s="22">
        <v>30</v>
      </c>
      <c r="Q20" s="21">
        <v>0.63141179459022878</v>
      </c>
      <c r="R20" s="22">
        <v>33</v>
      </c>
      <c r="T20" s="15" t="s">
        <v>434</v>
      </c>
      <c r="U20" s="19">
        <f>SUM(Nurse[RN Admin Hours Contract])</f>
        <v>79.579782608695652</v>
      </c>
      <c r="W20" s="19"/>
    </row>
    <row r="21" spans="9:23" ht="15" customHeight="1" x14ac:dyDescent="0.25">
      <c r="M21" t="s">
        <v>219</v>
      </c>
      <c r="N21" s="19">
        <v>21713.855174525426</v>
      </c>
      <c r="O21" s="20">
        <v>3.4276349481314496</v>
      </c>
      <c r="P21" s="22">
        <v>44</v>
      </c>
      <c r="Q21" s="21">
        <v>0.22995066355388311</v>
      </c>
      <c r="R21" s="22">
        <v>51</v>
      </c>
      <c r="T21" s="15" t="s">
        <v>435</v>
      </c>
      <c r="U21" s="19">
        <f>SUM(Nurse[RN DON Hours Contract])</f>
        <v>5.037826086956521</v>
      </c>
    </row>
    <row r="22" spans="9:23" ht="15" customHeight="1" x14ac:dyDescent="0.25">
      <c r="M22" t="s">
        <v>222</v>
      </c>
      <c r="N22" s="19">
        <v>31609.482088181256</v>
      </c>
      <c r="O22" s="20">
        <v>3.5766830777603746</v>
      </c>
      <c r="P22" s="22">
        <v>33</v>
      </c>
      <c r="Q22" s="21">
        <v>0.63151705366882682</v>
      </c>
      <c r="R22" s="22">
        <v>32</v>
      </c>
      <c r="T22" s="15" t="s">
        <v>436</v>
      </c>
      <c r="U22" s="19">
        <f>SUM(Nurse[LPN Hours Contract (excl. Admin)])</f>
        <v>835.85580067360684</v>
      </c>
    </row>
    <row r="23" spans="9:23" ht="15" customHeight="1" x14ac:dyDescent="0.25">
      <c r="M23" t="s">
        <v>221</v>
      </c>
      <c r="N23" s="19">
        <v>21067.939375382732</v>
      </c>
      <c r="O23" s="20">
        <v>3.702235346411582</v>
      </c>
      <c r="P23" s="22">
        <v>24</v>
      </c>
      <c r="Q23" s="21">
        <v>0.76651287635763865</v>
      </c>
      <c r="R23" s="22">
        <v>16</v>
      </c>
      <c r="T23" s="15" t="s">
        <v>437</v>
      </c>
      <c r="U23" s="19">
        <f>SUM(Nurse[LPN Admin Hours Contract])</f>
        <v>18.309399877526022</v>
      </c>
    </row>
    <row r="24" spans="9:23" ht="15" customHeight="1" x14ac:dyDescent="0.25">
      <c r="M24" t="s">
        <v>220</v>
      </c>
      <c r="N24" s="19">
        <v>4706.4853031230869</v>
      </c>
      <c r="O24" s="20">
        <v>4.2908077351670615</v>
      </c>
      <c r="P24" s="22">
        <v>5</v>
      </c>
      <c r="Q24" s="21">
        <v>1.0535412211824036</v>
      </c>
      <c r="R24" s="22">
        <v>6</v>
      </c>
      <c r="T24" s="15" t="s">
        <v>438</v>
      </c>
      <c r="U24" s="19">
        <f>SUM(Nurse[CNA Hours Contract])</f>
        <v>1539.4872672994491</v>
      </c>
    </row>
    <row r="25" spans="9:23" ht="15" customHeight="1" x14ac:dyDescent="0.25">
      <c r="M25" t="s">
        <v>223</v>
      </c>
      <c r="N25" s="19">
        <v>29784.779087568884</v>
      </c>
      <c r="O25" s="20">
        <v>3.8152594065353851</v>
      </c>
      <c r="P25" s="22">
        <v>21</v>
      </c>
      <c r="Q25" s="21">
        <v>0.72680523692894061</v>
      </c>
      <c r="R25" s="22">
        <v>19</v>
      </c>
      <c r="T25" s="15" t="s">
        <v>439</v>
      </c>
      <c r="U25" s="19">
        <f>SUM(Nurse[NA TR Hours Contract])</f>
        <v>0.94565217391304357</v>
      </c>
    </row>
    <row r="26" spans="9:23" ht="15" customHeight="1" x14ac:dyDescent="0.25">
      <c r="M26" t="s">
        <v>224</v>
      </c>
      <c r="N26" s="19">
        <v>18654.419320269433</v>
      </c>
      <c r="O26" s="20">
        <v>4.1827830651924156</v>
      </c>
      <c r="P26" s="22">
        <v>6</v>
      </c>
      <c r="Q26" s="21">
        <v>1.0685266044542867</v>
      </c>
      <c r="R26" s="22">
        <v>5</v>
      </c>
      <c r="T26" s="15" t="s">
        <v>440</v>
      </c>
      <c r="U26" s="19">
        <f>SUM(Nurse[Med Aide/Tech Hours Contract])</f>
        <v>0</v>
      </c>
    </row>
    <row r="27" spans="9:23" ht="15" customHeight="1" x14ac:dyDescent="0.25">
      <c r="M27" t="s">
        <v>226</v>
      </c>
      <c r="N27" s="19">
        <v>30915.301745254106</v>
      </c>
      <c r="O27" s="20">
        <v>3.0868578483482887</v>
      </c>
      <c r="P27" s="22">
        <v>50</v>
      </c>
      <c r="Q27" s="21">
        <v>0.40359827435993229</v>
      </c>
      <c r="R27" s="22">
        <v>47</v>
      </c>
      <c r="T27" s="15" t="s">
        <v>358</v>
      </c>
      <c r="U27" s="19">
        <f>SUM(Nurse[Total Contract Hours])</f>
        <v>2753.1377449479505</v>
      </c>
    </row>
    <row r="28" spans="9:23" ht="15" customHeight="1" x14ac:dyDescent="0.25">
      <c r="M28" t="s">
        <v>225</v>
      </c>
      <c r="N28" s="19">
        <v>13613.024341702383</v>
      </c>
      <c r="O28" s="20">
        <v>3.8706506835477068</v>
      </c>
      <c r="P28" s="22">
        <v>17</v>
      </c>
      <c r="Q28" s="21">
        <v>0.54461092917222786</v>
      </c>
      <c r="R28" s="22">
        <v>39</v>
      </c>
      <c r="T28" s="15" t="s">
        <v>441</v>
      </c>
      <c r="U28" s="19">
        <f>SUM(Nurse[Total Nurse Staff Hours])</f>
        <v>63544.298865584831</v>
      </c>
    </row>
    <row r="29" spans="9:23" ht="15" customHeight="1" x14ac:dyDescent="0.25">
      <c r="M29" t="s">
        <v>227</v>
      </c>
      <c r="N29" s="19">
        <v>3142.4673913043484</v>
      </c>
      <c r="O29" s="20">
        <v>3.5161153137073806</v>
      </c>
      <c r="P29" s="22">
        <v>39</v>
      </c>
      <c r="Q29" s="21">
        <v>0.79674798603977071</v>
      </c>
      <c r="R29" s="22">
        <v>15</v>
      </c>
      <c r="T29" s="15" t="s">
        <v>442</v>
      </c>
      <c r="U29" s="38">
        <f>U27/U28</f>
        <v>4.33262746477329E-2</v>
      </c>
    </row>
    <row r="30" spans="9:23" ht="15" customHeight="1" x14ac:dyDescent="0.25">
      <c r="M30" t="s">
        <v>234</v>
      </c>
      <c r="N30" s="19">
        <v>31397.817207593369</v>
      </c>
      <c r="O30" s="20">
        <v>3.4417155121175713</v>
      </c>
      <c r="P30" s="22">
        <v>42</v>
      </c>
      <c r="Q30" s="21">
        <v>0.50629516352831194</v>
      </c>
      <c r="R30" s="22">
        <v>45</v>
      </c>
    </row>
    <row r="31" spans="9:23" ht="15" customHeight="1" x14ac:dyDescent="0.25">
      <c r="M31" t="s">
        <v>235</v>
      </c>
      <c r="N31" s="19">
        <v>4392.4673913043471</v>
      </c>
      <c r="O31" s="20">
        <v>4.4756414019059303</v>
      </c>
      <c r="P31" s="22">
        <v>3</v>
      </c>
      <c r="Q31" s="21">
        <v>0.83480991420589112</v>
      </c>
      <c r="R31" s="22">
        <v>13</v>
      </c>
      <c r="U31" s="19"/>
    </row>
    <row r="32" spans="9:23" ht="15" customHeight="1" x14ac:dyDescent="0.25">
      <c r="M32" t="s">
        <v>228</v>
      </c>
      <c r="N32" s="19">
        <v>9437.0101041028774</v>
      </c>
      <c r="O32" s="20">
        <v>3.9536238400260872</v>
      </c>
      <c r="P32" s="22">
        <v>12</v>
      </c>
      <c r="Q32" s="21">
        <v>0.73956294588721605</v>
      </c>
      <c r="R32" s="22">
        <v>18</v>
      </c>
    </row>
    <row r="33" spans="13:23" ht="15" customHeight="1" x14ac:dyDescent="0.25">
      <c r="M33" t="s">
        <v>230</v>
      </c>
      <c r="N33" s="19">
        <v>5478.8913043478278</v>
      </c>
      <c r="O33" s="20">
        <v>3.6689014954628241</v>
      </c>
      <c r="P33" s="22">
        <v>26</v>
      </c>
      <c r="Q33" s="21">
        <v>0.69069482083411027</v>
      </c>
      <c r="R33" s="22">
        <v>25</v>
      </c>
      <c r="T33" s="15" t="s">
        <v>410</v>
      </c>
      <c r="U33" s="16" t="s">
        <v>412</v>
      </c>
    </row>
    <row r="34" spans="13:23" ht="15" customHeight="1" x14ac:dyDescent="0.25">
      <c r="M34" t="s">
        <v>231</v>
      </c>
      <c r="N34" s="19">
        <v>37141.731475811372</v>
      </c>
      <c r="O34" s="20">
        <v>3.6107114278034693</v>
      </c>
      <c r="P34" s="22">
        <v>32</v>
      </c>
      <c r="Q34" s="21">
        <v>0.6783616567987637</v>
      </c>
      <c r="R34" s="22">
        <v>27</v>
      </c>
      <c r="T34" s="23" t="s">
        <v>443</v>
      </c>
      <c r="U34" s="20">
        <v>3.7466213862576487</v>
      </c>
    </row>
    <row r="35" spans="13:23" ht="15" customHeight="1" x14ac:dyDescent="0.25">
      <c r="M35" t="s">
        <v>232</v>
      </c>
      <c r="N35" s="19">
        <v>4791.5774647887329</v>
      </c>
      <c r="O35" s="20">
        <v>3.478749758455526</v>
      </c>
      <c r="P35" s="22">
        <v>41</v>
      </c>
      <c r="Q35" s="21">
        <v>0.63604079500848976</v>
      </c>
      <c r="R35" s="22">
        <v>31</v>
      </c>
      <c r="T35" s="19" t="s">
        <v>444</v>
      </c>
      <c r="U35" s="28">
        <f>SUM(Nurse[Total RN Hours (w/ Admin, DON)])/SUM(Nurse[MDS Census])</f>
        <v>0.62562655856161031</v>
      </c>
    </row>
    <row r="36" spans="13:23" ht="15" customHeight="1" x14ac:dyDescent="0.25">
      <c r="M36" t="s">
        <v>229</v>
      </c>
      <c r="N36" s="19">
        <v>5145.2409675443978</v>
      </c>
      <c r="O36" s="20">
        <v>3.8413014005831938</v>
      </c>
      <c r="P36" s="22">
        <v>19</v>
      </c>
      <c r="Q36" s="21">
        <v>0.71644517490315163</v>
      </c>
      <c r="R36" s="22">
        <v>20</v>
      </c>
      <c r="T36" s="19" t="s">
        <v>445</v>
      </c>
      <c r="U36" s="28">
        <f>SUM(Nurse[RN Hours (excl. Admin, DON)])/SUM(Nurse[MDS Census])</f>
        <v>0.38271740315565589</v>
      </c>
    </row>
    <row r="37" spans="13:23" ht="15" customHeight="1" x14ac:dyDescent="0.25">
      <c r="M37" t="s">
        <v>233</v>
      </c>
      <c r="N37" s="19">
        <v>91093.670391916734</v>
      </c>
      <c r="O37" s="20">
        <v>3.3920817889897901</v>
      </c>
      <c r="P37" s="22">
        <v>46</v>
      </c>
      <c r="Q37" s="21">
        <v>0.62838777517583722</v>
      </c>
      <c r="R37" s="22">
        <v>34</v>
      </c>
      <c r="T37" s="19" t="s">
        <v>446</v>
      </c>
      <c r="U37" s="28">
        <f>SUM(Nurse[Total CNA, NA TR, Med Aide/Tech Hours])/SUM(Nurse[MDS Census])</f>
        <v>1.9838020840280164</v>
      </c>
      <c r="W37" s="20"/>
    </row>
    <row r="38" spans="13:23" ht="15" customHeight="1" x14ac:dyDescent="0.25">
      <c r="M38" t="s">
        <v>236</v>
      </c>
      <c r="N38" s="19">
        <v>62098.361298224219</v>
      </c>
      <c r="O38" s="20">
        <v>3.4827578464943199</v>
      </c>
      <c r="P38" s="22">
        <v>40</v>
      </c>
      <c r="Q38" s="21">
        <v>0.57093758118305848</v>
      </c>
      <c r="R38" s="22">
        <v>38</v>
      </c>
    </row>
    <row r="39" spans="13:23" ht="15" customHeight="1" x14ac:dyDescent="0.25">
      <c r="M39" t="s">
        <v>237</v>
      </c>
      <c r="N39" s="19">
        <v>15314.761022657687</v>
      </c>
      <c r="O39" s="20">
        <v>3.7048972593561507</v>
      </c>
      <c r="P39" s="22">
        <v>23</v>
      </c>
      <c r="Q39" s="21">
        <v>0.34739869296478082</v>
      </c>
      <c r="R39" s="22">
        <v>50</v>
      </c>
    </row>
    <row r="40" spans="13:23" ht="15" customHeight="1" x14ac:dyDescent="0.25">
      <c r="M40" t="s">
        <v>238</v>
      </c>
      <c r="N40" s="19">
        <v>6050.0549601959565</v>
      </c>
      <c r="O40" s="20">
        <v>4.6872022066674388</v>
      </c>
      <c r="P40" s="22">
        <v>2</v>
      </c>
      <c r="Q40" s="21">
        <v>0.69411304457690826</v>
      </c>
      <c r="R40" s="22">
        <v>24</v>
      </c>
    </row>
    <row r="41" spans="13:23" ht="15" customHeight="1" x14ac:dyDescent="0.25">
      <c r="M41" t="s">
        <v>239</v>
      </c>
      <c r="N41" s="19">
        <v>63705.130128597702</v>
      </c>
      <c r="O41" s="20">
        <v>3.5464409930734</v>
      </c>
      <c r="P41" s="22">
        <v>36</v>
      </c>
      <c r="Q41" s="21">
        <v>0.69528611620089797</v>
      </c>
      <c r="R41" s="22">
        <v>23</v>
      </c>
    </row>
    <row r="42" spans="13:23" ht="15" customHeight="1" x14ac:dyDescent="0.25">
      <c r="M42" t="s">
        <v>240</v>
      </c>
      <c r="N42" s="19">
        <v>6548.130434782609</v>
      </c>
      <c r="O42" s="20">
        <v>3.5264193563380197</v>
      </c>
      <c r="P42" s="22">
        <v>38</v>
      </c>
      <c r="Q42" s="21">
        <v>0.74178549137822269</v>
      </c>
      <c r="R42" s="22">
        <v>17</v>
      </c>
    </row>
    <row r="43" spans="13:23" ht="15" customHeight="1" x14ac:dyDescent="0.25">
      <c r="M43" t="s">
        <v>241</v>
      </c>
      <c r="N43" s="19">
        <v>15013.476117575008</v>
      </c>
      <c r="O43" s="20">
        <v>3.6477515116904691</v>
      </c>
      <c r="P43" s="22">
        <v>28</v>
      </c>
      <c r="Q43" s="21">
        <v>0.53383004079229701</v>
      </c>
      <c r="R43" s="22">
        <v>42</v>
      </c>
    </row>
    <row r="44" spans="13:23" ht="15" customHeight="1" x14ac:dyDescent="0.25">
      <c r="M44" t="s">
        <v>242</v>
      </c>
      <c r="N44" s="19">
        <v>4556.4399877526012</v>
      </c>
      <c r="O44" s="20">
        <v>3.5445452329438498</v>
      </c>
      <c r="P44" s="22">
        <v>37</v>
      </c>
      <c r="Q44" s="21">
        <v>0.83146373211324598</v>
      </c>
      <c r="R44" s="22">
        <v>14</v>
      </c>
    </row>
    <row r="45" spans="13:23" ht="15" customHeight="1" x14ac:dyDescent="0.25">
      <c r="M45" t="s">
        <v>243</v>
      </c>
      <c r="N45" s="19">
        <v>23588.007195346021</v>
      </c>
      <c r="O45" s="20">
        <v>3.6602554979328654</v>
      </c>
      <c r="P45" s="22">
        <v>27</v>
      </c>
      <c r="Q45" s="21">
        <v>0.52665362034272378</v>
      </c>
      <c r="R45" s="22">
        <v>43</v>
      </c>
    </row>
    <row r="46" spans="13:23" ht="15" customHeight="1" x14ac:dyDescent="0.25">
      <c r="M46" t="s">
        <v>244</v>
      </c>
      <c r="N46" s="19">
        <v>77152.250459277362</v>
      </c>
      <c r="O46" s="20">
        <v>3.3099355679287084</v>
      </c>
      <c r="P46" s="22">
        <v>49</v>
      </c>
      <c r="Q46" s="21">
        <v>0.35875549800231565</v>
      </c>
      <c r="R46" s="22">
        <v>49</v>
      </c>
    </row>
    <row r="47" spans="13:23" ht="15" customHeight="1" x14ac:dyDescent="0.25">
      <c r="M47" t="s">
        <v>245</v>
      </c>
      <c r="N47" s="19">
        <v>5291.7033067973089</v>
      </c>
      <c r="O47" s="20">
        <v>3.9247848395010867</v>
      </c>
      <c r="P47" s="22">
        <v>13</v>
      </c>
      <c r="Q47" s="21">
        <v>1.0879953653661694</v>
      </c>
      <c r="R47" s="22">
        <v>4</v>
      </c>
    </row>
    <row r="48" spans="13:23" ht="15" customHeight="1" x14ac:dyDescent="0.25">
      <c r="M48" t="s">
        <v>247</v>
      </c>
      <c r="N48" s="19">
        <v>25489.041028781343</v>
      </c>
      <c r="O48" s="20">
        <v>3.4141958363336409</v>
      </c>
      <c r="P48" s="22">
        <v>45</v>
      </c>
      <c r="Q48" s="21">
        <v>0.51625486340635118</v>
      </c>
      <c r="R48" s="22">
        <v>44</v>
      </c>
    </row>
    <row r="49" spans="13:18" ht="15" customHeight="1" x14ac:dyDescent="0.25">
      <c r="M49" t="s">
        <v>246</v>
      </c>
      <c r="N49" s="19">
        <v>2232.1630434782601</v>
      </c>
      <c r="O49" s="20">
        <v>3.9136525791418939</v>
      </c>
      <c r="P49" s="22">
        <v>16</v>
      </c>
      <c r="Q49" s="21">
        <v>0.69748489231053945</v>
      </c>
      <c r="R49" s="22">
        <v>22</v>
      </c>
    </row>
    <row r="50" spans="13:18" ht="15" customHeight="1" x14ac:dyDescent="0.25">
      <c r="M50" t="s">
        <v>248</v>
      </c>
      <c r="N50" s="19">
        <v>12080.927740355173</v>
      </c>
      <c r="O50" s="20">
        <v>4.0868216477922026</v>
      </c>
      <c r="P50" s="22">
        <v>9</v>
      </c>
      <c r="Q50" s="21">
        <v>0.87200140966045714</v>
      </c>
      <c r="R50" s="22">
        <v>10</v>
      </c>
    </row>
    <row r="51" spans="13:18" ht="15" customHeight="1" x14ac:dyDescent="0.25">
      <c r="M51" t="s">
        <v>250</v>
      </c>
      <c r="N51" s="19">
        <v>17388.476729944887</v>
      </c>
      <c r="O51" s="20">
        <v>3.7945207317598215</v>
      </c>
      <c r="P51" s="22">
        <v>22</v>
      </c>
      <c r="Q51" s="21">
        <v>0.96009537140413648</v>
      </c>
      <c r="R51" s="22">
        <v>7</v>
      </c>
    </row>
    <row r="52" spans="13:18" ht="15" customHeight="1" x14ac:dyDescent="0.25">
      <c r="M52" t="s">
        <v>249</v>
      </c>
      <c r="N52" s="19">
        <v>8732.7163196570727</v>
      </c>
      <c r="O52" s="20">
        <v>3.6365012061354052</v>
      </c>
      <c r="P52" s="22">
        <v>29</v>
      </c>
      <c r="Q52" s="21">
        <v>0.61384155542091412</v>
      </c>
      <c r="R52" s="22">
        <v>36</v>
      </c>
    </row>
    <row r="53" spans="13:18" ht="15" customHeight="1" x14ac:dyDescent="0.25">
      <c r="M53" t="s">
        <v>251</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478</v>
      </c>
      <c r="D2" s="40"/>
    </row>
    <row r="3" spans="2:4" x14ac:dyDescent="0.25">
      <c r="C3" s="41" t="s">
        <v>429</v>
      </c>
      <c r="D3" s="42" t="s">
        <v>479</v>
      </c>
    </row>
    <row r="4" spans="2:4" x14ac:dyDescent="0.25">
      <c r="C4" s="43" t="s">
        <v>412</v>
      </c>
      <c r="D4" s="44" t="s">
        <v>480</v>
      </c>
    </row>
    <row r="5" spans="2:4" x14ac:dyDescent="0.25">
      <c r="C5" s="43" t="s">
        <v>481</v>
      </c>
      <c r="D5" s="44" t="s">
        <v>482</v>
      </c>
    </row>
    <row r="6" spans="2:4" ht="15.6" customHeight="1" x14ac:dyDescent="0.25">
      <c r="C6" s="43" t="s">
        <v>431</v>
      </c>
      <c r="D6" s="44" t="s">
        <v>483</v>
      </c>
    </row>
    <row r="7" spans="2:4" ht="15.6" customHeight="1" x14ac:dyDescent="0.25">
      <c r="C7" s="43" t="s">
        <v>430</v>
      </c>
      <c r="D7" s="44" t="s">
        <v>484</v>
      </c>
    </row>
    <row r="8" spans="2:4" x14ac:dyDescent="0.25">
      <c r="C8" s="43" t="s">
        <v>485</v>
      </c>
      <c r="D8" s="44" t="s">
        <v>486</v>
      </c>
    </row>
    <row r="9" spans="2:4" x14ac:dyDescent="0.25">
      <c r="C9" s="45" t="s">
        <v>487</v>
      </c>
      <c r="D9" s="43" t="s">
        <v>488</v>
      </c>
    </row>
    <row r="10" spans="2:4" x14ac:dyDescent="0.25">
      <c r="B10" s="46"/>
      <c r="C10" s="43" t="s">
        <v>489</v>
      </c>
      <c r="D10" s="44" t="s">
        <v>490</v>
      </c>
    </row>
    <row r="11" spans="2:4" x14ac:dyDescent="0.25">
      <c r="C11" s="43" t="s">
        <v>239</v>
      </c>
      <c r="D11" s="44" t="s">
        <v>491</v>
      </c>
    </row>
    <row r="12" spans="2:4" x14ac:dyDescent="0.25">
      <c r="C12" s="43" t="s">
        <v>492</v>
      </c>
      <c r="D12" s="44" t="s">
        <v>493</v>
      </c>
    </row>
    <row r="13" spans="2:4" x14ac:dyDescent="0.25">
      <c r="C13" s="43" t="s">
        <v>489</v>
      </c>
      <c r="D13" s="44" t="s">
        <v>490</v>
      </c>
    </row>
    <row r="14" spans="2:4" x14ac:dyDescent="0.25">
      <c r="C14" s="43" t="s">
        <v>239</v>
      </c>
      <c r="D14" s="44" t="s">
        <v>494</v>
      </c>
    </row>
    <row r="15" spans="2:4" x14ac:dyDescent="0.25">
      <c r="C15" s="47" t="s">
        <v>492</v>
      </c>
      <c r="D15" s="48" t="s">
        <v>493</v>
      </c>
    </row>
    <row r="17" spans="3:4" ht="23.25" x14ac:dyDescent="0.35">
      <c r="C17" s="39" t="s">
        <v>495</v>
      </c>
      <c r="D17" s="40"/>
    </row>
    <row r="18" spans="3:4" x14ac:dyDescent="0.25">
      <c r="C18" s="43" t="s">
        <v>412</v>
      </c>
      <c r="D18" s="44" t="s">
        <v>496</v>
      </c>
    </row>
    <row r="19" spans="3:4" x14ac:dyDescent="0.25">
      <c r="C19" s="43" t="s">
        <v>443</v>
      </c>
      <c r="D19" s="44" t="s">
        <v>497</v>
      </c>
    </row>
    <row r="20" spans="3:4" x14ac:dyDescent="0.25">
      <c r="C20" s="45" t="s">
        <v>498</v>
      </c>
      <c r="D20" s="43" t="s">
        <v>499</v>
      </c>
    </row>
    <row r="21" spans="3:4" x14ac:dyDescent="0.25">
      <c r="C21" s="43" t="s">
        <v>500</v>
      </c>
      <c r="D21" s="44" t="s">
        <v>501</v>
      </c>
    </row>
    <row r="22" spans="3:4" x14ac:dyDescent="0.25">
      <c r="C22" s="43" t="s">
        <v>502</v>
      </c>
      <c r="D22" s="44" t="s">
        <v>503</v>
      </c>
    </row>
    <row r="23" spans="3:4" x14ac:dyDescent="0.25">
      <c r="C23" s="43" t="s">
        <v>504</v>
      </c>
      <c r="D23" s="44" t="s">
        <v>505</v>
      </c>
    </row>
    <row r="24" spans="3:4" x14ac:dyDescent="0.25">
      <c r="C24" s="43" t="s">
        <v>506</v>
      </c>
      <c r="D24" s="44" t="s">
        <v>507</v>
      </c>
    </row>
    <row r="25" spans="3:4" x14ac:dyDescent="0.25">
      <c r="C25" s="43" t="s">
        <v>418</v>
      </c>
      <c r="D25" s="44" t="s">
        <v>508</v>
      </c>
    </row>
    <row r="26" spans="3:4" x14ac:dyDescent="0.25">
      <c r="C26" s="43" t="s">
        <v>502</v>
      </c>
      <c r="D26" s="44" t="s">
        <v>503</v>
      </c>
    </row>
    <row r="27" spans="3:4" x14ac:dyDescent="0.25">
      <c r="C27" s="43" t="s">
        <v>504</v>
      </c>
      <c r="D27" s="44" t="s">
        <v>505</v>
      </c>
    </row>
    <row r="28" spans="3:4" x14ac:dyDescent="0.25">
      <c r="C28" s="47" t="s">
        <v>506</v>
      </c>
      <c r="D28" s="48" t="s">
        <v>507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2022-06-08T20:04:52Z</dcterms:modified>
</cp:coreProperties>
</file>