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egold\Desktop\LTCCC\Data\Staffing data\2021 Q4 Staffing\State files\"/>
    </mc:Choice>
  </mc:AlternateContent>
  <xr:revisionPtr revIDLastSave="0" documentId="13_ncr:1_{25A93A09-958D-420E-8D44-6743DE48EBEC}" xr6:coauthVersionLast="47" xr6:coauthVersionMax="47" xr10:uidLastSave="{00000000-0000-0000-0000-000000000000}"/>
  <bookViews>
    <workbookView xWindow="-120" yWindow="-120" windowWidth="29040" windowHeight="15720" xr2:uid="{00000000-000D-0000-FFFF-FFFF00000000}"/>
  </bookViews>
  <sheets>
    <sheet name="Nurse" sheetId="4" r:id="rId1"/>
    <sheet name="Contract" sheetId="5" r:id="rId2"/>
    <sheet name="Non-Nurse" sheetId="7" r:id="rId3"/>
    <sheet name="Summary Data" sheetId="6" r:id="rId4"/>
    <sheet name="Notes &amp; Glossary" sheetId="8"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 i="4" l="1"/>
  <c r="J2" i="4"/>
  <c r="F2" i="4" s="1"/>
  <c r="K2" i="4"/>
  <c r="G2" i="4" s="1"/>
  <c r="L2" i="4"/>
  <c r="H2" i="4" s="1"/>
  <c r="P2" i="4"/>
  <c r="S2" i="4"/>
  <c r="W2" i="4"/>
  <c r="I3" i="4"/>
  <c r="J3" i="4"/>
  <c r="F3" i="4" s="1"/>
  <c r="K3" i="4"/>
  <c r="G3" i="4" s="1"/>
  <c r="L3" i="4"/>
  <c r="H3" i="4" s="1"/>
  <c r="P3" i="4"/>
  <c r="S3" i="4"/>
  <c r="W3" i="4"/>
  <c r="I4" i="4"/>
  <c r="J4" i="4"/>
  <c r="F4" i="4" s="1"/>
  <c r="K4" i="4"/>
  <c r="G4" i="4" s="1"/>
  <c r="L4" i="4"/>
  <c r="H4" i="4" s="1"/>
  <c r="P4" i="4"/>
  <c r="S4" i="4"/>
  <c r="W4" i="4"/>
  <c r="I5" i="4"/>
  <c r="J5" i="4"/>
  <c r="F5" i="4" s="1"/>
  <c r="K5" i="4"/>
  <c r="G5" i="4" s="1"/>
  <c r="L5" i="4"/>
  <c r="H5" i="4" s="1"/>
  <c r="P5" i="4"/>
  <c r="S5" i="4"/>
  <c r="W5" i="4"/>
  <c r="I6" i="4"/>
  <c r="J6" i="4"/>
  <c r="F6" i="4" s="1"/>
  <c r="K6" i="4"/>
  <c r="G6" i="4" s="1"/>
  <c r="L6" i="4"/>
  <c r="H6" i="4" s="1"/>
  <c r="P6" i="4"/>
  <c r="S6" i="4"/>
  <c r="W6" i="4"/>
  <c r="I7" i="4"/>
  <c r="J7" i="4"/>
  <c r="F7" i="4" s="1"/>
  <c r="K7" i="4"/>
  <c r="G7" i="4" s="1"/>
  <c r="L7" i="4"/>
  <c r="H7" i="4" s="1"/>
  <c r="P7" i="4"/>
  <c r="S7" i="4"/>
  <c r="W7" i="4"/>
  <c r="I8" i="4"/>
  <c r="J8" i="4"/>
  <c r="F8" i="4" s="1"/>
  <c r="K8" i="4"/>
  <c r="G8" i="4" s="1"/>
  <c r="L8" i="4"/>
  <c r="H8" i="4" s="1"/>
  <c r="P8" i="4"/>
  <c r="S8" i="4"/>
  <c r="W8" i="4"/>
  <c r="I9" i="4"/>
  <c r="J9" i="4"/>
  <c r="F9" i="4" s="1"/>
  <c r="K9" i="4"/>
  <c r="G9" i="4" s="1"/>
  <c r="L9" i="4"/>
  <c r="H9" i="4" s="1"/>
  <c r="P9" i="4"/>
  <c r="S9" i="4"/>
  <c r="W9" i="4"/>
  <c r="I10" i="4"/>
  <c r="J10" i="4"/>
  <c r="F10" i="4" s="1"/>
  <c r="K10" i="4"/>
  <c r="G10" i="4" s="1"/>
  <c r="L10" i="4"/>
  <c r="H10" i="4" s="1"/>
  <c r="P10" i="4"/>
  <c r="S10" i="4"/>
  <c r="W10" i="4"/>
  <c r="I11" i="4"/>
  <c r="J11" i="4"/>
  <c r="F11" i="4" s="1"/>
  <c r="K11" i="4"/>
  <c r="G11" i="4" s="1"/>
  <c r="L11" i="4"/>
  <c r="H11" i="4" s="1"/>
  <c r="P11" i="4"/>
  <c r="S11" i="4"/>
  <c r="W11" i="4"/>
  <c r="I12" i="4"/>
  <c r="J12" i="4"/>
  <c r="F12" i="4" s="1"/>
  <c r="K12" i="4"/>
  <c r="G12" i="4" s="1"/>
  <c r="L12" i="4"/>
  <c r="H12" i="4" s="1"/>
  <c r="P12" i="4"/>
  <c r="S12" i="4"/>
  <c r="W12" i="4"/>
  <c r="I13" i="4"/>
  <c r="J13" i="4"/>
  <c r="F13" i="4" s="1"/>
  <c r="K13" i="4"/>
  <c r="G13" i="4" s="1"/>
  <c r="L13" i="4"/>
  <c r="H13" i="4" s="1"/>
  <c r="P13" i="4"/>
  <c r="S13" i="4"/>
  <c r="W13" i="4"/>
  <c r="I14" i="4"/>
  <c r="J14" i="4"/>
  <c r="F14" i="4" s="1"/>
  <c r="K14" i="4"/>
  <c r="G14" i="4" s="1"/>
  <c r="L14" i="4"/>
  <c r="H14" i="4" s="1"/>
  <c r="P14" i="4"/>
  <c r="S14" i="4"/>
  <c r="W14" i="4"/>
  <c r="I15" i="4"/>
  <c r="J15" i="4"/>
  <c r="F15" i="4" s="1"/>
  <c r="K15" i="4"/>
  <c r="G15" i="4" s="1"/>
  <c r="L15" i="4"/>
  <c r="H15" i="4" s="1"/>
  <c r="P15" i="4"/>
  <c r="S15" i="4"/>
  <c r="W15" i="4"/>
  <c r="I16" i="4"/>
  <c r="J16" i="4"/>
  <c r="F16" i="4" s="1"/>
  <c r="K16" i="4"/>
  <c r="G16" i="4" s="1"/>
  <c r="L16" i="4"/>
  <c r="H16" i="4" s="1"/>
  <c r="P16" i="4"/>
  <c r="S16" i="4"/>
  <c r="W16" i="4"/>
  <c r="I17" i="4"/>
  <c r="J17" i="4"/>
  <c r="F17" i="4" s="1"/>
  <c r="K17" i="4"/>
  <c r="G17" i="4" s="1"/>
  <c r="L17" i="4"/>
  <c r="H17" i="4" s="1"/>
  <c r="P17" i="4"/>
  <c r="S17" i="4"/>
  <c r="W17" i="4"/>
  <c r="I18" i="4"/>
  <c r="J18" i="4"/>
  <c r="F18" i="4" s="1"/>
  <c r="K18" i="4"/>
  <c r="G18" i="4" s="1"/>
  <c r="L18" i="4"/>
  <c r="H18" i="4" s="1"/>
  <c r="P18" i="4"/>
  <c r="S18" i="4"/>
  <c r="W18" i="4"/>
  <c r="I19" i="4"/>
  <c r="J19" i="4"/>
  <c r="F19" i="4" s="1"/>
  <c r="K19" i="4"/>
  <c r="G19" i="4" s="1"/>
  <c r="L19" i="4"/>
  <c r="H19" i="4" s="1"/>
  <c r="P19" i="4"/>
  <c r="S19" i="4"/>
  <c r="W19" i="4"/>
  <c r="I20" i="4"/>
  <c r="J20" i="4"/>
  <c r="F20" i="4" s="1"/>
  <c r="K20" i="4"/>
  <c r="G20" i="4" s="1"/>
  <c r="L20" i="4"/>
  <c r="H20" i="4" s="1"/>
  <c r="P20" i="4"/>
  <c r="S20" i="4"/>
  <c r="W20" i="4"/>
  <c r="I21" i="4"/>
  <c r="J21" i="4"/>
  <c r="F21" i="4" s="1"/>
  <c r="K21" i="4"/>
  <c r="G21" i="4" s="1"/>
  <c r="L21" i="4"/>
  <c r="H21" i="4" s="1"/>
  <c r="P21" i="4"/>
  <c r="S21" i="4"/>
  <c r="W21" i="4"/>
  <c r="I22" i="4"/>
  <c r="J22" i="4"/>
  <c r="F22" i="4" s="1"/>
  <c r="K22" i="4"/>
  <c r="G22" i="4" s="1"/>
  <c r="L22" i="4"/>
  <c r="H22" i="4" s="1"/>
  <c r="P22" i="4"/>
  <c r="S22" i="4"/>
  <c r="W22" i="4"/>
  <c r="I23" i="4"/>
  <c r="J23" i="4"/>
  <c r="F23" i="4" s="1"/>
  <c r="K23" i="4"/>
  <c r="G23" i="4" s="1"/>
  <c r="L23" i="4"/>
  <c r="H23" i="4" s="1"/>
  <c r="P23" i="4"/>
  <c r="S23" i="4"/>
  <c r="W23" i="4"/>
  <c r="I24" i="4"/>
  <c r="J24" i="4"/>
  <c r="F24" i="4" s="1"/>
  <c r="K24" i="4"/>
  <c r="G24" i="4" s="1"/>
  <c r="L24" i="4"/>
  <c r="H24" i="4" s="1"/>
  <c r="P24" i="4"/>
  <c r="S24" i="4"/>
  <c r="W24" i="4"/>
  <c r="I25" i="4"/>
  <c r="J25" i="4"/>
  <c r="F25" i="4" s="1"/>
  <c r="K25" i="4"/>
  <c r="G25" i="4" s="1"/>
  <c r="L25" i="4"/>
  <c r="H25" i="4" s="1"/>
  <c r="P25" i="4"/>
  <c r="S25" i="4"/>
  <c r="W25" i="4"/>
  <c r="I26" i="4"/>
  <c r="J26" i="4"/>
  <c r="F26" i="4" s="1"/>
  <c r="K26" i="4"/>
  <c r="G26" i="4" s="1"/>
  <c r="L26" i="4"/>
  <c r="H26" i="4" s="1"/>
  <c r="P26" i="4"/>
  <c r="S26" i="4"/>
  <c r="W26" i="4"/>
  <c r="I27" i="4"/>
  <c r="J27" i="4"/>
  <c r="F27" i="4" s="1"/>
  <c r="K27" i="4"/>
  <c r="G27" i="4" s="1"/>
  <c r="L27" i="4"/>
  <c r="H27" i="4" s="1"/>
  <c r="P27" i="4"/>
  <c r="S27" i="4"/>
  <c r="W27" i="4"/>
  <c r="I28" i="4"/>
  <c r="J28" i="4"/>
  <c r="F28" i="4" s="1"/>
  <c r="K28" i="4"/>
  <c r="G28" i="4" s="1"/>
  <c r="L28" i="4"/>
  <c r="H28" i="4" s="1"/>
  <c r="P28" i="4"/>
  <c r="S28" i="4"/>
  <c r="W28" i="4"/>
  <c r="I29" i="4"/>
  <c r="J29" i="4"/>
  <c r="F29" i="4" s="1"/>
  <c r="K29" i="4"/>
  <c r="G29" i="4" s="1"/>
  <c r="L29" i="4"/>
  <c r="H29" i="4" s="1"/>
  <c r="P29" i="4"/>
  <c r="S29" i="4"/>
  <c r="W29" i="4"/>
  <c r="I30" i="4"/>
  <c r="J30" i="4"/>
  <c r="F30" i="4" s="1"/>
  <c r="K30" i="4"/>
  <c r="G30" i="4" s="1"/>
  <c r="L30" i="4"/>
  <c r="H30" i="4" s="1"/>
  <c r="P30" i="4"/>
  <c r="S30" i="4"/>
  <c r="W30" i="4"/>
  <c r="I31" i="4"/>
  <c r="J31" i="4"/>
  <c r="F31" i="4" s="1"/>
  <c r="K31" i="4"/>
  <c r="G31" i="4" s="1"/>
  <c r="L31" i="4"/>
  <c r="H31" i="4" s="1"/>
  <c r="P31" i="4"/>
  <c r="S31" i="4"/>
  <c r="W31" i="4"/>
  <c r="I32" i="4"/>
  <c r="J32" i="4"/>
  <c r="F32" i="4" s="1"/>
  <c r="K32" i="4"/>
  <c r="G32" i="4" s="1"/>
  <c r="L32" i="4"/>
  <c r="H32" i="4" s="1"/>
  <c r="P32" i="4"/>
  <c r="S32" i="4"/>
  <c r="W32" i="4"/>
  <c r="I33" i="4"/>
  <c r="J33" i="4"/>
  <c r="F33" i="4" s="1"/>
  <c r="K33" i="4"/>
  <c r="G33" i="4" s="1"/>
  <c r="L33" i="4"/>
  <c r="H33" i="4" s="1"/>
  <c r="P33" i="4"/>
  <c r="S33" i="4"/>
  <c r="W33" i="4"/>
  <c r="I34" i="4"/>
  <c r="J34" i="4"/>
  <c r="F34" i="4" s="1"/>
  <c r="K34" i="4"/>
  <c r="G34" i="4" s="1"/>
  <c r="L34" i="4"/>
  <c r="H34" i="4" s="1"/>
  <c r="P34" i="4"/>
  <c r="S34" i="4"/>
  <c r="W34" i="4"/>
  <c r="I35" i="4"/>
  <c r="J35" i="4"/>
  <c r="F35" i="4" s="1"/>
  <c r="K35" i="4"/>
  <c r="G35" i="4" s="1"/>
  <c r="L35" i="4"/>
  <c r="H35" i="4" s="1"/>
  <c r="P35" i="4"/>
  <c r="S35" i="4"/>
  <c r="W35" i="4"/>
  <c r="I36" i="4"/>
  <c r="J36" i="4"/>
  <c r="F36" i="4" s="1"/>
  <c r="K36" i="4"/>
  <c r="G36" i="4" s="1"/>
  <c r="L36" i="4"/>
  <c r="H36" i="4" s="1"/>
  <c r="P36" i="4"/>
  <c r="S36" i="4"/>
  <c r="W36" i="4"/>
  <c r="I37" i="4"/>
  <c r="J37" i="4"/>
  <c r="F37" i="4" s="1"/>
  <c r="K37" i="4"/>
  <c r="G37" i="4" s="1"/>
  <c r="L37" i="4"/>
  <c r="H37" i="4" s="1"/>
  <c r="P37" i="4"/>
  <c r="S37" i="4"/>
  <c r="W37" i="4"/>
  <c r="I38" i="4"/>
  <c r="J38" i="4"/>
  <c r="F38" i="4" s="1"/>
  <c r="K38" i="4"/>
  <c r="G38" i="4" s="1"/>
  <c r="L38" i="4"/>
  <c r="H38" i="4" s="1"/>
  <c r="P38" i="4"/>
  <c r="S38" i="4"/>
  <c r="W38" i="4"/>
  <c r="I39" i="4"/>
  <c r="J39" i="4"/>
  <c r="F39" i="4" s="1"/>
  <c r="K39" i="4"/>
  <c r="G39" i="4" s="1"/>
  <c r="L39" i="4"/>
  <c r="H39" i="4" s="1"/>
  <c r="P39" i="4"/>
  <c r="S39" i="4"/>
  <c r="W39" i="4"/>
  <c r="I40" i="4"/>
  <c r="J40" i="4"/>
  <c r="F40" i="4" s="1"/>
  <c r="K40" i="4"/>
  <c r="G40" i="4" s="1"/>
  <c r="L40" i="4"/>
  <c r="H40" i="4" s="1"/>
  <c r="P40" i="4"/>
  <c r="S40" i="4"/>
  <c r="W40" i="4"/>
  <c r="I41" i="4"/>
  <c r="J41" i="4"/>
  <c r="F41" i="4" s="1"/>
  <c r="K41" i="4"/>
  <c r="G41" i="4" s="1"/>
  <c r="L41" i="4"/>
  <c r="H41" i="4" s="1"/>
  <c r="P41" i="4"/>
  <c r="S41" i="4"/>
  <c r="W41" i="4"/>
  <c r="I42" i="4"/>
  <c r="J42" i="4"/>
  <c r="F42" i="4" s="1"/>
  <c r="K42" i="4"/>
  <c r="G42" i="4" s="1"/>
  <c r="L42" i="4"/>
  <c r="H42" i="4" s="1"/>
  <c r="P42" i="4"/>
  <c r="S42" i="4"/>
  <c r="W42" i="4"/>
  <c r="I43" i="4"/>
  <c r="J43" i="4"/>
  <c r="F43" i="4" s="1"/>
  <c r="K43" i="4"/>
  <c r="G43" i="4" s="1"/>
  <c r="L43" i="4"/>
  <c r="H43" i="4" s="1"/>
  <c r="P43" i="4"/>
  <c r="S43" i="4"/>
  <c r="W43" i="4"/>
  <c r="I44" i="4"/>
  <c r="J44" i="4"/>
  <c r="F44" i="4" s="1"/>
  <c r="K44" i="4"/>
  <c r="G44" i="4" s="1"/>
  <c r="L44" i="4"/>
  <c r="H44" i="4" s="1"/>
  <c r="P44" i="4"/>
  <c r="S44" i="4"/>
  <c r="W44" i="4"/>
  <c r="I45" i="4"/>
  <c r="J45" i="4"/>
  <c r="F45" i="4" s="1"/>
  <c r="K45" i="4"/>
  <c r="G45" i="4" s="1"/>
  <c r="L45" i="4"/>
  <c r="H45" i="4" s="1"/>
  <c r="P45" i="4"/>
  <c r="S45" i="4"/>
  <c r="W45" i="4"/>
  <c r="I46" i="4"/>
  <c r="J46" i="4"/>
  <c r="F46" i="4" s="1"/>
  <c r="K46" i="4"/>
  <c r="G46" i="4" s="1"/>
  <c r="L46" i="4"/>
  <c r="H46" i="4" s="1"/>
  <c r="P46" i="4"/>
  <c r="S46" i="4"/>
  <c r="W46" i="4"/>
  <c r="I47" i="4"/>
  <c r="J47" i="4"/>
  <c r="F47" i="4" s="1"/>
  <c r="K47" i="4"/>
  <c r="G47" i="4" s="1"/>
  <c r="L47" i="4"/>
  <c r="H47" i="4" s="1"/>
  <c r="P47" i="4"/>
  <c r="S47" i="4"/>
  <c r="W47" i="4"/>
  <c r="I48" i="4"/>
  <c r="J48" i="4"/>
  <c r="F48" i="4" s="1"/>
  <c r="K48" i="4"/>
  <c r="G48" i="4" s="1"/>
  <c r="L48" i="4"/>
  <c r="H48" i="4" s="1"/>
  <c r="P48" i="4"/>
  <c r="S48" i="4"/>
  <c r="W48" i="4"/>
  <c r="I49" i="4"/>
  <c r="J49" i="4"/>
  <c r="F49" i="4" s="1"/>
  <c r="K49" i="4"/>
  <c r="G49" i="4" s="1"/>
  <c r="L49" i="4"/>
  <c r="H49" i="4" s="1"/>
  <c r="P49" i="4"/>
  <c r="S49" i="4"/>
  <c r="W49" i="4"/>
  <c r="I50" i="4"/>
  <c r="J50" i="4"/>
  <c r="F50" i="4" s="1"/>
  <c r="K50" i="4"/>
  <c r="G50" i="4" s="1"/>
  <c r="L50" i="4"/>
  <c r="H50" i="4" s="1"/>
  <c r="P50" i="4"/>
  <c r="S50" i="4"/>
  <c r="W50" i="4"/>
  <c r="I51" i="4"/>
  <c r="J51" i="4"/>
  <c r="F51" i="4" s="1"/>
  <c r="K51" i="4"/>
  <c r="G51" i="4" s="1"/>
  <c r="L51" i="4"/>
  <c r="H51" i="4" s="1"/>
  <c r="P51" i="4"/>
  <c r="S51" i="4"/>
  <c r="W51" i="4"/>
  <c r="I52" i="4"/>
  <c r="J52" i="4"/>
  <c r="F52" i="4" s="1"/>
  <c r="K52" i="4"/>
  <c r="G52" i="4" s="1"/>
  <c r="L52" i="4"/>
  <c r="H52" i="4" s="1"/>
  <c r="P52" i="4"/>
  <c r="S52" i="4"/>
  <c r="W52" i="4"/>
  <c r="I53" i="4"/>
  <c r="J53" i="4"/>
  <c r="F53" i="4" s="1"/>
  <c r="K53" i="4"/>
  <c r="G53" i="4" s="1"/>
  <c r="L53" i="4"/>
  <c r="H53" i="4" s="1"/>
  <c r="P53" i="4"/>
  <c r="S53" i="4"/>
  <c r="W53" i="4"/>
  <c r="I54" i="4"/>
  <c r="J54" i="4"/>
  <c r="F54" i="4" s="1"/>
  <c r="K54" i="4"/>
  <c r="G54" i="4" s="1"/>
  <c r="L54" i="4"/>
  <c r="H54" i="4" s="1"/>
  <c r="P54" i="4"/>
  <c r="S54" i="4"/>
  <c r="W54" i="4"/>
  <c r="I55" i="4"/>
  <c r="J55" i="4"/>
  <c r="F55" i="4" s="1"/>
  <c r="K55" i="4"/>
  <c r="G55" i="4" s="1"/>
  <c r="L55" i="4"/>
  <c r="H55" i="4" s="1"/>
  <c r="P55" i="4"/>
  <c r="S55" i="4"/>
  <c r="W55" i="4"/>
  <c r="I56" i="4"/>
  <c r="J56" i="4"/>
  <c r="F56" i="4" s="1"/>
  <c r="K56" i="4"/>
  <c r="G56" i="4" s="1"/>
  <c r="L56" i="4"/>
  <c r="H56" i="4" s="1"/>
  <c r="P56" i="4"/>
  <c r="S56" i="4"/>
  <c r="W56" i="4"/>
  <c r="I57" i="4"/>
  <c r="J57" i="4"/>
  <c r="F57" i="4" s="1"/>
  <c r="K57" i="4"/>
  <c r="G57" i="4" s="1"/>
  <c r="L57" i="4"/>
  <c r="H57" i="4" s="1"/>
  <c r="P57" i="4"/>
  <c r="S57" i="4"/>
  <c r="W57" i="4"/>
  <c r="I58" i="4"/>
  <c r="J58" i="4"/>
  <c r="F58" i="4" s="1"/>
  <c r="K58" i="4"/>
  <c r="G58" i="4" s="1"/>
  <c r="L58" i="4"/>
  <c r="H58" i="4" s="1"/>
  <c r="P58" i="4"/>
  <c r="S58" i="4"/>
  <c r="W58" i="4"/>
  <c r="I59" i="4"/>
  <c r="J59" i="4"/>
  <c r="F59" i="4" s="1"/>
  <c r="K59" i="4"/>
  <c r="G59" i="4" s="1"/>
  <c r="L59" i="4"/>
  <c r="H59" i="4" s="1"/>
  <c r="P59" i="4"/>
  <c r="S59" i="4"/>
  <c r="W59" i="4"/>
  <c r="I60" i="4"/>
  <c r="J60" i="4"/>
  <c r="F60" i="4" s="1"/>
  <c r="K60" i="4"/>
  <c r="G60" i="4" s="1"/>
  <c r="L60" i="4"/>
  <c r="H60" i="4" s="1"/>
  <c r="P60" i="4"/>
  <c r="S60" i="4"/>
  <c r="W60" i="4"/>
  <c r="I61" i="4"/>
  <c r="J61" i="4"/>
  <c r="F61" i="4" s="1"/>
  <c r="K61" i="4"/>
  <c r="G61" i="4" s="1"/>
  <c r="L61" i="4"/>
  <c r="H61" i="4" s="1"/>
  <c r="P61" i="4"/>
  <c r="S61" i="4"/>
  <c r="W61" i="4"/>
  <c r="I62" i="4"/>
  <c r="J62" i="4"/>
  <c r="F62" i="4" s="1"/>
  <c r="K62" i="4"/>
  <c r="G62" i="4" s="1"/>
  <c r="L62" i="4"/>
  <c r="H62" i="4" s="1"/>
  <c r="P62" i="4"/>
  <c r="S62" i="4"/>
  <c r="W62" i="4"/>
  <c r="I63" i="4"/>
  <c r="J63" i="4"/>
  <c r="F63" i="4" s="1"/>
  <c r="K63" i="4"/>
  <c r="G63" i="4" s="1"/>
  <c r="L63" i="4"/>
  <c r="H63" i="4" s="1"/>
  <c r="P63" i="4"/>
  <c r="S63" i="4"/>
  <c r="W63" i="4"/>
  <c r="I64" i="4"/>
  <c r="J64" i="4"/>
  <c r="F64" i="4" s="1"/>
  <c r="K64" i="4"/>
  <c r="G64" i="4" s="1"/>
  <c r="L64" i="4"/>
  <c r="H64" i="4" s="1"/>
  <c r="P64" i="4"/>
  <c r="S64" i="4"/>
  <c r="W64" i="4"/>
  <c r="I65" i="4"/>
  <c r="J65" i="4"/>
  <c r="F65" i="4" s="1"/>
  <c r="K65" i="4"/>
  <c r="G65" i="4" s="1"/>
  <c r="L65" i="4"/>
  <c r="H65" i="4" s="1"/>
  <c r="P65" i="4"/>
  <c r="S65" i="4"/>
  <c r="W65" i="4"/>
  <c r="I66" i="4"/>
  <c r="J66" i="4"/>
  <c r="F66" i="4" s="1"/>
  <c r="K66" i="4"/>
  <c r="G66" i="4" s="1"/>
  <c r="L66" i="4"/>
  <c r="H66" i="4" s="1"/>
  <c r="P66" i="4"/>
  <c r="S66" i="4"/>
  <c r="W66" i="4"/>
  <c r="I67" i="4"/>
  <c r="J67" i="4"/>
  <c r="F67" i="4" s="1"/>
  <c r="K67" i="4"/>
  <c r="G67" i="4" s="1"/>
  <c r="L67" i="4"/>
  <c r="H67" i="4" s="1"/>
  <c r="P67" i="4"/>
  <c r="S67" i="4"/>
  <c r="W67" i="4"/>
  <c r="I68" i="4"/>
  <c r="J68" i="4"/>
  <c r="F68" i="4" s="1"/>
  <c r="K68" i="4"/>
  <c r="G68" i="4" s="1"/>
  <c r="L68" i="4"/>
  <c r="H68" i="4" s="1"/>
  <c r="P68" i="4"/>
  <c r="S68" i="4"/>
  <c r="W68" i="4"/>
  <c r="I69" i="4"/>
  <c r="J69" i="4"/>
  <c r="F69" i="4" s="1"/>
  <c r="K69" i="4"/>
  <c r="G69" i="4" s="1"/>
  <c r="L69" i="4"/>
  <c r="H69" i="4" s="1"/>
  <c r="P69" i="4"/>
  <c r="S69" i="4"/>
  <c r="W69" i="4"/>
  <c r="I70" i="4"/>
  <c r="J70" i="4"/>
  <c r="F70" i="4" s="1"/>
  <c r="K70" i="4"/>
  <c r="G70" i="4" s="1"/>
  <c r="L70" i="4"/>
  <c r="H70" i="4" s="1"/>
  <c r="P70" i="4"/>
  <c r="S70" i="4"/>
  <c r="W70" i="4"/>
  <c r="I71" i="4"/>
  <c r="J71" i="4"/>
  <c r="F71" i="4" s="1"/>
  <c r="K71" i="4"/>
  <c r="G71" i="4" s="1"/>
  <c r="L71" i="4"/>
  <c r="H71" i="4" s="1"/>
  <c r="P71" i="4"/>
  <c r="S71" i="4"/>
  <c r="W71" i="4"/>
  <c r="I72" i="4"/>
  <c r="J72" i="4"/>
  <c r="F72" i="4" s="1"/>
  <c r="K72" i="4"/>
  <c r="G72" i="4" s="1"/>
  <c r="L72" i="4"/>
  <c r="H72" i="4" s="1"/>
  <c r="P72" i="4"/>
  <c r="S72" i="4"/>
  <c r="W72" i="4"/>
  <c r="I73" i="4"/>
  <c r="J73" i="4"/>
  <c r="F73" i="4" s="1"/>
  <c r="K73" i="4"/>
  <c r="G73" i="4" s="1"/>
  <c r="L73" i="4"/>
  <c r="H73" i="4" s="1"/>
  <c r="P73" i="4"/>
  <c r="S73" i="4"/>
  <c r="W73" i="4"/>
  <c r="I74" i="4"/>
  <c r="J74" i="4"/>
  <c r="F74" i="4" s="1"/>
  <c r="K74" i="4"/>
  <c r="G74" i="4" s="1"/>
  <c r="L74" i="4"/>
  <c r="H74" i="4" s="1"/>
  <c r="P74" i="4"/>
  <c r="S74" i="4"/>
  <c r="W74" i="4"/>
  <c r="I75" i="4"/>
  <c r="J75" i="4"/>
  <c r="F75" i="4" s="1"/>
  <c r="K75" i="4"/>
  <c r="G75" i="4" s="1"/>
  <c r="L75" i="4"/>
  <c r="H75" i="4" s="1"/>
  <c r="P75" i="4"/>
  <c r="S75" i="4"/>
  <c r="W75" i="4"/>
  <c r="I76" i="4"/>
  <c r="J76" i="4"/>
  <c r="F76" i="4" s="1"/>
  <c r="K76" i="4"/>
  <c r="G76" i="4" s="1"/>
  <c r="L76" i="4"/>
  <c r="H76" i="4" s="1"/>
  <c r="P76" i="4"/>
  <c r="S76" i="4"/>
  <c r="W76" i="4"/>
  <c r="I77" i="4"/>
  <c r="J77" i="4"/>
  <c r="F77" i="4" s="1"/>
  <c r="K77" i="4"/>
  <c r="G77" i="4" s="1"/>
  <c r="L77" i="4"/>
  <c r="H77" i="4" s="1"/>
  <c r="P77" i="4"/>
  <c r="S77" i="4"/>
  <c r="W77" i="4"/>
  <c r="I78" i="4"/>
  <c r="J78" i="4"/>
  <c r="F78" i="4" s="1"/>
  <c r="K78" i="4"/>
  <c r="G78" i="4" s="1"/>
  <c r="L78" i="4"/>
  <c r="H78" i="4" s="1"/>
  <c r="P78" i="4"/>
  <c r="S78" i="4"/>
  <c r="W78" i="4"/>
  <c r="I79" i="4"/>
  <c r="J79" i="4"/>
  <c r="F79" i="4" s="1"/>
  <c r="K79" i="4"/>
  <c r="G79" i="4" s="1"/>
  <c r="L79" i="4"/>
  <c r="H79" i="4" s="1"/>
  <c r="P79" i="4"/>
  <c r="S79" i="4"/>
  <c r="W79" i="4"/>
  <c r="I80" i="4"/>
  <c r="J80" i="4"/>
  <c r="F80" i="4" s="1"/>
  <c r="K80" i="4"/>
  <c r="G80" i="4" s="1"/>
  <c r="L80" i="4"/>
  <c r="H80" i="4" s="1"/>
  <c r="P80" i="4"/>
  <c r="S80" i="4"/>
  <c r="W80" i="4"/>
  <c r="I81" i="4"/>
  <c r="J81" i="4"/>
  <c r="F81" i="4" s="1"/>
  <c r="K81" i="4"/>
  <c r="G81" i="4" s="1"/>
  <c r="L81" i="4"/>
  <c r="H81" i="4" s="1"/>
  <c r="P81" i="4"/>
  <c r="S81" i="4"/>
  <c r="W81" i="4"/>
  <c r="I82" i="4"/>
  <c r="J82" i="4"/>
  <c r="F82" i="4" s="1"/>
  <c r="K82" i="4"/>
  <c r="G82" i="4" s="1"/>
  <c r="L82" i="4"/>
  <c r="H82" i="4" s="1"/>
  <c r="P82" i="4"/>
  <c r="S82" i="4"/>
  <c r="W82" i="4"/>
  <c r="I83" i="4"/>
  <c r="J83" i="4"/>
  <c r="F83" i="4" s="1"/>
  <c r="K83" i="4"/>
  <c r="G83" i="4" s="1"/>
  <c r="L83" i="4"/>
  <c r="H83" i="4" s="1"/>
  <c r="P83" i="4"/>
  <c r="S83" i="4"/>
  <c r="W83" i="4"/>
  <c r="I84" i="4"/>
  <c r="J84" i="4"/>
  <c r="F84" i="4" s="1"/>
  <c r="K84" i="4"/>
  <c r="G84" i="4" s="1"/>
  <c r="L84" i="4"/>
  <c r="H84" i="4" s="1"/>
  <c r="P84" i="4"/>
  <c r="S84" i="4"/>
  <c r="W84" i="4"/>
  <c r="I85" i="4"/>
  <c r="J85" i="4"/>
  <c r="F85" i="4" s="1"/>
  <c r="K85" i="4"/>
  <c r="G85" i="4" s="1"/>
  <c r="L85" i="4"/>
  <c r="H85" i="4" s="1"/>
  <c r="P85" i="4"/>
  <c r="S85" i="4"/>
  <c r="W85" i="4"/>
  <c r="I86" i="4"/>
  <c r="J86" i="4"/>
  <c r="F86" i="4" s="1"/>
  <c r="K86" i="4"/>
  <c r="G86" i="4" s="1"/>
  <c r="L86" i="4"/>
  <c r="H86" i="4" s="1"/>
  <c r="P86" i="4"/>
  <c r="S86" i="4"/>
  <c r="W86" i="4"/>
  <c r="I87" i="4"/>
  <c r="J87" i="4"/>
  <c r="F87" i="4" s="1"/>
  <c r="K87" i="4"/>
  <c r="G87" i="4" s="1"/>
  <c r="L87" i="4"/>
  <c r="H87" i="4" s="1"/>
  <c r="P87" i="4"/>
  <c r="S87" i="4"/>
  <c r="W87" i="4"/>
  <c r="I88" i="4"/>
  <c r="J88" i="4"/>
  <c r="F88" i="4" s="1"/>
  <c r="K88" i="4"/>
  <c r="G88" i="4" s="1"/>
  <c r="L88" i="4"/>
  <c r="H88" i="4" s="1"/>
  <c r="P88" i="4"/>
  <c r="S88" i="4"/>
  <c r="W88" i="4"/>
  <c r="I89" i="4"/>
  <c r="J89" i="4"/>
  <c r="F89" i="4" s="1"/>
  <c r="K89" i="4"/>
  <c r="G89" i="4" s="1"/>
  <c r="L89" i="4"/>
  <c r="H89" i="4" s="1"/>
  <c r="P89" i="4"/>
  <c r="S89" i="4"/>
  <c r="W89" i="4"/>
  <c r="I90" i="4"/>
  <c r="J90" i="4"/>
  <c r="F90" i="4" s="1"/>
  <c r="K90" i="4"/>
  <c r="G90" i="4" s="1"/>
  <c r="L90" i="4"/>
  <c r="H90" i="4" s="1"/>
  <c r="P90" i="4"/>
  <c r="S90" i="4"/>
  <c r="W90" i="4"/>
  <c r="I91" i="4"/>
  <c r="J91" i="4"/>
  <c r="F91" i="4" s="1"/>
  <c r="K91" i="4"/>
  <c r="G91" i="4" s="1"/>
  <c r="L91" i="4"/>
  <c r="H91" i="4" s="1"/>
  <c r="P91" i="4"/>
  <c r="S91" i="4"/>
  <c r="W91" i="4"/>
  <c r="I92" i="4"/>
  <c r="J92" i="4"/>
  <c r="F92" i="4" s="1"/>
  <c r="K92" i="4"/>
  <c r="G92" i="4" s="1"/>
  <c r="L92" i="4"/>
  <c r="H92" i="4" s="1"/>
  <c r="P92" i="4"/>
  <c r="S92" i="4"/>
  <c r="W92" i="4"/>
  <c r="I93" i="4"/>
  <c r="J93" i="4"/>
  <c r="F93" i="4" s="1"/>
  <c r="K93" i="4"/>
  <c r="G93" i="4" s="1"/>
  <c r="L93" i="4"/>
  <c r="H93" i="4" s="1"/>
  <c r="P93" i="4"/>
  <c r="S93" i="4"/>
  <c r="W93" i="4"/>
  <c r="I94" i="4"/>
  <c r="J94" i="4"/>
  <c r="F94" i="4" s="1"/>
  <c r="K94" i="4"/>
  <c r="G94" i="4" s="1"/>
  <c r="L94" i="4"/>
  <c r="H94" i="4" s="1"/>
  <c r="P94" i="4"/>
  <c r="S94" i="4"/>
  <c r="W94" i="4"/>
  <c r="I95" i="4"/>
  <c r="J95" i="4"/>
  <c r="F95" i="4" s="1"/>
  <c r="K95" i="4"/>
  <c r="G95" i="4" s="1"/>
  <c r="L95" i="4"/>
  <c r="H95" i="4" s="1"/>
  <c r="P95" i="4"/>
  <c r="S95" i="4"/>
  <c r="W95" i="4"/>
  <c r="I96" i="4"/>
  <c r="J96" i="4"/>
  <c r="F96" i="4" s="1"/>
  <c r="K96" i="4"/>
  <c r="G96" i="4" s="1"/>
  <c r="L96" i="4"/>
  <c r="H96" i="4" s="1"/>
  <c r="P96" i="4"/>
  <c r="S96" i="4"/>
  <c r="W96" i="4"/>
  <c r="I97" i="4"/>
  <c r="J97" i="4"/>
  <c r="F97" i="4" s="1"/>
  <c r="K97" i="4"/>
  <c r="G97" i="4" s="1"/>
  <c r="L97" i="4"/>
  <c r="H97" i="4" s="1"/>
  <c r="P97" i="4"/>
  <c r="S97" i="4"/>
  <c r="W97" i="4"/>
  <c r="I98" i="4"/>
  <c r="J98" i="4"/>
  <c r="F98" i="4" s="1"/>
  <c r="K98" i="4"/>
  <c r="G98" i="4" s="1"/>
  <c r="L98" i="4"/>
  <c r="H98" i="4" s="1"/>
  <c r="P98" i="4"/>
  <c r="S98" i="4"/>
  <c r="W98" i="4"/>
  <c r="I99" i="4"/>
  <c r="J99" i="4"/>
  <c r="F99" i="4" s="1"/>
  <c r="K99" i="4"/>
  <c r="G99" i="4" s="1"/>
  <c r="L99" i="4"/>
  <c r="H99" i="4" s="1"/>
  <c r="P99" i="4"/>
  <c r="S99" i="4"/>
  <c r="W99" i="4"/>
  <c r="I100" i="4"/>
  <c r="J100" i="4"/>
  <c r="F100" i="4" s="1"/>
  <c r="K100" i="4"/>
  <c r="G100" i="4" s="1"/>
  <c r="L100" i="4"/>
  <c r="H100" i="4" s="1"/>
  <c r="P100" i="4"/>
  <c r="S100" i="4"/>
  <c r="W100" i="4"/>
  <c r="I101" i="4"/>
  <c r="J101" i="4"/>
  <c r="F101" i="4" s="1"/>
  <c r="K101" i="4"/>
  <c r="G101" i="4" s="1"/>
  <c r="L101" i="4"/>
  <c r="H101" i="4" s="1"/>
  <c r="P101" i="4"/>
  <c r="S101" i="4"/>
  <c r="W101" i="4"/>
  <c r="I102" i="4"/>
  <c r="J102" i="4"/>
  <c r="F102" i="4" s="1"/>
  <c r="K102" i="4"/>
  <c r="G102" i="4" s="1"/>
  <c r="L102" i="4"/>
  <c r="H102" i="4" s="1"/>
  <c r="P102" i="4"/>
  <c r="S102" i="4"/>
  <c r="W102" i="4"/>
  <c r="I103" i="4"/>
  <c r="J103" i="4"/>
  <c r="F103" i="4" s="1"/>
  <c r="K103" i="4"/>
  <c r="G103" i="4" s="1"/>
  <c r="L103" i="4"/>
  <c r="H103" i="4" s="1"/>
  <c r="P103" i="4"/>
  <c r="S103" i="4"/>
  <c r="W103" i="4"/>
  <c r="I104" i="4"/>
  <c r="J104" i="4"/>
  <c r="F104" i="4" s="1"/>
  <c r="K104" i="4"/>
  <c r="G104" i="4" s="1"/>
  <c r="L104" i="4"/>
  <c r="H104" i="4" s="1"/>
  <c r="P104" i="4"/>
  <c r="S104" i="4"/>
  <c r="W104" i="4"/>
  <c r="I105" i="4"/>
  <c r="J105" i="4"/>
  <c r="F105" i="4" s="1"/>
  <c r="K105" i="4"/>
  <c r="G105" i="4" s="1"/>
  <c r="L105" i="4"/>
  <c r="H105" i="4" s="1"/>
  <c r="P105" i="4"/>
  <c r="S105" i="4"/>
  <c r="W105" i="4"/>
  <c r="I106" i="4"/>
  <c r="J106" i="4"/>
  <c r="F106" i="4" s="1"/>
  <c r="K106" i="4"/>
  <c r="G106" i="4" s="1"/>
  <c r="L106" i="4"/>
  <c r="H106" i="4" s="1"/>
  <c r="P106" i="4"/>
  <c r="S106" i="4"/>
  <c r="W106" i="4"/>
  <c r="I107" i="4"/>
  <c r="J107" i="4"/>
  <c r="F107" i="4" s="1"/>
  <c r="K107" i="4"/>
  <c r="G107" i="4" s="1"/>
  <c r="L107" i="4"/>
  <c r="H107" i="4" s="1"/>
  <c r="P107" i="4"/>
  <c r="S107" i="4"/>
  <c r="W107" i="4"/>
  <c r="I108" i="4"/>
  <c r="J108" i="4"/>
  <c r="F108" i="4" s="1"/>
  <c r="K108" i="4"/>
  <c r="G108" i="4" s="1"/>
  <c r="L108" i="4"/>
  <c r="H108" i="4" s="1"/>
  <c r="P108" i="4"/>
  <c r="S108" i="4"/>
  <c r="W108" i="4"/>
  <c r="I109" i="4"/>
  <c r="J109" i="4"/>
  <c r="F109" i="4" s="1"/>
  <c r="K109" i="4"/>
  <c r="G109" i="4" s="1"/>
  <c r="L109" i="4"/>
  <c r="H109" i="4" s="1"/>
  <c r="P109" i="4"/>
  <c r="S109" i="4"/>
  <c r="W109" i="4"/>
  <c r="I110" i="4"/>
  <c r="J110" i="4"/>
  <c r="F110" i="4" s="1"/>
  <c r="K110" i="4"/>
  <c r="G110" i="4" s="1"/>
  <c r="L110" i="4"/>
  <c r="H110" i="4" s="1"/>
  <c r="P110" i="4"/>
  <c r="S110" i="4"/>
  <c r="W110" i="4"/>
  <c r="I111" i="4"/>
  <c r="J111" i="4"/>
  <c r="F111" i="4" s="1"/>
  <c r="K111" i="4"/>
  <c r="G111" i="4" s="1"/>
  <c r="L111" i="4"/>
  <c r="H111" i="4" s="1"/>
  <c r="P111" i="4"/>
  <c r="S111" i="4"/>
  <c r="W111" i="4"/>
  <c r="I112" i="4"/>
  <c r="J112" i="4"/>
  <c r="F112" i="4" s="1"/>
  <c r="K112" i="4"/>
  <c r="G112" i="4" s="1"/>
  <c r="L112" i="4"/>
  <c r="H112" i="4" s="1"/>
  <c r="P112" i="4"/>
  <c r="S112" i="4"/>
  <c r="W112" i="4"/>
  <c r="I113" i="4"/>
  <c r="J113" i="4"/>
  <c r="F113" i="4" s="1"/>
  <c r="K113" i="4"/>
  <c r="G113" i="4" s="1"/>
  <c r="L113" i="4"/>
  <c r="H113" i="4" s="1"/>
  <c r="P113" i="4"/>
  <c r="S113" i="4"/>
  <c r="W113" i="4"/>
  <c r="I114" i="4"/>
  <c r="J114" i="4"/>
  <c r="F114" i="4" s="1"/>
  <c r="K114" i="4"/>
  <c r="G114" i="4" s="1"/>
  <c r="L114" i="4"/>
  <c r="H114" i="4" s="1"/>
  <c r="P114" i="4"/>
  <c r="S114" i="4"/>
  <c r="W114" i="4"/>
  <c r="I115" i="4"/>
  <c r="J115" i="4"/>
  <c r="F115" i="4" s="1"/>
  <c r="K115" i="4"/>
  <c r="G115" i="4" s="1"/>
  <c r="L115" i="4"/>
  <c r="H115" i="4" s="1"/>
  <c r="P115" i="4"/>
  <c r="S115" i="4"/>
  <c r="W115" i="4"/>
  <c r="I116" i="4"/>
  <c r="J116" i="4"/>
  <c r="F116" i="4" s="1"/>
  <c r="K116" i="4"/>
  <c r="G116" i="4" s="1"/>
  <c r="L116" i="4"/>
  <c r="H116" i="4" s="1"/>
  <c r="P116" i="4"/>
  <c r="S116" i="4"/>
  <c r="W116" i="4"/>
  <c r="I117" i="4"/>
  <c r="J117" i="4"/>
  <c r="F117" i="4" s="1"/>
  <c r="K117" i="4"/>
  <c r="G117" i="4" s="1"/>
  <c r="L117" i="4"/>
  <c r="H117" i="4" s="1"/>
  <c r="P117" i="4"/>
  <c r="S117" i="4"/>
  <c r="W117" i="4"/>
  <c r="I118" i="4"/>
  <c r="J118" i="4"/>
  <c r="F118" i="4" s="1"/>
  <c r="K118" i="4"/>
  <c r="G118" i="4" s="1"/>
  <c r="L118" i="4"/>
  <c r="H118" i="4" s="1"/>
  <c r="P118" i="4"/>
  <c r="S118" i="4"/>
  <c r="W118" i="4"/>
  <c r="I119" i="4"/>
  <c r="J119" i="4"/>
  <c r="F119" i="4" s="1"/>
  <c r="K119" i="4"/>
  <c r="G119" i="4" s="1"/>
  <c r="L119" i="4"/>
  <c r="H119" i="4" s="1"/>
  <c r="P119" i="4"/>
  <c r="S119" i="4"/>
  <c r="W119" i="4"/>
  <c r="I120" i="4"/>
  <c r="J120" i="4"/>
  <c r="F120" i="4" s="1"/>
  <c r="K120" i="4"/>
  <c r="G120" i="4" s="1"/>
  <c r="L120" i="4"/>
  <c r="H120" i="4" s="1"/>
  <c r="P120" i="4"/>
  <c r="S120" i="4"/>
  <c r="W120" i="4"/>
  <c r="I121" i="4"/>
  <c r="J121" i="4"/>
  <c r="F121" i="4" s="1"/>
  <c r="K121" i="4"/>
  <c r="G121" i="4" s="1"/>
  <c r="L121" i="4"/>
  <c r="H121" i="4" s="1"/>
  <c r="P121" i="4"/>
  <c r="S121" i="4"/>
  <c r="W121" i="4"/>
  <c r="I122" i="4"/>
  <c r="J122" i="4"/>
  <c r="F122" i="4" s="1"/>
  <c r="K122" i="4"/>
  <c r="G122" i="4" s="1"/>
  <c r="L122" i="4"/>
  <c r="H122" i="4" s="1"/>
  <c r="P122" i="4"/>
  <c r="S122" i="4"/>
  <c r="W122" i="4"/>
  <c r="I123" i="4"/>
  <c r="J123" i="4"/>
  <c r="F123" i="4" s="1"/>
  <c r="K123" i="4"/>
  <c r="G123" i="4" s="1"/>
  <c r="L123" i="4"/>
  <c r="H123" i="4" s="1"/>
  <c r="P123" i="4"/>
  <c r="S123" i="4"/>
  <c r="W123" i="4"/>
  <c r="I124" i="4"/>
  <c r="J124" i="4"/>
  <c r="F124" i="4" s="1"/>
  <c r="K124" i="4"/>
  <c r="G124" i="4" s="1"/>
  <c r="L124" i="4"/>
  <c r="H124" i="4" s="1"/>
  <c r="P124" i="4"/>
  <c r="S124" i="4"/>
  <c r="W124" i="4"/>
  <c r="I125" i="4"/>
  <c r="J125" i="4"/>
  <c r="F125" i="4" s="1"/>
  <c r="K125" i="4"/>
  <c r="G125" i="4" s="1"/>
  <c r="L125" i="4"/>
  <c r="H125" i="4" s="1"/>
  <c r="P125" i="4"/>
  <c r="S125" i="4"/>
  <c r="W125" i="4"/>
  <c r="I126" i="4"/>
  <c r="J126" i="4"/>
  <c r="F126" i="4" s="1"/>
  <c r="K126" i="4"/>
  <c r="G126" i="4" s="1"/>
  <c r="L126" i="4"/>
  <c r="H126" i="4" s="1"/>
  <c r="P126" i="4"/>
  <c r="S126" i="4"/>
  <c r="W126" i="4"/>
  <c r="I127" i="4"/>
  <c r="J127" i="4"/>
  <c r="F127" i="4" s="1"/>
  <c r="K127" i="4"/>
  <c r="G127" i="4" s="1"/>
  <c r="L127" i="4"/>
  <c r="H127" i="4" s="1"/>
  <c r="P127" i="4"/>
  <c r="S127" i="4"/>
  <c r="W127" i="4"/>
  <c r="I128" i="4"/>
  <c r="J128" i="4"/>
  <c r="F128" i="4" s="1"/>
  <c r="K128" i="4"/>
  <c r="G128" i="4" s="1"/>
  <c r="L128" i="4"/>
  <c r="H128" i="4" s="1"/>
  <c r="P128" i="4"/>
  <c r="S128" i="4"/>
  <c r="W128" i="4"/>
  <c r="I129" i="4"/>
  <c r="J129" i="4"/>
  <c r="F129" i="4" s="1"/>
  <c r="K129" i="4"/>
  <c r="G129" i="4" s="1"/>
  <c r="L129" i="4"/>
  <c r="H129" i="4" s="1"/>
  <c r="P129" i="4"/>
  <c r="S129" i="4"/>
  <c r="W129" i="4"/>
  <c r="I130" i="4"/>
  <c r="J130" i="4"/>
  <c r="F130" i="4" s="1"/>
  <c r="K130" i="4"/>
  <c r="G130" i="4" s="1"/>
  <c r="L130" i="4"/>
  <c r="H130" i="4" s="1"/>
  <c r="P130" i="4"/>
  <c r="S130" i="4"/>
  <c r="W130" i="4"/>
  <c r="I131" i="4"/>
  <c r="J131" i="4"/>
  <c r="F131" i="4" s="1"/>
  <c r="K131" i="4"/>
  <c r="G131" i="4" s="1"/>
  <c r="L131" i="4"/>
  <c r="H131" i="4" s="1"/>
  <c r="P131" i="4"/>
  <c r="S131" i="4"/>
  <c r="W131" i="4"/>
  <c r="I132" i="4"/>
  <c r="J132" i="4"/>
  <c r="F132" i="4" s="1"/>
  <c r="K132" i="4"/>
  <c r="G132" i="4" s="1"/>
  <c r="L132" i="4"/>
  <c r="H132" i="4" s="1"/>
  <c r="P132" i="4"/>
  <c r="S132" i="4"/>
  <c r="W132" i="4"/>
  <c r="I133" i="4"/>
  <c r="J133" i="4"/>
  <c r="F133" i="4" s="1"/>
  <c r="K133" i="4"/>
  <c r="G133" i="4" s="1"/>
  <c r="L133" i="4"/>
  <c r="H133" i="4" s="1"/>
  <c r="P133" i="4"/>
  <c r="S133" i="4"/>
  <c r="W133" i="4"/>
  <c r="I134" i="4"/>
  <c r="J134" i="4"/>
  <c r="F134" i="4" s="1"/>
  <c r="K134" i="4"/>
  <c r="G134" i="4" s="1"/>
  <c r="L134" i="4"/>
  <c r="H134" i="4" s="1"/>
  <c r="P134" i="4"/>
  <c r="S134" i="4"/>
  <c r="W134" i="4"/>
  <c r="I135" i="4"/>
  <c r="J135" i="4"/>
  <c r="F135" i="4" s="1"/>
  <c r="K135" i="4"/>
  <c r="G135" i="4" s="1"/>
  <c r="L135" i="4"/>
  <c r="H135" i="4" s="1"/>
  <c r="P135" i="4"/>
  <c r="S135" i="4"/>
  <c r="W135" i="4"/>
  <c r="I136" i="4"/>
  <c r="J136" i="4"/>
  <c r="F136" i="4" s="1"/>
  <c r="K136" i="4"/>
  <c r="G136" i="4" s="1"/>
  <c r="L136" i="4"/>
  <c r="H136" i="4" s="1"/>
  <c r="P136" i="4"/>
  <c r="S136" i="4"/>
  <c r="W136" i="4"/>
  <c r="I137" i="4"/>
  <c r="J137" i="4"/>
  <c r="F137" i="4" s="1"/>
  <c r="K137" i="4"/>
  <c r="G137" i="4" s="1"/>
  <c r="L137" i="4"/>
  <c r="H137" i="4" s="1"/>
  <c r="P137" i="4"/>
  <c r="S137" i="4"/>
  <c r="W137" i="4"/>
  <c r="I138" i="4"/>
  <c r="J138" i="4"/>
  <c r="F138" i="4" s="1"/>
  <c r="K138" i="4"/>
  <c r="G138" i="4" s="1"/>
  <c r="L138" i="4"/>
  <c r="H138" i="4" s="1"/>
  <c r="P138" i="4"/>
  <c r="S138" i="4"/>
  <c r="W138" i="4"/>
  <c r="I139" i="4"/>
  <c r="J139" i="4"/>
  <c r="F139" i="4" s="1"/>
  <c r="K139" i="4"/>
  <c r="G139" i="4" s="1"/>
  <c r="L139" i="4"/>
  <c r="H139" i="4" s="1"/>
  <c r="P139" i="4"/>
  <c r="S139" i="4"/>
  <c r="W139" i="4"/>
  <c r="I140" i="4"/>
  <c r="J140" i="4"/>
  <c r="F140" i="4" s="1"/>
  <c r="K140" i="4"/>
  <c r="G140" i="4" s="1"/>
  <c r="L140" i="4"/>
  <c r="H140" i="4" s="1"/>
  <c r="P140" i="4"/>
  <c r="S140" i="4"/>
  <c r="W140" i="4"/>
  <c r="I141" i="4"/>
  <c r="J141" i="4"/>
  <c r="F141" i="4" s="1"/>
  <c r="K141" i="4"/>
  <c r="G141" i="4" s="1"/>
  <c r="L141" i="4"/>
  <c r="H141" i="4" s="1"/>
  <c r="P141" i="4"/>
  <c r="S141" i="4"/>
  <c r="W141" i="4"/>
  <c r="C9" i="6"/>
  <c r="C8" i="6"/>
  <c r="C7" i="6"/>
  <c r="C3" i="6"/>
  <c r="Z141" i="7"/>
  <c r="V141" i="7"/>
  <c r="R141" i="7"/>
  <c r="O141" i="7"/>
  <c r="Z140" i="7"/>
  <c r="V140" i="7"/>
  <c r="R140" i="7"/>
  <c r="O140" i="7"/>
  <c r="Z139" i="7"/>
  <c r="V139" i="7"/>
  <c r="R139" i="7"/>
  <c r="O139" i="7"/>
  <c r="Z138" i="7"/>
  <c r="V138" i="7"/>
  <c r="R138" i="7"/>
  <c r="O138" i="7"/>
  <c r="Z137" i="7"/>
  <c r="V137" i="7"/>
  <c r="R137" i="7"/>
  <c r="O137" i="7"/>
  <c r="Z136" i="7"/>
  <c r="V136" i="7"/>
  <c r="R136" i="7"/>
  <c r="O136" i="7"/>
  <c r="Z135" i="7"/>
  <c r="V135" i="7"/>
  <c r="R135" i="7"/>
  <c r="O135" i="7"/>
  <c r="Z134" i="7"/>
  <c r="V134" i="7"/>
  <c r="R134" i="7"/>
  <c r="O134" i="7"/>
  <c r="Z133" i="7"/>
  <c r="V133" i="7"/>
  <c r="R133" i="7"/>
  <c r="O133" i="7"/>
  <c r="Z132" i="7"/>
  <c r="V132" i="7"/>
  <c r="R132" i="7"/>
  <c r="O132" i="7"/>
  <c r="Z131" i="7"/>
  <c r="V131" i="7"/>
  <c r="R131" i="7"/>
  <c r="O131" i="7"/>
  <c r="Z130" i="7"/>
  <c r="V130" i="7"/>
  <c r="R130" i="7"/>
  <c r="O130" i="7"/>
  <c r="Z129" i="7"/>
  <c r="V129" i="7"/>
  <c r="R129" i="7"/>
  <c r="O129" i="7"/>
  <c r="Z128" i="7"/>
  <c r="V128" i="7"/>
  <c r="R128" i="7"/>
  <c r="O128" i="7"/>
  <c r="Z127" i="7"/>
  <c r="V127" i="7"/>
  <c r="R127" i="7"/>
  <c r="O127" i="7"/>
  <c r="Z126" i="7"/>
  <c r="V126" i="7"/>
  <c r="R126" i="7"/>
  <c r="O126" i="7"/>
  <c r="Z125" i="7"/>
  <c r="V125" i="7"/>
  <c r="R125" i="7"/>
  <c r="O125" i="7"/>
  <c r="Z124" i="7"/>
  <c r="V124" i="7"/>
  <c r="R124" i="7"/>
  <c r="O124" i="7"/>
  <c r="Z123" i="7"/>
  <c r="V123" i="7"/>
  <c r="R123" i="7"/>
  <c r="O123" i="7"/>
  <c r="Z122" i="7"/>
  <c r="V122" i="7"/>
  <c r="R122" i="7"/>
  <c r="O122" i="7"/>
  <c r="Z121" i="7"/>
  <c r="V121" i="7"/>
  <c r="R121" i="7"/>
  <c r="O121" i="7"/>
  <c r="Z120" i="7"/>
  <c r="V120" i="7"/>
  <c r="R120" i="7"/>
  <c r="O120" i="7"/>
  <c r="Z119" i="7"/>
  <c r="V119" i="7"/>
  <c r="R119" i="7"/>
  <c r="O119" i="7"/>
  <c r="Z118" i="7"/>
  <c r="V118" i="7"/>
  <c r="R118" i="7"/>
  <c r="O118" i="7"/>
  <c r="Z117" i="7"/>
  <c r="V117" i="7"/>
  <c r="R117" i="7"/>
  <c r="O117" i="7"/>
  <c r="Z116" i="7"/>
  <c r="V116" i="7"/>
  <c r="R116" i="7"/>
  <c r="O116" i="7"/>
  <c r="Z115" i="7"/>
  <c r="V115" i="7"/>
  <c r="R115" i="7"/>
  <c r="O115" i="7"/>
  <c r="Z114" i="7"/>
  <c r="V114" i="7"/>
  <c r="R114" i="7"/>
  <c r="O114" i="7"/>
  <c r="Z113" i="7"/>
  <c r="V113" i="7"/>
  <c r="R113" i="7"/>
  <c r="O113" i="7"/>
  <c r="Z112" i="7"/>
  <c r="V112" i="7"/>
  <c r="R112" i="7"/>
  <c r="O112" i="7"/>
  <c r="Z111" i="7"/>
  <c r="V111" i="7"/>
  <c r="R111" i="7"/>
  <c r="O111" i="7"/>
  <c r="Z110" i="7"/>
  <c r="V110" i="7"/>
  <c r="R110" i="7"/>
  <c r="O110" i="7"/>
  <c r="Z109" i="7"/>
  <c r="V109" i="7"/>
  <c r="R109" i="7"/>
  <c r="O109" i="7"/>
  <c r="Z108" i="7"/>
  <c r="V108" i="7"/>
  <c r="R108" i="7"/>
  <c r="O108" i="7"/>
  <c r="Z107" i="7"/>
  <c r="V107" i="7"/>
  <c r="R107" i="7"/>
  <c r="O107" i="7"/>
  <c r="Z106" i="7"/>
  <c r="V106" i="7"/>
  <c r="R106" i="7"/>
  <c r="O106" i="7"/>
  <c r="Z105" i="7"/>
  <c r="V105" i="7"/>
  <c r="R105" i="7"/>
  <c r="O105" i="7"/>
  <c r="Z104" i="7"/>
  <c r="V104" i="7"/>
  <c r="R104" i="7"/>
  <c r="O104" i="7"/>
  <c r="Z103" i="7"/>
  <c r="V103" i="7"/>
  <c r="R103" i="7"/>
  <c r="O103" i="7"/>
  <c r="Z102" i="7"/>
  <c r="V102" i="7"/>
  <c r="R102" i="7"/>
  <c r="O102" i="7"/>
  <c r="Z101" i="7"/>
  <c r="V101" i="7"/>
  <c r="R101" i="7"/>
  <c r="O101" i="7"/>
  <c r="Z100" i="7"/>
  <c r="V100" i="7"/>
  <c r="R100" i="7"/>
  <c r="O100" i="7"/>
  <c r="Z99" i="7"/>
  <c r="V99" i="7"/>
  <c r="R99" i="7"/>
  <c r="O99" i="7"/>
  <c r="Z98" i="7"/>
  <c r="V98" i="7"/>
  <c r="R98" i="7"/>
  <c r="O98" i="7"/>
  <c r="Z97" i="7"/>
  <c r="V97" i="7"/>
  <c r="R97" i="7"/>
  <c r="O97" i="7"/>
  <c r="Z96" i="7"/>
  <c r="V96" i="7"/>
  <c r="R96" i="7"/>
  <c r="O96" i="7"/>
  <c r="Z95" i="7"/>
  <c r="V95" i="7"/>
  <c r="R95" i="7"/>
  <c r="O95" i="7"/>
  <c r="Z94" i="7"/>
  <c r="V94" i="7"/>
  <c r="R94" i="7"/>
  <c r="O94" i="7"/>
  <c r="Z93" i="7"/>
  <c r="V93" i="7"/>
  <c r="R93" i="7"/>
  <c r="O93" i="7"/>
  <c r="Z92" i="7"/>
  <c r="V92" i="7"/>
  <c r="R92" i="7"/>
  <c r="O92" i="7"/>
  <c r="Z91" i="7"/>
  <c r="V91" i="7"/>
  <c r="R91" i="7"/>
  <c r="O91" i="7"/>
  <c r="Z90" i="7"/>
  <c r="V90" i="7"/>
  <c r="R90" i="7"/>
  <c r="O90" i="7"/>
  <c r="Z89" i="7"/>
  <c r="V89" i="7"/>
  <c r="R89" i="7"/>
  <c r="O89" i="7"/>
  <c r="Z88" i="7"/>
  <c r="V88" i="7"/>
  <c r="R88" i="7"/>
  <c r="O88" i="7"/>
  <c r="Z87" i="7"/>
  <c r="V87" i="7"/>
  <c r="R87" i="7"/>
  <c r="O87" i="7"/>
  <c r="Z86" i="7"/>
  <c r="V86" i="7"/>
  <c r="R86" i="7"/>
  <c r="O86" i="7"/>
  <c r="Z85" i="7"/>
  <c r="V85" i="7"/>
  <c r="R85" i="7"/>
  <c r="O85" i="7"/>
  <c r="Z84" i="7"/>
  <c r="V84" i="7"/>
  <c r="R84" i="7"/>
  <c r="O84" i="7"/>
  <c r="Z83" i="7"/>
  <c r="V83" i="7"/>
  <c r="R83" i="7"/>
  <c r="O83" i="7"/>
  <c r="Z82" i="7"/>
  <c r="V82" i="7"/>
  <c r="R82" i="7"/>
  <c r="O82" i="7"/>
  <c r="Z81" i="7"/>
  <c r="V81" i="7"/>
  <c r="R81" i="7"/>
  <c r="O81" i="7"/>
  <c r="Z80" i="7"/>
  <c r="V80" i="7"/>
  <c r="R80" i="7"/>
  <c r="O80" i="7"/>
  <c r="Z79" i="7"/>
  <c r="V79" i="7"/>
  <c r="R79" i="7"/>
  <c r="O79" i="7"/>
  <c r="Z78" i="7"/>
  <c r="V78" i="7"/>
  <c r="R78" i="7"/>
  <c r="O78" i="7"/>
  <c r="Z77" i="7"/>
  <c r="V77" i="7"/>
  <c r="R77" i="7"/>
  <c r="O77" i="7"/>
  <c r="Z76" i="7"/>
  <c r="V76" i="7"/>
  <c r="R76" i="7"/>
  <c r="O76" i="7"/>
  <c r="Z75" i="7"/>
  <c r="V75" i="7"/>
  <c r="R75" i="7"/>
  <c r="O75" i="7"/>
  <c r="Z74" i="7"/>
  <c r="V74" i="7"/>
  <c r="R74" i="7"/>
  <c r="O74" i="7"/>
  <c r="Z73" i="7"/>
  <c r="V73" i="7"/>
  <c r="R73" i="7"/>
  <c r="O73" i="7"/>
  <c r="Z72" i="7"/>
  <c r="V72" i="7"/>
  <c r="R72" i="7"/>
  <c r="O72" i="7"/>
  <c r="Z71" i="7"/>
  <c r="V71" i="7"/>
  <c r="R71" i="7"/>
  <c r="O71" i="7"/>
  <c r="Z70" i="7"/>
  <c r="V70" i="7"/>
  <c r="R70" i="7"/>
  <c r="O70" i="7"/>
  <c r="Z69" i="7"/>
  <c r="V69" i="7"/>
  <c r="R69" i="7"/>
  <c r="O69" i="7"/>
  <c r="Z68" i="7"/>
  <c r="V68" i="7"/>
  <c r="R68" i="7"/>
  <c r="O68" i="7"/>
  <c r="Z67" i="7"/>
  <c r="V67" i="7"/>
  <c r="R67" i="7"/>
  <c r="O67" i="7"/>
  <c r="Z66" i="7"/>
  <c r="V66" i="7"/>
  <c r="R66" i="7"/>
  <c r="O66" i="7"/>
  <c r="Z65" i="7"/>
  <c r="V65" i="7"/>
  <c r="R65" i="7"/>
  <c r="O65" i="7"/>
  <c r="Z64" i="7"/>
  <c r="V64" i="7"/>
  <c r="R64" i="7"/>
  <c r="O64" i="7"/>
  <c r="Z63" i="7"/>
  <c r="V63" i="7"/>
  <c r="R63" i="7"/>
  <c r="O63" i="7"/>
  <c r="Z62" i="7"/>
  <c r="V62" i="7"/>
  <c r="R62" i="7"/>
  <c r="O62" i="7"/>
  <c r="Z61" i="7"/>
  <c r="V61" i="7"/>
  <c r="R61" i="7"/>
  <c r="O61" i="7"/>
  <c r="Z60" i="7"/>
  <c r="V60" i="7"/>
  <c r="R60" i="7"/>
  <c r="O60" i="7"/>
  <c r="Z59" i="7"/>
  <c r="V59" i="7"/>
  <c r="R59" i="7"/>
  <c r="O59" i="7"/>
  <c r="Z58" i="7"/>
  <c r="V58" i="7"/>
  <c r="R58" i="7"/>
  <c r="O58" i="7"/>
  <c r="Z57" i="7"/>
  <c r="V57" i="7"/>
  <c r="R57" i="7"/>
  <c r="O57" i="7"/>
  <c r="Z56" i="7"/>
  <c r="V56" i="7"/>
  <c r="R56" i="7"/>
  <c r="O56" i="7"/>
  <c r="Z55" i="7"/>
  <c r="V55" i="7"/>
  <c r="R55" i="7"/>
  <c r="O55" i="7"/>
  <c r="Z54" i="7"/>
  <c r="V54" i="7"/>
  <c r="R54" i="7"/>
  <c r="O54" i="7"/>
  <c r="Z53" i="7"/>
  <c r="V53" i="7"/>
  <c r="R53" i="7"/>
  <c r="O53" i="7"/>
  <c r="Z52" i="7"/>
  <c r="V52" i="7"/>
  <c r="R52" i="7"/>
  <c r="O52" i="7"/>
  <c r="Z51" i="7"/>
  <c r="V51" i="7"/>
  <c r="R51" i="7"/>
  <c r="O51" i="7"/>
  <c r="Z50" i="7"/>
  <c r="V50" i="7"/>
  <c r="R50" i="7"/>
  <c r="O50" i="7"/>
  <c r="Z49" i="7"/>
  <c r="V49" i="7"/>
  <c r="R49" i="7"/>
  <c r="O49" i="7"/>
  <c r="Z48" i="7"/>
  <c r="V48" i="7"/>
  <c r="R48" i="7"/>
  <c r="O48" i="7"/>
  <c r="Z47" i="7"/>
  <c r="V47" i="7"/>
  <c r="R47" i="7"/>
  <c r="O47" i="7"/>
  <c r="Z46" i="7"/>
  <c r="V46" i="7"/>
  <c r="R46" i="7"/>
  <c r="O46" i="7"/>
  <c r="Z45" i="7"/>
  <c r="V45" i="7"/>
  <c r="R45" i="7"/>
  <c r="O45" i="7"/>
  <c r="Z44" i="7"/>
  <c r="V44" i="7"/>
  <c r="R44" i="7"/>
  <c r="O44" i="7"/>
  <c r="Z43" i="7"/>
  <c r="V43" i="7"/>
  <c r="R43" i="7"/>
  <c r="O43" i="7"/>
  <c r="Z42" i="7"/>
  <c r="V42" i="7"/>
  <c r="R42" i="7"/>
  <c r="O42" i="7"/>
  <c r="Z41" i="7"/>
  <c r="V41" i="7"/>
  <c r="R41" i="7"/>
  <c r="O41" i="7"/>
  <c r="Z40" i="7"/>
  <c r="V40" i="7"/>
  <c r="R40" i="7"/>
  <c r="O40" i="7"/>
  <c r="Z39" i="7"/>
  <c r="V39" i="7"/>
  <c r="R39" i="7"/>
  <c r="O39" i="7"/>
  <c r="Z38" i="7"/>
  <c r="V38" i="7"/>
  <c r="R38" i="7"/>
  <c r="O38" i="7"/>
  <c r="Z37" i="7"/>
  <c r="V37" i="7"/>
  <c r="R37" i="7"/>
  <c r="O37" i="7"/>
  <c r="Z36" i="7"/>
  <c r="V36" i="7"/>
  <c r="R36" i="7"/>
  <c r="O36" i="7"/>
  <c r="Z35" i="7"/>
  <c r="V35" i="7"/>
  <c r="R35" i="7"/>
  <c r="O35" i="7"/>
  <c r="Z34" i="7"/>
  <c r="V34" i="7"/>
  <c r="R34" i="7"/>
  <c r="O34" i="7"/>
  <c r="Z33" i="7"/>
  <c r="V33" i="7"/>
  <c r="R33" i="7"/>
  <c r="O33" i="7"/>
  <c r="Z32" i="7"/>
  <c r="V32" i="7"/>
  <c r="R32" i="7"/>
  <c r="O32" i="7"/>
  <c r="Z31" i="7"/>
  <c r="V31" i="7"/>
  <c r="R31" i="7"/>
  <c r="O31" i="7"/>
  <c r="Z30" i="7"/>
  <c r="V30" i="7"/>
  <c r="R30" i="7"/>
  <c r="O30" i="7"/>
  <c r="Z29" i="7"/>
  <c r="V29" i="7"/>
  <c r="R29" i="7"/>
  <c r="O29" i="7"/>
  <c r="Z28" i="7"/>
  <c r="V28" i="7"/>
  <c r="R28" i="7"/>
  <c r="O28" i="7"/>
  <c r="Z27" i="7"/>
  <c r="V27" i="7"/>
  <c r="R27" i="7"/>
  <c r="O27" i="7"/>
  <c r="Z26" i="7"/>
  <c r="V26" i="7"/>
  <c r="R26" i="7"/>
  <c r="O26" i="7"/>
  <c r="Z25" i="7"/>
  <c r="V25" i="7"/>
  <c r="R25" i="7"/>
  <c r="O25" i="7"/>
  <c r="Z24" i="7"/>
  <c r="V24" i="7"/>
  <c r="R24" i="7"/>
  <c r="O24" i="7"/>
  <c r="Z23" i="7"/>
  <c r="V23" i="7"/>
  <c r="R23" i="7"/>
  <c r="O23" i="7"/>
  <c r="Z22" i="7"/>
  <c r="V22" i="7"/>
  <c r="R22" i="7"/>
  <c r="O22" i="7"/>
  <c r="Z21" i="7"/>
  <c r="V21" i="7"/>
  <c r="R21" i="7"/>
  <c r="O21" i="7"/>
  <c r="Z20" i="7"/>
  <c r="V20" i="7"/>
  <c r="R20" i="7"/>
  <c r="O20" i="7"/>
  <c r="Z19" i="7"/>
  <c r="V19" i="7"/>
  <c r="R19" i="7"/>
  <c r="O19" i="7"/>
  <c r="Z18" i="7"/>
  <c r="V18" i="7"/>
  <c r="R18" i="7"/>
  <c r="O18" i="7"/>
  <c r="Z17" i="7"/>
  <c r="V17" i="7"/>
  <c r="R17" i="7"/>
  <c r="O17" i="7"/>
  <c r="Z16" i="7"/>
  <c r="V16" i="7"/>
  <c r="R16" i="7"/>
  <c r="O16" i="7"/>
  <c r="Z15" i="7"/>
  <c r="V15" i="7"/>
  <c r="R15" i="7"/>
  <c r="O15" i="7"/>
  <c r="Z14" i="7"/>
  <c r="V14" i="7"/>
  <c r="R14" i="7"/>
  <c r="O14" i="7"/>
  <c r="Z13" i="7"/>
  <c r="V13" i="7"/>
  <c r="R13" i="7"/>
  <c r="O13" i="7"/>
  <c r="Z12" i="7"/>
  <c r="V12" i="7"/>
  <c r="R12" i="7"/>
  <c r="O12" i="7"/>
  <c r="Z11" i="7"/>
  <c r="V11" i="7"/>
  <c r="R11" i="7"/>
  <c r="O11" i="7"/>
  <c r="Z10" i="7"/>
  <c r="V10" i="7"/>
  <c r="R10" i="7"/>
  <c r="O10" i="7"/>
  <c r="Z9" i="7"/>
  <c r="V9" i="7"/>
  <c r="R9" i="7"/>
  <c r="O9" i="7"/>
  <c r="Z8" i="7"/>
  <c r="V8" i="7"/>
  <c r="R8" i="7"/>
  <c r="O8" i="7"/>
  <c r="Z7" i="7"/>
  <c r="V7" i="7"/>
  <c r="R7" i="7"/>
  <c r="O7" i="7"/>
  <c r="Z6" i="7"/>
  <c r="V6" i="7"/>
  <c r="R6" i="7"/>
  <c r="O6" i="7"/>
  <c r="Z5" i="7"/>
  <c r="V5" i="7"/>
  <c r="R5" i="7"/>
  <c r="O5" i="7"/>
  <c r="Z4" i="7"/>
  <c r="V4" i="7"/>
  <c r="R4" i="7"/>
  <c r="O4" i="7"/>
  <c r="Z3" i="7"/>
  <c r="V3" i="7"/>
  <c r="R3" i="7"/>
  <c r="O3" i="7"/>
  <c r="Z2" i="7"/>
  <c r="V2" i="7"/>
  <c r="R2" i="7"/>
  <c r="O2" i="7"/>
  <c r="U36" i="6"/>
  <c r="U26" i="6"/>
  <c r="U25" i="6"/>
  <c r="U24" i="6"/>
  <c r="U23" i="6"/>
  <c r="U22" i="6"/>
  <c r="U21" i="6"/>
  <c r="U20" i="6"/>
  <c r="U19" i="6"/>
  <c r="U15" i="6"/>
  <c r="U14" i="6"/>
  <c r="U13" i="6"/>
  <c r="U11" i="6"/>
  <c r="U10" i="6"/>
  <c r="U8" i="6"/>
  <c r="U7" i="6"/>
  <c r="U6" i="6"/>
  <c r="W6" i="6" l="1"/>
  <c r="W11" i="6"/>
  <c r="W7" i="6"/>
  <c r="W10" i="6"/>
  <c r="W13" i="6"/>
  <c r="W14" i="6"/>
  <c r="W15" i="6"/>
  <c r="W8" i="6"/>
  <c r="C6" i="6" l="1"/>
  <c r="C4" i="6"/>
  <c r="C5" i="6"/>
  <c r="U9" i="6"/>
  <c r="W9" i="6" s="1"/>
  <c r="U27" i="6"/>
  <c r="U37" i="6"/>
  <c r="U12" i="6"/>
  <c r="W12" i="6" s="1"/>
  <c r="U28" i="6"/>
  <c r="U3" i="6"/>
  <c r="U4" i="6"/>
  <c r="W4" i="6" s="1"/>
  <c r="U35" i="6"/>
  <c r="U5" i="6"/>
  <c r="W5" i="6" s="1"/>
  <c r="U29" i="6" l="1"/>
  <c r="V7" i="6"/>
  <c r="V6" i="6"/>
  <c r="V12" i="6"/>
  <c r="V9" i="6"/>
  <c r="V11" i="6"/>
  <c r="W3" i="6"/>
  <c r="V13" i="6"/>
  <c r="V14" i="6"/>
  <c r="V10" i="6"/>
  <c r="V15" i="6"/>
  <c r="V4" i="6"/>
  <c r="V5" i="6"/>
  <c r="V8" i="6"/>
</calcChain>
</file>

<file path=xl/sharedStrings.xml><?xml version="1.0" encoding="utf-8"?>
<sst xmlns="http://schemas.openxmlformats.org/spreadsheetml/2006/main" count="2230" uniqueCount="399">
  <si>
    <t>THE TERRACES OF PHOENIX</t>
  </si>
  <si>
    <t>SANTA ROSA CARE CENTER</t>
  </si>
  <si>
    <t>DESERT TERRACE HEALTHCARE CENTER</t>
  </si>
  <si>
    <t>HANDMAKER HOME FOR THE AGING</t>
  </si>
  <si>
    <t>HAVEN OF SCOTTSDALE</t>
  </si>
  <si>
    <t>FOOTHILLS REHABILITATION CENTER</t>
  </si>
  <si>
    <t>PUEBLO SPRINGS REHABILITATION CENTER</t>
  </si>
  <si>
    <t>CASAS ADOBES POST ACUTE REHAB CENTER</t>
  </si>
  <si>
    <t>MISSION PALMS POST ACUTE</t>
  </si>
  <si>
    <t>PHOENIX MOUNTAIN POST ACUTE</t>
  </si>
  <si>
    <t>SANTA RITA NURSING &amp; REHABILITATION CENTER</t>
  </si>
  <si>
    <t>FRIENDSHIP VILLAGE OF TEMPE</t>
  </si>
  <si>
    <t>OSBORN HEALTH AND REHABILITATION</t>
  </si>
  <si>
    <t>HERITAGE COURT POST ACUTE OF SCOTTSDALE</t>
  </si>
  <si>
    <t>PLAZA HEALTHCARE</t>
  </si>
  <si>
    <t>HAVEN OF SAGUARO VALLEY</t>
  </si>
  <si>
    <t>HAVEN OF SIERRA VISTA, LLC</t>
  </si>
  <si>
    <t>NORTH MOUNTAIN MEDICAL AND REHABILITATION CENTER</t>
  </si>
  <si>
    <t>CAMELBACK POST ACUTE CARE AND REHABILITATION</t>
  </si>
  <si>
    <t>HAVEN OF FLAGSTAFF</t>
  </si>
  <si>
    <t>BELLA VITA HEALTH AND REHABILITATION CENTER</t>
  </si>
  <si>
    <t>HAVEN OF COTTONWOOD</t>
  </si>
  <si>
    <t>HAVEN OF SEDONA</t>
  </si>
  <si>
    <t>DESERT COVE NURSING CENTER</t>
  </si>
  <si>
    <t>HAVEN OF SANDPOINTE, LLC</t>
  </si>
  <si>
    <t>THE LEGACY REHAB &amp; CARE CENTER</t>
  </si>
  <si>
    <t>SANDSTONE OF TUCSON REHAB CENTRE</t>
  </si>
  <si>
    <t>HAVASU NURSING CENTER</t>
  </si>
  <si>
    <t>CHANDLER POST ACUTE AND REHABILITATION</t>
  </si>
  <si>
    <t>CITADEL POST ACUTE</t>
  </si>
  <si>
    <t>SHEA POST ACUTE REHABILITATION CENTER</t>
  </si>
  <si>
    <t>TEMPE POST ACUTE</t>
  </si>
  <si>
    <t>HAVEN OF PHOENIX</t>
  </si>
  <si>
    <t>SUN WEST CHOICE HEALTHCARE &amp; REHAB</t>
  </si>
  <si>
    <t>LAKE PLEASANT POST ACUTE REHABILITATION CENTER</t>
  </si>
  <si>
    <t>APACHE JUNCTION HLTH CENTER</t>
  </si>
  <si>
    <t>MOUNTAIN VIEW MANOR</t>
  </si>
  <si>
    <t>THE REHABILITATION CENTER AT THE PALAZZO</t>
  </si>
  <si>
    <t>PAYSON CARE CENTER</t>
  </si>
  <si>
    <t>HAVEN OF CAMP VERDE</t>
  </si>
  <si>
    <t>MI CASA NURSING CENTER</t>
  </si>
  <si>
    <t>BANNER BOSWELL REHABILITATION CENTER</t>
  </si>
  <si>
    <t>RIDGECREST HEALTHCARE</t>
  </si>
  <si>
    <t>LIFE CARE CENTER OF NORTH GLENDALE</t>
  </si>
  <si>
    <t>PRESCOTT NURSING AND REHABILITATION CENTER</t>
  </si>
  <si>
    <t>ARCHSTONE CARE CENTER</t>
  </si>
  <si>
    <t>GRANITE CREEK HEALTH &amp; REHABILITATION CENTER</t>
  </si>
  <si>
    <t>CORONADO HEALTHCARE CENTER</t>
  </si>
  <si>
    <t>LIFE CARE CENTER OF YUMA</t>
  </si>
  <si>
    <t>RIM COUNTRY HEALTH &amp; RETIREMENT COMMUNITY</t>
  </si>
  <si>
    <t>MONTECITO POST ACUTE CARE AND REHABILITATION</t>
  </si>
  <si>
    <t>LIFE CARE CENTER OF SIERRA VISTA</t>
  </si>
  <si>
    <t>LIFESTREAM AT COOK HEALTH CARE</t>
  </si>
  <si>
    <t>HAVEN OF SHOW LOW</t>
  </si>
  <si>
    <t>LIFE CARE CENTER OF TUCSON</t>
  </si>
  <si>
    <t>HERITAGE HEALTH CARE CENTER</t>
  </si>
  <si>
    <t>LIFE CARE CENTER OF SCOTTSDALE</t>
  </si>
  <si>
    <t>PEORIA POST ACUTE AND REHABILITATION</t>
  </si>
  <si>
    <t>DEVON GABLES REHABILITATION CENTER</t>
  </si>
  <si>
    <t>LIFE CARE CENTER OF PARADISE VALLEY</t>
  </si>
  <si>
    <t>VILLA MARIA CARE CENTER</t>
  </si>
  <si>
    <t>SABINO CANYON REHABILITATION &amp; CARE CENTER</t>
  </si>
  <si>
    <t>YUMA NURSING CENTER</t>
  </si>
  <si>
    <t>PROVIDENCE PLACE AT GLENCROFT</t>
  </si>
  <si>
    <t>GOOD SAMARITAN SOCIETY-PRESCOTT VILLAGE</t>
  </si>
  <si>
    <t>HORIZON POST ACUTE AND REHABILITATION CENTER</t>
  </si>
  <si>
    <t>DESERT BLOSSOM HEALTH &amp; REHAB CENTER</t>
  </si>
  <si>
    <t>HAVEN OF TUCSON</t>
  </si>
  <si>
    <t>ESTRELLA HEALTH AND REHABILITATION CENTER</t>
  </si>
  <si>
    <t>DESERT HIGHLANDS CARE CENTER</t>
  </si>
  <si>
    <t>ALTA MESA HEALTH AND REHABILITATION</t>
  </si>
  <si>
    <t>HAVEN OF SAFFORD</t>
  </si>
  <si>
    <t>CHRISTIAN CARE NURSING CENTER</t>
  </si>
  <si>
    <t>PARK AVENUE HEALTH AND REHABILITATION CENTER</t>
  </si>
  <si>
    <t>MARAVILLA CARE CENTER</t>
  </si>
  <si>
    <t>BEATITUDES CAMPUS</t>
  </si>
  <si>
    <t>HAVEN OF DOUGLAS</t>
  </si>
  <si>
    <t>RIO VISTA POST ACUTE AND REHABILITATION</t>
  </si>
  <si>
    <t>LA CANADA CARE CENTER</t>
  </si>
  <si>
    <t>CATALINA POST ACUTE AND REHABILITATION</t>
  </si>
  <si>
    <t>ALLEGIANT HEALTHCARE OF MESA</t>
  </si>
  <si>
    <t>MESA CHRISTIAN HEALTH AND REHABILITATION CENTER</t>
  </si>
  <si>
    <t>HAVEN OF YUMA</t>
  </si>
  <si>
    <t>SUNCREST HEALTHCARE CENTER</t>
  </si>
  <si>
    <t>SPRINGDALE VILLAGE HEALTHCARE</t>
  </si>
  <si>
    <t>GOOD SAMARITAN SOCIETY-QUIBURI MISSION</t>
  </si>
  <si>
    <t>CARING HOUSE</t>
  </si>
  <si>
    <t>SCOTTSDALE VILLAGE SQUARE</t>
  </si>
  <si>
    <t>SUN CITY HEALTH AND REHABILITATION CENTER</t>
  </si>
  <si>
    <t>SIERRA WINDS</t>
  </si>
  <si>
    <t>MOUNTAIN VIEW CARE CENTER</t>
  </si>
  <si>
    <t>HAVEN OF GLOBE</t>
  </si>
  <si>
    <t>ARIZONA STATE VETERAN HOME-PHX</t>
  </si>
  <si>
    <t>HAVEN OF LAKE HAVASU</t>
  </si>
  <si>
    <t>SOUTH MOUNTAIN POST ACUTE</t>
  </si>
  <si>
    <t>DR GUY GORMAN SR CARE HOME</t>
  </si>
  <si>
    <t>GOOD SAMARITAN SOCIETY-PRESCOTT VALLEY</t>
  </si>
  <si>
    <t>SUNVIEW RESPIRATORY AND REHABILITATION</t>
  </si>
  <si>
    <t>MARYLAND GARDENS CARE CENTER</t>
  </si>
  <si>
    <t>THE GARDENS REHAB &amp; CARE CENTER</t>
  </si>
  <si>
    <t>IMMANUEL CAMPUS OF CARE</t>
  </si>
  <si>
    <t>NORTH CHANDLER PLACE -  A CONTINUUM OF CARE COMMUN</t>
  </si>
  <si>
    <t>BROOKDALE SANTA CATALINA</t>
  </si>
  <si>
    <t>WINSLOW CAMPUS OF CARE</t>
  </si>
  <si>
    <t>PALM VALLEY REHAB &amp; CARE CTR</t>
  </si>
  <si>
    <t>FREEDOM PLAZA CARE CENTER</t>
  </si>
  <si>
    <t>THE PEAKS HEALTH &amp; REHABILITATION</t>
  </si>
  <si>
    <t>FOUNTAIN VIEW VILLAGE</t>
  </si>
  <si>
    <t>THE LINGENFELTER CENTER</t>
  </si>
  <si>
    <t>ARCHIE HENDRICKS SENIOR SKILLED NURSING FACILITY</t>
  </si>
  <si>
    <t>SUN HEALTH LA LOMA CARE CENTER</t>
  </si>
  <si>
    <t>SUN HEALTH GRANDVIEW CARE CENTER</t>
  </si>
  <si>
    <t>ADVANCED HEALTHCARE OF MESA</t>
  </si>
  <si>
    <t>ADVANCE HEALTH CARE OF SCOTTSDALE</t>
  </si>
  <si>
    <t>LA ESTANCIA NURSING AND REHABILITATION CENTER</t>
  </si>
  <si>
    <t>VI AT GRAYHAWK, A VI AND PLAZA COMPANIES COMMUNITY</t>
  </si>
  <si>
    <t>SPLENDIDO AT RANCHO VISTOSO</t>
  </si>
  <si>
    <t>ADVANCED HEALTH CARE OF GLENDALE</t>
  </si>
  <si>
    <t>OASIS PAVILION NURSING &amp; REHABILITATION CENTER</t>
  </si>
  <si>
    <t>HAVEN OF LAKESIDE</t>
  </si>
  <si>
    <t>ACACIA HEALTH CENTER</t>
  </si>
  <si>
    <t>SANTE OF MESA</t>
  </si>
  <si>
    <t>VI AT SILVERSTONE, A VI AND PLAZA COMPANIES COMMUN</t>
  </si>
  <si>
    <t>SANTE OF SURPRISE</t>
  </si>
  <si>
    <t>SANTE OF CHANDLER</t>
  </si>
  <si>
    <t>ARIZONA STATE VETERAN HOME-TUCSON</t>
  </si>
  <si>
    <t>WELLSPRINGS THERAPY CENTER OF GILBERT</t>
  </si>
  <si>
    <t>SANTE OF NORTH SCOTTSDALE</t>
  </si>
  <si>
    <t>HAVASU REGIONAL MEDICAL CENTER</t>
  </si>
  <si>
    <t>COPPER HEALTH ORO VALLEY</t>
  </si>
  <si>
    <t>CENTER AT ARROWHEAD, LLC</t>
  </si>
  <si>
    <t>ALLEGIANT HEALTHCARE OF PHOENIX, LLC</t>
  </si>
  <si>
    <t>THE CENTER AT VAL VISTA, LLC</t>
  </si>
  <si>
    <t>SAPPHIRE ESTATES REHAB CENTRE, LLC</t>
  </si>
  <si>
    <t>WELLSPRINGS THERAPY CENTER OF PHOENIX</t>
  </si>
  <si>
    <t>THE CENTER AT TUCSON</t>
  </si>
  <si>
    <t>ASPIRE TRANSITIONAL CARE</t>
  </si>
  <si>
    <t>SURPRISE HEALTH AND REHABILITATION CENTER</t>
  </si>
  <si>
    <t>WELBROOK YUMA OPCO LLC</t>
  </si>
  <si>
    <t>NORTHPARK HEALTH AND REHABILITATION OF CASCADIA</t>
  </si>
  <si>
    <t>SIERRA VISTA</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</si>
  <si>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</si>
  <si>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</si>
  <si>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</si>
  <si>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</si>
  <si>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</si>
  <si>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</si>
  <si>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</si>
  <si>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</si>
  <si>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</si>
  <si>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</si>
  <si>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</si>
  <si>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</si>
  <si>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</si>
  <si>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</si>
  <si>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</si>
  <si>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</si>
  <si>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</si>
  <si>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</si>
  <si>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</si>
  <si>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</si>
  <si>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</si>
  <si>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</si>
  <si>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</si>
  <si>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</si>
  <si>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</si>
  <si>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</si>
  <si>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</si>
  <si>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</si>
  <si>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</si>
  <si>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</si>
  <si>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</si>
  <si>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</si>
  <si>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</si>
  <si>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</si>
  <si>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</si>
  <si>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</si>
  <si>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</si>
  <si>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</si>
  <si>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</si>
  <si>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</si>
  <si>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</si>
  <si>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</si>
  <si>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</si>
  <si>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</si>
  <si>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</si>
  <si>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</si>
  <si>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</si>
  <si>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</si>
  <si>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</si>
  <si>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</si>
  <si>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</si>
  <si>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Maricopa</t>
  </si>
  <si>
    <t>Pima</t>
  </si>
  <si>
    <t>Cochise</t>
  </si>
  <si>
    <t>Coconino</t>
  </si>
  <si>
    <t>Yavapai</t>
  </si>
  <si>
    <t>Yuma</t>
  </si>
  <si>
    <t>Mohave</t>
  </si>
  <si>
    <t>Pinal</t>
  </si>
  <si>
    <t>Gila</t>
  </si>
  <si>
    <t>Navajo</t>
  </si>
  <si>
    <t>Graham</t>
  </si>
  <si>
    <t>Apache</t>
  </si>
  <si>
    <t>PRESCOTT</t>
  </si>
  <si>
    <t>PHOENIX</t>
  </si>
  <si>
    <t>TUCSON</t>
  </si>
  <si>
    <t>SCOTTSDALE</t>
  </si>
  <si>
    <t>MESA</t>
  </si>
  <si>
    <t>GREEN VALLEY</t>
  </si>
  <si>
    <t>TEMPE</t>
  </si>
  <si>
    <t>FLAGSTAFF</t>
  </si>
  <si>
    <t>GLENDALE</t>
  </si>
  <si>
    <t>COTTONWOOD</t>
  </si>
  <si>
    <t>SEDONA</t>
  </si>
  <si>
    <t>CHANDLER</t>
  </si>
  <si>
    <t>YUMA</t>
  </si>
  <si>
    <t>BULLHEAD CITY</t>
  </si>
  <si>
    <t>LAKE HAVASU CITY</t>
  </si>
  <si>
    <t>SUN CITY WEST</t>
  </si>
  <si>
    <t>PEORIA</t>
  </si>
  <si>
    <t>APACHE JUNCTION</t>
  </si>
  <si>
    <t>PAYSON</t>
  </si>
  <si>
    <t>CAMP VERDE</t>
  </si>
  <si>
    <t>SUN CITY</t>
  </si>
  <si>
    <t>YOUNGTOWN</t>
  </si>
  <si>
    <t>SHOW LOW</t>
  </si>
  <si>
    <t>GLOBE</t>
  </si>
  <si>
    <t>AVONDALE</t>
  </si>
  <si>
    <t>KINGMAN</t>
  </si>
  <si>
    <t>SAFFORD</t>
  </si>
  <si>
    <t>DOUGLAS</t>
  </si>
  <si>
    <t>BENSON</t>
  </si>
  <si>
    <t>SACATON</t>
  </si>
  <si>
    <t>CHINLE</t>
  </si>
  <si>
    <t>PRESCOTT VALLEY</t>
  </si>
  <si>
    <t>WINSLOW</t>
  </si>
  <si>
    <t>GOODYEAR</t>
  </si>
  <si>
    <t>FOUNTAIN HILLS</t>
  </si>
  <si>
    <t>SELLS</t>
  </si>
  <si>
    <t>LITCHFIELD PARK</t>
  </si>
  <si>
    <t>CASA GRANDE</t>
  </si>
  <si>
    <t>LAKESIDE</t>
  </si>
  <si>
    <t>SURPRISE</t>
  </si>
  <si>
    <t>GILBERT</t>
  </si>
  <si>
    <t>ORO VALLEY</t>
  </si>
  <si>
    <t>State</t>
  </si>
  <si>
    <t>Total Contract</t>
  </si>
  <si>
    <t>Provider</t>
  </si>
  <si>
    <t>City</t>
  </si>
  <si>
    <t>County</t>
  </si>
  <si>
    <t>MDS Census</t>
  </si>
  <si>
    <t>Total Nurse Staff HPRD</t>
  </si>
  <si>
    <t>Total Direct Care Staff HPRD</t>
  </si>
  <si>
    <t>Total RN Staff HPRD</t>
  </si>
  <si>
    <t>Total RN Care Staff HPRD (excl. Admin/DON)</t>
  </si>
  <si>
    <t>Total Nurse Staff Hours</t>
  </si>
  <si>
    <t>Total Direct Care Staff Hours</t>
  </si>
  <si>
    <t>Total RN Hours (w/ Admin, DON)</t>
  </si>
  <si>
    <t>RN Hours (excl. Admin, DON)</t>
  </si>
  <si>
    <t>RN Admin Hours</t>
  </si>
  <si>
    <t>RN DON Hours</t>
  </si>
  <si>
    <t>Total LPN Hours (w/ Admin)</t>
  </si>
  <si>
    <t>LPN Hours (excl.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</si>
  <si>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</si>
  <si>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</si>
  <si>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</si>
  <si>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</si>
  <si>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</si>
  <si>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</si>
  <si>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</si>
  <si>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</si>
  <si>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</si>
  <si>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</si>
  <si>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</si>
  <si>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</si>
  <si>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</si>
  <si>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</si>
  <si>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</si>
  <si>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CMS Region Number</t>
  </si>
  <si>
    <t>Total Direct Care Staff Contract Hours</t>
  </si>
  <si>
    <t>Total RN Hours Contract (w/ Admin, DON)</t>
  </si>
  <si>
    <t>Total Nurse Staff Contract Hours</t>
  </si>
  <si>
    <t>Percent Total Nurse Contract</t>
  </si>
  <si>
    <t>Percent Total Direct Care Contract</t>
  </si>
  <si>
    <t>Percent RN Admin Contract</t>
  </si>
  <si>
    <t>Percent RN Contract (excl. Admin, DON)</t>
  </si>
  <si>
    <t>Percent RN DON Contract</t>
  </si>
  <si>
    <t>Percent LPN Contract (excl. Admin)</t>
  </si>
  <si>
    <t>Percent CNA Contract</t>
  </si>
  <si>
    <t>Percent NA TR Contract</t>
  </si>
  <si>
    <t>Percent Med Aide/Tech Contract</t>
  </si>
  <si>
    <t>Percent Total RN Contract (w/ Admin, DON)</t>
  </si>
  <si>
    <t>Percent LPN Admin  Contract</t>
  </si>
  <si>
    <t>N/A</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</si>
  <si>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</si>
  <si>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</si>
  <si>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</si>
  <si>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</si>
  <si>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</si>
  <si>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</si>
  <si>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</si>
  <si>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</si>
  <si>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</si>
  <si>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</si>
  <si>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</si>
  <si>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</si>
  <si>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</si>
  <si>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</si>
  <si>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</si>
  <si>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</si>
  <si>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</si>
  <si>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</si>
  <si>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</si>
  <si>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</si>
  <si>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</si>
  <si>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</si>
  <si>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</si>
  <si>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</si>
  <si>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</si>
  <si>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</si>
  <si>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</si>
  <si>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</si>
  <si>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</si>
  <si>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</si>
  <si>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</si>
  <si>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</si>
  <si>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</si>
  <si>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</si>
  <si>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</si>
  <si>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Hours</t>
  </si>
  <si>
    <t>Total Contract %</t>
  </si>
  <si>
    <t>Total Nurse Staff</t>
  </si>
  <si>
    <t>RN (w/ Admin, DON)</t>
  </si>
  <si>
    <t>LPN (w/ Admin)</t>
  </si>
  <si>
    <t>Combined CNA, NA TR, Med Aide/Tech</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</si>
  <si>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</si>
  <si>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</si>
  <si>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</si>
  <si>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</si>
  <si>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</si>
  <si>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</si>
  <si>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</si>
  <si>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</si>
  <si>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</si>
  <si>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</si>
  <si>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</si>
  <si>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</si>
  <si>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</si>
  <si>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</si>
  <si>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</si>
  <si>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</si>
  <si>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</si>
  <si>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</si>
  <si>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</si>
  <si>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</si>
  <si>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</si>
  <si>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</si>
  <si>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</si>
  <si>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</si>
  <si>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</si>
  <si>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</si>
  <si>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</si>
  <si>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</si>
  <si>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</si>
  <si>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US</t>
  </si>
  <si>
    <t>State - Q4 2021</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</si>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</sst>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sz val="8"/>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0">
    <xf numFmtId="0" fontId="0" fillId="0" borderId="0" xfId="0"/>
    <xf numFmtId="0" fontId="0" fillId="0" borderId="0" xfId="0" applyNumberFormat="1"/>
    <xf numFmtId="0" fontId="0" fillId="0" borderId="0" xfId="0" applyAlignment="1">
      <alignment wrapText="1"/>
    </xf>
    <xf numFmtId="2" fontId="0" fillId="0" borderId="0" xfId="0" applyNumberFormat="1" applyAlignment="1">
      <alignment wrapText="1"/>
    </xf>
    <xf numFmtId="4" fontId="0" fillId="0" borderId="0" xfId="0" applyNumberFormat="1"/>
    <xf numFmtId="1" fontId="0" fillId="0" borderId="0" xfId="0" applyNumberFormat="1"/>
    <xf numFmtId="2" fontId="0" fillId="0" borderId="0" xfId="0" applyNumberFormat="1"/>
    <xf numFmtId="9" fontId="0" fillId="0" borderId="0" xfId="1" applyFont="1" applyAlignment="1">
      <alignment wrapText="1"/>
    </xf>
    <xf numFmtId="9" fontId="0" fillId="0" borderId="0" xfId="1" applyFont="1"/>
    <xf numFmtId="10" fontId="0" fillId="0" borderId="0" xfId="1" applyNumberFormat="1" applyFont="1" applyAlignment="1">
      <alignment wrapText="1"/>
    </xf>
    <xf numFmtId="10" fontId="0" fillId="0" borderId="0" xfId="1" applyNumberFormat="1" applyFon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11"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2"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cellXfs>
  <cellStyles count="3">
    <cellStyle name="Normal" xfId="0" builtinId="0"/>
    <cellStyle name="Normal 2 2" xfId="2" xr:uid="{797FEFCC-53A1-4700-8B67-560D38AC6F0B}"/>
    <cellStyle name="Percent" xfId="1" builtinId="5"/>
  </cellStyles>
  <dxfs count="132">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2"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45C7FEAE-9F33-4B88-A0D4-FA2283CEE07C}"/>
            </a:ext>
          </a:extLst>
        </xdr:cNvPr>
        <xdr:cNvSpPr txBox="1"/>
      </xdr:nvSpPr>
      <xdr:spPr>
        <a:xfrm>
          <a:off x="5233147" y="78440"/>
          <a:ext cx="5726206"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CE3FCB58-81A1-427E-8B21-CBFF7114DC22}"/>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826F07F3-46A3-4A45-AD37-D7539844A5DE}"/>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160804</xdr:colOff>
      <xdr:row>0</xdr:row>
      <xdr:rowOff>160243</xdr:rowOff>
    </xdr:from>
    <xdr:to>
      <xdr:col>1</xdr:col>
      <xdr:colOff>1989604</xdr:colOff>
      <xdr:row>0</xdr:row>
      <xdr:rowOff>1546412</xdr:rowOff>
    </xdr:to>
    <mc:AlternateContent xmlns:mc="http://schemas.openxmlformats.org/markup-compatibility/2006" xmlns:sle15="http://schemas.microsoft.com/office/drawing/2012/slicer">
      <mc:Choice Requires="sle15">
        <xdr:graphicFrame macro="">
          <xdr:nvGraphicFramePr>
            <xdr:cNvPr id="6" name="Filter by County">
              <a:extLst>
                <a:ext uri="{FF2B5EF4-FFF2-40B4-BE49-F238E27FC236}">
                  <a16:creationId xmlns:a16="http://schemas.microsoft.com/office/drawing/2014/main" id="{C21EAA88-DCE5-4AF8-6AF7-BAA3E7524E42}"/>
                </a:ext>
              </a:extLst>
            </xdr:cNvPr>
            <xdr:cNvGraphicFramePr/>
          </xdr:nvGraphicFramePr>
          <xdr:xfrm>
            <a:off x="0" y="0"/>
            <a:ext cx="0" cy="0"/>
          </xdr:xfrm>
          <a:graphic>
            <a:graphicData uri="http://schemas.microsoft.com/office/drawing/2010/slicer">
              <sle:slicer xmlns:sle="http://schemas.microsoft.com/office/drawing/2010/slicer" name="Filter by County"/>
            </a:graphicData>
          </a:graphic>
        </xdr:graphicFrame>
      </mc:Choice>
      <mc:Fallback xmlns="">
        <xdr:sp macro="" textlink="">
          <xdr:nvSpPr>
            <xdr:cNvPr id="0" name=""/>
            <xdr:cNvSpPr>
              <a:spLocks noTextEdit="1"/>
            </xdr:cNvSpPr>
          </xdr:nvSpPr>
          <xdr:spPr>
            <a:xfrm>
              <a:off x="732304" y="160243"/>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2256305</xdr:colOff>
      <xdr:row>0</xdr:row>
      <xdr:rowOff>171449</xdr:rowOff>
    </xdr:from>
    <xdr:to>
      <xdr:col>2</xdr:col>
      <xdr:colOff>39781</xdr:colOff>
      <xdr:row>0</xdr:row>
      <xdr:rowOff>1557618</xdr:rowOff>
    </xdr:to>
    <mc:AlternateContent xmlns:mc="http://schemas.openxmlformats.org/markup-compatibility/2006" xmlns:sle15="http://schemas.microsoft.com/office/drawing/2012/slicer">
      <mc:Choice Requires="sle15">
        <xdr:graphicFrame macro="">
          <xdr:nvGraphicFramePr>
            <xdr:cNvPr id="7" name="City">
              <a:extLst>
                <a:ext uri="{FF2B5EF4-FFF2-40B4-BE49-F238E27FC236}">
                  <a16:creationId xmlns:a16="http://schemas.microsoft.com/office/drawing/2014/main" id="{4A169FED-7A5E-4E57-E7B4-D2518C38C778}"/>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827805" y="171449"/>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B681B65A-ACD6-4E97-A8BA-D119423A798F}"/>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D85B13C1-B97F-456C-ADD4-02EC08D28FA0}"/>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1028700</xdr:colOff>
      <xdr:row>37</xdr:row>
      <xdr:rowOff>93542</xdr:rowOff>
    </xdr:to>
    <xdr:sp macro="" textlink="">
      <xdr:nvSpPr>
        <xdr:cNvPr id="5" name="TextBox 4">
          <a:extLst>
            <a:ext uri="{FF2B5EF4-FFF2-40B4-BE49-F238E27FC236}">
              <a16:creationId xmlns:a16="http://schemas.microsoft.com/office/drawing/2014/main" id="{495ADCC2-0E7B-41A4-B6AB-5B35D6773C94}"/>
            </a:ext>
          </a:extLst>
        </xdr:cNvPr>
        <xdr:cNvSpPr txBox="1"/>
      </xdr:nvSpPr>
      <xdr:spPr>
        <a:xfrm>
          <a:off x="171140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1883706</xdr:colOff>
      <xdr:row>0</xdr:row>
      <xdr:rowOff>125506</xdr:rowOff>
    </xdr:from>
    <xdr:to>
      <xdr:col>1</xdr:col>
      <xdr:colOff>3712506</xdr:colOff>
      <xdr:row>0</xdr:row>
      <xdr:rowOff>1288677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DD5DD862-A384-1371-EE1C-FDBE8CFA4A1C}"/>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55206" y="125506"/>
              <a:ext cx="1828800"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112059</xdr:colOff>
      <xdr:row>0</xdr:row>
      <xdr:rowOff>131109</xdr:rowOff>
    </xdr:from>
    <xdr:to>
      <xdr:col>1</xdr:col>
      <xdr:colOff>1588991</xdr:colOff>
      <xdr:row>0</xdr:row>
      <xdr:rowOff>1294280</xdr:rowOff>
    </xdr:to>
    <mc:AlternateContent xmlns:mc="http://schemas.openxmlformats.org/markup-compatibility/2006" xmlns:sle15="http://schemas.microsoft.com/office/drawing/2012/slicer">
      <mc:Choice Requires="sle15">
        <xdr:graphicFrame macro="">
          <xdr:nvGraphicFramePr>
            <xdr:cNvPr id="8" name="County">
              <a:extLst>
                <a:ext uri="{FF2B5EF4-FFF2-40B4-BE49-F238E27FC236}">
                  <a16:creationId xmlns:a16="http://schemas.microsoft.com/office/drawing/2014/main" id="{88E45435-B534-E23A-8EF3-1E27BFCB72FA}"/>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83559" y="131109"/>
              <a:ext cx="1476932"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98B9AC7C-B05D-4870-BB86-E7ACF5F32E43}"/>
            </a:ext>
          </a:extLst>
        </xdr:cNvPr>
        <xdr:cNvSpPr txBox="1">
          <a:spLocks noChangeAspect="1"/>
        </xdr:cNvSpPr>
      </xdr:nvSpPr>
      <xdr:spPr>
        <a:xfrm>
          <a:off x="14269521" y="211186"/>
          <a:ext cx="3259794"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01E0FFD0-D079-46DF-8A31-C27E6507E42C}"/>
            </a:ext>
          </a:extLst>
        </xdr:cNvPr>
        <xdr:cNvSpPr txBox="1">
          <a:spLocks noChangeAspect="1"/>
        </xdr:cNvSpPr>
      </xdr:nvSpPr>
      <xdr:spPr>
        <a:xfrm>
          <a:off x="34466213" y="773906"/>
          <a:ext cx="6436858" cy="88049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72CBD466-751B-492F-95AA-56BF0E594F6D}"/>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67A8D5-6C91-46F8-9108-7B1209389F56}"/>
            </a:ext>
          </a:extLst>
        </xdr:cNvPr>
        <xdr:cNvSpPr txBox="1"/>
      </xdr:nvSpPr>
      <xdr:spPr>
        <a:xfrm>
          <a:off x="7772958" y="100855"/>
          <a:ext cx="6024285"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114301</xdr:rowOff>
    </xdr:from>
    <xdr:to>
      <xdr:col>1</xdr:col>
      <xdr:colOff>3981450</xdr:colOff>
      <xdr:row>0</xdr:row>
      <xdr:rowOff>1535207</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1DB14846-D8D0-D8BC-B82C-89F0A9C1ADE4}"/>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114301"/>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152400</xdr:colOff>
      <xdr:row>0</xdr:row>
      <xdr:rowOff>131109</xdr:rowOff>
    </xdr:from>
    <xdr:to>
      <xdr:col>1</xdr:col>
      <xdr:colOff>1981200</xdr:colOff>
      <xdr:row>0</xdr:row>
      <xdr:rowOff>1552015</xdr:rowOff>
    </xdr:to>
    <mc:AlternateContent xmlns:mc="http://schemas.openxmlformats.org/markup-compatibility/2006" xmlns:sle15="http://schemas.microsoft.com/office/drawing/2012/slicer">
      <mc:Choice Requires="sle15">
        <xdr:graphicFrame macro="">
          <xdr:nvGraphicFramePr>
            <xdr:cNvPr id="9" name="County 1">
              <a:extLst>
                <a:ext uri="{FF2B5EF4-FFF2-40B4-BE49-F238E27FC236}">
                  <a16:creationId xmlns:a16="http://schemas.microsoft.com/office/drawing/2014/main" id="{03E98C60-2D55-068D-008A-180511B3C7BC}"/>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723900" y="131109"/>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10</xdr:col>
      <xdr:colOff>357186</xdr:colOff>
      <xdr:row>60</xdr:row>
      <xdr:rowOff>145369</xdr:rowOff>
    </xdr:to>
    <xdr:sp macro="" textlink="">
      <xdr:nvSpPr>
        <xdr:cNvPr id="2" name="TextBox 1">
          <a:extLst>
            <a:ext uri="{FF2B5EF4-FFF2-40B4-BE49-F238E27FC236}">
              <a16:creationId xmlns:a16="http://schemas.microsoft.com/office/drawing/2014/main" id="{5185CD9E-8A08-403D-8F96-483F328281A8}"/>
            </a:ext>
          </a:extLst>
        </xdr:cNvPr>
        <xdr:cNvSpPr txBox="1"/>
      </xdr:nvSpPr>
      <xdr:spPr>
        <a:xfrm>
          <a:off x="226218" y="3750468"/>
          <a:ext cx="645318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40</xdr:row>
      <xdr:rowOff>190500</xdr:rowOff>
    </xdr:to>
    <xdr:sp macro="" textlink="">
      <xdr:nvSpPr>
        <xdr:cNvPr id="2" name="TextBox 1">
          <a:extLst>
            <a:ext uri="{FF2B5EF4-FFF2-40B4-BE49-F238E27FC236}">
              <a16:creationId xmlns:a16="http://schemas.microsoft.com/office/drawing/2014/main" id="{B0C4083E-6096-4F8E-A017-B27E76C6E778}"/>
            </a:ext>
          </a:extLst>
        </xdr:cNvPr>
        <xdr:cNvSpPr txBox="1"/>
      </xdr:nvSpPr>
      <xdr:spPr>
        <a:xfrm>
          <a:off x="163286" y="95250"/>
          <a:ext cx="6504214" cy="842282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8D3064C2-3D7C-49FA-B7AA-C675F751B419}" sourceName="County">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540B27E3-6770-4C72-B4BF-7025BDACF5F5}" sourceName="City">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88747553-DDA1-4D6A-9667-957ED277AD47}" sourceName="City">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61A0495B-7EA9-463D-ADCE-C98A8ADF0A68}" sourceName="County">
  <extLst>
    <x:ext xmlns:x15="http://schemas.microsoft.com/office/spreadsheetml/2010/11/main" uri="{2F2917AC-EB37-4324-AD4E-5DD8C200BD13}">
      <x15:tableSlicerCache tableId="3"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E547CD84-47C0-4C2B-955C-BE182BEF8B9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E1657CC-89AD-412D-ABBC-6776C4089DBB}"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by County" xr10:uid="{997EDF07-166D-4D74-A39E-AFD34C40CA8E}" cache="Slicer_County" caption="Filter by County" rowHeight="241300"/>
  <slicer name="City" xr10:uid="{898E960E-4908-41EB-8F88-9BBC40FB354C}" cache="Slicer_City" caption="City" style="SlicerStyleLight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EDFC039F-8432-4936-9CDA-B5AED512D6D1}" cache="Slicer_City1" caption="City" style="SlicerStyleLight2" rowHeight="241300"/>
  <slicer name="County" xr10:uid="{6AA5AAB4-EC8C-4FC7-973D-5C0D9C937274}"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40CFD02-4485-4C00-B8B2-7169FE986106}" cache="Slicer_City2" caption="City" style="SlicerStyleLight2" rowHeight="241300"/>
  <slicer name="County 1" xr10:uid="{9C36F0C3-CFE1-45BC-89E0-E53F99FC2D4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5699AD-BB6A-4554-98B0-B2D7C76E516C}" name="Nurse" displayName="Nurse" ref="A1:AG141" totalsRowShown="0" headerRowDxfId="131">
  <autoFilter ref="A1:AG141" xr:uid="{F6C3CB19-CE12-4B14-8BE9-BE2DA56924F3}"/>
  <sortState xmlns:xlrd2="http://schemas.microsoft.com/office/spreadsheetml/2017/richdata2" ref="A2:AG141">
    <sortCondition ref="A1:A141"/>
  </sortState>
  <tableColumns count="33">
    <tableColumn id="1" xr3:uid="{A8260DC9-6B54-405F-BBA6-D2FE16D6B297}" name="State"/>
    <tableColumn id="2" xr3:uid="{F6FE27DA-DFC8-4556-B8A0-01CD04F7A631}" name="Provider"/>
    <tableColumn id="3" xr3:uid="{2C454061-6A06-4109-AA11-2644E7499F02}" name="City"/>
    <tableColumn id="4" xr3:uid="{81A1ABDC-27DE-41F1-950C-B2C7AFEF651F}" name="County"/>
    <tableColumn id="6" xr3:uid="{90222BC9-E6F0-4275-920C-C1C89EC2B058}" name="MDS Census" dataDxfId="130"/>
    <tableColumn id="32" xr3:uid="{FABA7BE7-53DD-4479-BF7D-321D82576A22}" name="Total Nurse Staff HPRD" dataDxfId="129">
      <calculatedColumnFormula>Nurse[[#This Row],[Total Nurse Staff Hours]]/Nurse[[#This Row],[MDS Census]]</calculatedColumnFormula>
    </tableColumn>
    <tableColumn id="33" xr3:uid="{013AAF20-B5AF-43BB-AB5B-F505E8394830}" name="Total Direct Care Staff HPRD" dataDxfId="128">
      <calculatedColumnFormula>Nurse[[#This Row],[Total Direct Care Staff Hours]]/Nurse[[#This Row],[MDS Census]]</calculatedColumnFormula>
    </tableColumn>
    <tableColumn id="37" xr3:uid="{BC8E9732-4FF8-4EAB-BFAB-C67064B747DC}" name="Total RN Staff HPRD" dataDxfId="127">
      <calculatedColumnFormula>Nurse[[#This Row],[Total RN Hours (w/ Admin, DON)]]/Nurse[[#This Row],[MDS Census]]</calculatedColumnFormula>
    </tableColumn>
    <tableColumn id="36" xr3:uid="{C39AFDF3-5B6B-4BDC-A648-AB41A16F0989}" name="Total RN Care Staff HPRD (excl. Admin/DON)" dataDxfId="126">
      <calculatedColumnFormula>Nurse[[#This Row],[RN Hours (excl. Admin, DON)]]/Nurse[[#This Row],[MDS Census]]</calculatedColumnFormula>
    </tableColumn>
    <tableColumn id="35" xr3:uid="{1D794E53-F14E-4523-A86F-DC8FC3F314D0}" name="Total Nurse Staff Hours" dataDxfId="125">
      <calculatedColumnFormula>SUM(Nurse[[#This Row],[RN Hours (excl. Admin, DON)]],Nurse[[#This Row],[RN Admin Hours]],Nurse[[#This Row],[RN DON Hours]],Nurse[[#This Row],[LPN Hours (excl. Admin)]],Nurse[[#This Row],[LPN Admin Hours]],Nurse[[#This Row],[CNA Hours]],Nurse[[#This Row],[NA TR Hours]],Nurse[[#This Row],[Med Aide/Tech Hours]])</calculatedColumnFormula>
    </tableColumn>
    <tableColumn id="34" xr3:uid="{FCFA4BAB-65EA-488E-A43A-288D88D2ED47}" name="Total Direct Care Staff Hours" dataDxfId="124">
      <calculatedColumnFormula>SUM(Nurse[[#This Row],[RN Hours (excl. Admin, DON)]],Nurse[[#This Row],[LPN Hours (excl. Admin)]],Nurse[[#This Row],[CNA Hours]],Nurse[[#This Row],[NA TR Hours]],Nurse[[#This Row],[Med Aide/Tech Hours]])</calculatedColumnFormula>
    </tableColumn>
    <tableColumn id="38" xr3:uid="{5E8F283D-4BB1-4279-BF29-F78CF5A9BD13}" name="Total RN Hours (w/ Admin, DON)" dataDxfId="123">
      <calculatedColumnFormula>SUM(Nurse[[#This Row],[RN Hours (excl. Admin, DON)]],Nurse[[#This Row],[RN Admin Hours]],Nurse[[#This Row],[RN DON Hours]])</calculatedColumnFormula>
    </tableColumn>
    <tableColumn id="7" xr3:uid="{6FB0F2C7-1324-45EA-A016-9C74CA8221F4}" name="RN Hours (excl. Admin, DON)" dataDxfId="122"/>
    <tableColumn id="10" xr3:uid="{CEC5F2B0-E6C5-4616-B4FC-11B945448B5B}" name="RN Admin Hours" dataDxfId="121"/>
    <tableColumn id="13" xr3:uid="{D4F1A2C6-A8F4-4C64-8C45-278B59247FC6}" name="RN DON Hours" dataDxfId="120"/>
    <tableColumn id="11" xr3:uid="{4BC98E4C-0F0C-4D9F-A60A-FF0254E25D18}" name="Total LPN Hours (w/ Admin)" dataDxfId="119">
      <calculatedColumnFormula>SUM(Nurse[[#This Row],[LPN Hours (excl. Admin)]],Nurse[[#This Row],[LPN Admin Hours]])</calculatedColumnFormula>
    </tableColumn>
    <tableColumn id="16" xr3:uid="{9B8CACE7-F835-48AE-9DC8-73B0289AF2DA}" name="LPN Hours (excl. Admin)" dataDxfId="118"/>
    <tableColumn id="19" xr3:uid="{E92DC4E5-C297-4819-9E94-37A771835A5F}" name="LPN Admin Hours" dataDxfId="117"/>
    <tableColumn id="8" xr3:uid="{B9F0D17E-BF89-4DFB-941E-BC2A938B8922}" name="Total CNA, NA TR, Med Aide/Tech Hours" dataDxfId="116">
      <calculatedColumnFormula>SUM(Nurse[[#This Row],[CNA Hours]],Nurse[[#This Row],[NA TR Hours]],Nurse[[#This Row],[Med Aide/Tech Hours]])</calculatedColumnFormula>
    </tableColumn>
    <tableColumn id="22" xr3:uid="{61D5BF67-7A32-4658-B0C3-4C9B5623F363}" name="CNA Hours" dataDxfId="115"/>
    <tableColumn id="25" xr3:uid="{B90C96E9-0162-4FF0-AAC3-4EE342D90163}" name="NA TR Hours" dataDxfId="114"/>
    <tableColumn id="28" xr3:uid="{6C1D2B88-EE47-4797-972E-F8379C90BB8A}" name="Med Aide/Tech Hours" dataDxfId="113"/>
    <tableColumn id="39" xr3:uid="{B76610AD-BCD2-4CD0-AC06-5687026F41BA}" name="Total Contract Hours" dataDxfId="112">
      <calculatedColumnFormula>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calculatedColumnFormula>
    </tableColumn>
    <tableColumn id="9" xr3:uid="{21438A84-B56E-4023-8DF8-160D98DDC35F}" name="RN Hours Contract (excl. Admin, DON)" dataDxfId="111"/>
    <tableColumn id="12" xr3:uid="{880163BD-7A81-4471-BBA1-01C0C2454725}" name="RN Admin Hours Contract" dataDxfId="110"/>
    <tableColumn id="15" xr3:uid="{6F133DCF-6A0A-45EE-931A-83420A8DD420}" name="RN DON Hours Contract" dataDxfId="109"/>
    <tableColumn id="18" xr3:uid="{5A9C9CA4-73C7-4486-8610-EACF879B4F85}" name="LPN Hours Contract (excl. Admin)" dataDxfId="108"/>
    <tableColumn id="21" xr3:uid="{5CEAD67B-5860-4423-A19F-D537144F5325}" name="LPN Admin Hours Contract" dataDxfId="107"/>
    <tableColumn id="24" xr3:uid="{D84BEE57-6A72-4D2F-AF61-9273FBB14117}" name="CNA Hours Contract" dataDxfId="106"/>
    <tableColumn id="27" xr3:uid="{B99C43B0-B8EC-40DF-B9E4-59BFFEB13F96}" name="NA TR Hours Contract" dataDxfId="105"/>
    <tableColumn id="30" xr3:uid="{EA0B4F12-3180-463C-B906-D382F72A849C}" name="Med Aide/Tech Hours Contract" dataDxfId="104"/>
    <tableColumn id="5" xr3:uid="{B5C09BC6-E92F-45FE-9C51-29B1DD99C4B1}" name="Provider Number"/>
    <tableColumn id="14" xr3:uid="{85552D46-1F1E-4861-A4F5-644CB0218C0C}" name="CMS Region Number" dataDxfId="103"/>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94824B-C0BD-445F-B7FD-9A657106F5A8}" name="Nurse4" displayName="Nurse4" ref="A1:AN141" totalsRowShown="0" headerRowDxfId="102">
  <autoFilter ref="A1:AN141" xr:uid="{F6C3CB19-CE12-4B14-8BE9-BE2DA56924F3}"/>
  <sortState xmlns:xlrd2="http://schemas.microsoft.com/office/spreadsheetml/2017/richdata2" ref="A2:AN141">
    <sortCondition ref="A1:A141"/>
  </sortState>
  <tableColumns count="40">
    <tableColumn id="1" xr3:uid="{13A67EC4-0523-455E-A96C-F90180074E2E}" name="State"/>
    <tableColumn id="2" xr3:uid="{DB573ACD-2371-42DB-8BD9-CAF2AC904CC6}" name="Provider"/>
    <tableColumn id="3" xr3:uid="{F7DFC857-D96B-4F01-9AA7-B35497AE53EF}" name="City"/>
    <tableColumn id="4" xr3:uid="{22660A94-8818-4ED2-B518-0ADC6306689A}" name="County"/>
    <tableColumn id="6" xr3:uid="{1E5B5380-F1C3-4336-AEAA-5AC251AA2BF3}" name="MDS Census" dataDxfId="101"/>
    <tableColumn id="35" xr3:uid="{55302CCB-E8A9-49F9-9607-F65551813ADA}" name="Total Nurse Staff Hours" dataDxfId="100"/>
    <tableColumn id="39" xr3:uid="{106C13B6-6DD8-4D75-AF3A-2993C5C29276}" name="Total Nurse Staff Contract Hours" dataDxfId="99"/>
    <tableColumn id="20" xr3:uid="{311D90A9-C08F-4630-B10C-FB77356FC495}" name="Percent Total Nurse Contract" dataDxfId="98" dataCellStyle="Percent"/>
    <tableColumn id="34" xr3:uid="{78834767-D745-469C-9AB5-6DE220ADD5C6}" name="Total Direct Care Staff Hours" dataDxfId="97"/>
    <tableColumn id="17" xr3:uid="{57CBD5D0-B445-4EE4-88AD-A48641629096}" name="Total Direct Care Staff Contract Hours" dataDxfId="96"/>
    <tableColumn id="23" xr3:uid="{855F0F2D-9CC2-4CC8-84F1-CFEDBEC48C13}" name="Percent Total Direct Care Contract" dataDxfId="95" dataCellStyle="Percent"/>
    <tableColumn id="38" xr3:uid="{4154799A-B318-4B18-8871-3DB549022955}" name="Total RN Hours (w/ Admin, DON)" dataDxfId="94"/>
    <tableColumn id="29" xr3:uid="{361F57EA-237B-4C43-A770-7001E22B53FF}" name="Total RN Hours Contract (w/ Admin, DON)" dataDxfId="93"/>
    <tableColumn id="26" xr3:uid="{CF51B660-4201-4956-852E-92550AFF31E5}" name="Percent Total RN Contract (w/ Admin, DON)" dataDxfId="92" dataCellStyle="Percent"/>
    <tableColumn id="7" xr3:uid="{C4901783-CC77-40EC-A306-827A4F3E6592}" name="RN Hours (excl. Admin, DON)" dataDxfId="91"/>
    <tableColumn id="9" xr3:uid="{C696FE22-C1D3-4049-9125-8EB7FA30B372}" name="RN Hours Contract (excl. Admin, DON)" dataDxfId="90"/>
    <tableColumn id="31" xr3:uid="{63C0141E-84BD-45CD-B671-7DDE0AA744DC}" name="Percent RN Contract (excl. Admin, DON)" dataCellStyle="Percent"/>
    <tableColumn id="10" xr3:uid="{F07BB098-C49C-4BD7-BCB9-225381A8297C}" name="RN Admin Hours" dataDxfId="89"/>
    <tableColumn id="12" xr3:uid="{59D56FF7-6C85-4837-A7D5-6C3087B78DF1}" name="RN Admin Hours Contract" dataDxfId="88"/>
    <tableColumn id="32" xr3:uid="{64B5375C-B1AC-45D9-BE7F-752EDDCF4691}" name="Percent RN Admin Contract" dataDxfId="87" dataCellStyle="Percent"/>
    <tableColumn id="13" xr3:uid="{A27207CB-DA98-45F0-A726-9096EA6ACBAA}" name="RN DON Hours" dataDxfId="86"/>
    <tableColumn id="15" xr3:uid="{B3DB7766-296C-472D-9DBC-C8302F38F6BB}" name="RN DON Hours Contract" dataDxfId="85"/>
    <tableColumn id="33" xr3:uid="{943A884D-22AF-46A3-83DB-3AC61A7D6FD2}" name="Percent RN DON Contract" dataDxfId="84" dataCellStyle="Percent"/>
    <tableColumn id="16" xr3:uid="{94F35A65-83A4-43AE-BF05-D1B777638B3A}" name="LPN Hours (excl. Admin)" dataDxfId="83"/>
    <tableColumn id="18" xr3:uid="{A98471B5-7850-4E4C-9BF0-8927559C4FA0}" name="LPN Hours Contract (excl. Admin)" dataDxfId="82"/>
    <tableColumn id="40" xr3:uid="{F64C88D9-EC6A-47D5-B57D-6B816557A6F6}" name="Percent LPN Contract (excl. Admin)" dataDxfId="81" dataCellStyle="Percent"/>
    <tableColumn id="19" xr3:uid="{BD45F57D-D8D9-4E73-8EFA-792F611572C8}" name="LPN Admin Hours" dataDxfId="80"/>
    <tableColumn id="21" xr3:uid="{BEF1EAEA-1775-471F-8BD3-B76092FFC206}" name="LPN Admin Hours Contract" dataDxfId="79"/>
    <tableColumn id="44" xr3:uid="{03C967BB-664D-448F-87D7-8D2BCD526E17}" name="Percent LPN Admin  Contract" dataDxfId="78" dataCellStyle="Percent"/>
    <tableColumn id="22" xr3:uid="{EA4759AA-E596-4AAB-A0BD-6CF60CAC5C75}" name="CNA Hours" dataDxfId="77"/>
    <tableColumn id="24" xr3:uid="{6F5B5CEE-2FAC-4575-9D77-471F1F21CCCB}" name="CNA Hours Contract" dataDxfId="76"/>
    <tableColumn id="41" xr3:uid="{B86587A9-8FD8-4F09-8991-CBBD360D2E4D}" name="Percent CNA Contract" dataDxfId="75" dataCellStyle="Percent"/>
    <tableColumn id="25" xr3:uid="{64380B0F-7C89-4D10-84F4-1D9312D71ACA}" name="NA TR Hours" dataDxfId="74"/>
    <tableColumn id="27" xr3:uid="{DE8BA77F-B4BD-4647-A0FD-4826C36DD47F}" name="NA TR Hours Contract" dataDxfId="73"/>
    <tableColumn id="42" xr3:uid="{799B86B5-6D48-48F6-8BF2-822740CA295C}" name="Percent NA TR Contract" dataDxfId="72" dataCellStyle="Percent"/>
    <tableColumn id="28" xr3:uid="{2543E6F9-8230-4F53-8898-0A406D99D917}" name="Med Aide/Tech Hours" dataDxfId="71"/>
    <tableColumn id="30" xr3:uid="{608192F2-C273-45A4-A441-691F7BC348B9}" name="Med Aide/Tech Hours Contract" dataDxfId="70"/>
    <tableColumn id="43" xr3:uid="{2C4D323D-8916-4D12-8E50-411ACCA98F60}" name="Percent Med Aide/Tech Contract" dataDxfId="69" dataCellStyle="Percent"/>
    <tableColumn id="5" xr3:uid="{D92786D7-7F57-4D5B-A292-9D03B132554C}" name="Provider Number"/>
    <tableColumn id="14" xr3:uid="{552F3604-8659-4629-BE1B-3F1992A78488}" name="CMS Region Number" dataDxfId="6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E60691-D19F-47D5-92F8-86626EA5D711}" name="NonNurse" displayName="NonNurse" ref="A1:AI141" totalsRowShown="0" headerRowDxfId="67">
  <autoFilter ref="A1:AI141" xr:uid="{0BC5ADF1-15D4-4F74-902E-CBC634AC45F1}"/>
  <sortState xmlns:xlrd2="http://schemas.microsoft.com/office/spreadsheetml/2017/richdata2" ref="A2:AI1">
    <sortCondition ref="A1"/>
  </sortState>
  <tableColumns count="35">
    <tableColumn id="1" xr3:uid="{0F12BC52-B3AA-4BF7-9EDE-4F9C09E177C5}" name="State"/>
    <tableColumn id="3" xr3:uid="{B71A558F-765A-41A0-8FCE-B349752EED00}" name="Provider"/>
    <tableColumn id="4" xr3:uid="{B4548C26-0CE5-40C5-ACA5-1572405C7868}" name="City"/>
    <tableColumn id="5" xr3:uid="{0218A081-587D-4B49-825D-A96DE84597D6}" name="County"/>
    <tableColumn id="6" xr3:uid="{B92FE217-C35C-4D6B-ABD7-84F3C8F8AFDB}" name="MDS Census" dataDxfId="66"/>
    <tableColumn id="7" xr3:uid="{BD95940C-C221-4B99-BBB8-74391991921F}" name="Admin Hours" dataDxfId="65"/>
    <tableColumn id="30" xr3:uid="{8461E98C-D639-4221-8E17-F9B4B3647F32}" name="Medical Director Hours" dataDxfId="64"/>
    <tableColumn id="8" xr3:uid="{00E1BF50-741E-4A60-A994-C90792999CD2}" name="Pharmacist Hours" dataDxfId="63"/>
    <tableColumn id="10" xr3:uid="{7B0BBB81-0CC1-42FC-A508-5508488631F3}" name="Dietician Hours" dataDxfId="62"/>
    <tableColumn id="28" xr3:uid="{043ACAEB-46E9-4A86-91C3-77EB269AEECE}" name="Physician Assistant Hours" dataDxfId="61"/>
    <tableColumn id="29" xr3:uid="{90A4D72B-A49B-4672-A6F2-DC9D3F6A9BB1}" name="Nurse Practictioner Hours" dataDxfId="60"/>
    <tableColumn id="20" xr3:uid="{74E9C96F-B346-4818-B22D-A331E4E6DABC}" name="Speech/Language Pathologist Hours" dataDxfId="59"/>
    <tableColumn id="17" xr3:uid="{3B6EEDBE-F31F-4B03-A8F0-C25085CEC7BE}" name="Qualified Social Work Staff Hours" dataDxfId="58"/>
    <tableColumn id="15" xr3:uid="{38961E3C-E7F5-45FE-A67F-34D2032AAF8A}" name="Other Social Work Staff Hours" dataDxfId="57"/>
    <tableColumn id="34" xr3:uid="{27A5BF9A-9301-4D14-AE3E-206F06DA8F04}" name="HPRD: Total Social Work " dataDxfId="56">
      <calculatedColumnFormula>SUM(NonNurse[[#This Row],[Qualified Social Work Staff Hours]],NonNurse[[#This Row],[Other Social Work Staff Hours]])/NonNurse[[#This Row],[MDS Census]]</calculatedColumnFormula>
    </tableColumn>
    <tableColumn id="18" xr3:uid="{9E1F9A34-52BE-4BC9-B37F-686201756750}" name="Qualified Activities Professional Hours" dataDxfId="55"/>
    <tableColumn id="16" xr3:uid="{E72B4DA8-3E28-4578-817C-657F0E01F93F}" name="Other Activities Professional Hours" dataDxfId="54"/>
    <tableColumn id="33" xr3:uid="{35F9FD62-C56F-41E8-A0CD-EDAC63F16CC0}" name="HPRD: Combined Activities" dataDxfId="53">
      <calculatedColumnFormula>SUM(NonNurse[[#This Row],[Qualified Activities Professional Hours]],NonNurse[[#This Row],[Other Activities Professional Hours]])/NonNurse[[#This Row],[MDS Census]]</calculatedColumnFormula>
    </tableColumn>
    <tableColumn id="12" xr3:uid="{D586ED6C-7AE4-4AEA-A5C4-50C5076602B3}" name="Occupational Therapist Hours" dataDxfId="52"/>
    <tableColumn id="13" xr3:uid="{4368312D-2F90-47AF-AD9F-34984CB7B822}" name="OT Assistant Hours" dataDxfId="51"/>
    <tableColumn id="22" xr3:uid="{8F630B6E-DBEA-4328-9617-3C12DA15BE28}" name="OT Aide Hours" dataDxfId="50"/>
    <tableColumn id="35" xr3:uid="{39751B72-98B1-43BD-89C4-998FD0067706}" name="HPRD: OT (incl. Assistant &amp; Aide)" dataDxfId="49">
      <calculatedColumnFormula>SUM(NonNurse[[#This Row],[Occupational Therapist Hours]],NonNurse[[#This Row],[OT Assistant Hours]],NonNurse[[#This Row],[OT Aide Hours]])/NonNurse[[#This Row],[MDS Census]]</calculatedColumnFormula>
    </tableColumn>
    <tableColumn id="23" xr3:uid="{DCB5AD99-0106-443B-BC1E-830A890472F1}" name="Physical Therapist (PT) Hours" dataDxfId="48"/>
    <tableColumn id="24" xr3:uid="{58005970-EBD6-41AE-8008-569B17636ECC}" name="PT Assistant Hours" dataDxfId="47"/>
    <tableColumn id="25" xr3:uid="{8317FABC-F95D-4DF4-B783-C4B8F90B8ECA}" name="PT Aide Hours" dataDxfId="46"/>
    <tableColumn id="36" xr3:uid="{8665471F-9013-4B2E-A476-019664F3C7BD}" name="HPRD: PT (incl. Assistant &amp; Aide)" dataDxfId="45">
      <calculatedColumnFormula>SUM(NonNurse[[#This Row],[Physical Therapist (PT) Hours]],NonNurse[[#This Row],[PT Assistant Hours]],NonNurse[[#This Row],[PT Aide Hours]])/NonNurse[[#This Row],[MDS Census]]</calculatedColumnFormula>
    </tableColumn>
    <tableColumn id="14" xr3:uid="{7AB9C742-B57E-4AD4-9F84-AE98D624F5E3}" name="Mental Health Service Worker Hours" dataDxfId="44"/>
    <tableColumn id="21" xr3:uid="{A992897D-0DDD-418E-9FF4-57265BA4FA2C}" name="Therapeutic Recreation Specialist" dataDxfId="43"/>
    <tableColumn id="9" xr3:uid="{B7494098-906B-4E0D-9EA3-071C39EABD00}" name="Clinical Nurse Specialist Hours" dataDxfId="42"/>
    <tableColumn id="11" xr3:uid="{58B1AA82-1409-446B-9BD4-8BD08A38A1F8}" name="Feeding Assistant Hours" dataDxfId="41"/>
    <tableColumn id="26" xr3:uid="{60A2A0AA-F19B-4327-886A-987D54156EBF}" name="Respiratory Therapist Hours" dataDxfId="40"/>
    <tableColumn id="27" xr3:uid="{AF405DC4-72CE-4DAA-91BE-324703CC58C3}" name="Respiratory Therapy Technician Hours" dataDxfId="39"/>
    <tableColumn id="31" xr3:uid="{FB63CF9B-AD5B-4785-8AA6-6AD50F80B6DB}" name="Other Physician Hours" dataDxfId="38"/>
    <tableColumn id="2" xr3:uid="{4D9BE29A-C963-49A0-ABD1-14BAFE20D482}" name="Provider Number" dataDxfId="37"/>
    <tableColumn id="32" xr3:uid="{1B1EC3C1-EDDF-483D-925C-14B2A9C67EEE}" name="CMS Region" dataDxfId="36"/>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8214DE-20E7-4E70-AAD8-D255129D11A6}" name="Summary" displayName="Summary" ref="B2:D9" totalsRowShown="0" headerRowDxfId="35" dataDxfId="34" tableBorderDxfId="33">
  <autoFilter ref="B2:D9" xr:uid="{1ED771D8-DBF2-4B5C-9F7D-A59FBB047463}"/>
  <tableColumns count="3">
    <tableColumn id="1" xr3:uid="{389FCC74-B19C-42C8-A797-541AED419FD6}" name="State - Q4 2021" dataDxfId="32"/>
    <tableColumn id="4" xr3:uid="{A1FC1EC7-BECF-4352-9E98-F30E602936E4}" name="State" dataDxfId="31" dataCellStyle="Normal 2 2"/>
    <tableColumn id="2" xr3:uid="{6E5DDEB8-E792-43CB-89B4-3D17BF007707}" name="US" dataDxfId="30"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29BCE2-2710-4726-8A6F-843530635045}" name="CMSRegion" displayName="CMSRegion" ref="F2:K12" totalsRowShown="0" headerRowDxfId="29" dataDxfId="28">
  <autoFilter ref="F2:K12" xr:uid="{8DA5A7B1-12B2-4B6A-ACD1-897DD9C7A713}"/>
  <tableColumns count="6">
    <tableColumn id="1" xr3:uid="{C4B2AFCC-C97E-427D-A776-CF0C68A21B89}" name="CMS Region Number" dataDxfId="27"/>
    <tableColumn id="2" xr3:uid="{6784502D-7798-448F-ABB0-7D32B0B162ED}" name="Total Census" dataDxfId="26"/>
    <tableColumn id="7" xr3:uid="{53D36865-BFC8-4C8F-8E83-9AB3C6375F12}" name="Total Nurse Staff HPRD" dataDxfId="25"/>
    <tableColumn id="3" xr3:uid="{78DA99B6-7FC4-48F2-A7C8-A46E7E7208DE}" name="Rank: Total Nurse Staff HPRD" dataDxfId="24"/>
    <tableColumn id="5" xr3:uid="{D5A6D0F6-8C7D-416A-8D85-9B32D25B4117}" name="RN Staff HPRD" dataDxfId="23"/>
    <tableColumn id="6" xr3:uid="{F37F0119-6BD5-49B2-9564-EF8E4AF2BEED}" name="Rank: RN Staff HPRD" dataDxfId="22"/>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9E22A4-292C-4DC1-8EA9-657C68796676}" name="State" displayName="State" ref="M2:R53" totalsRowShown="0" headerRowDxfId="21" dataDxfId="20">
  <autoFilter ref="M2:R53" xr:uid="{3A6DC66B-51AF-4021-A205-FEA1BCFE532F}"/>
  <tableColumns count="6">
    <tableColumn id="1" xr3:uid="{EEA98220-FFEC-4727-8723-CA1E2B95700E}" name="State" dataDxfId="19"/>
    <tableColumn id="2" xr3:uid="{AA32D520-AD43-45CA-A09E-E53C2C32180E}" name="Total Census" dataDxfId="18"/>
    <tableColumn id="4" xr3:uid="{4CC75842-DB65-4ECE-9742-18FB3BFA70D8}" name="Total Nurse Staff HPRD" dataDxfId="17"/>
    <tableColumn id="3" xr3:uid="{62840C6B-BB5D-4D05-BAC5-8752B63E9D4A}" name="Rank: Total Nurse Staff HPRD" dataDxfId="16"/>
    <tableColumn id="5" xr3:uid="{2185FABF-8CF7-4A4F-A71A-64D7A99D66F4}" name="RN Staff HPRD" dataDxfId="15"/>
    <tableColumn id="6" xr3:uid="{336D1A50-259D-4271-B7CE-6731960CC1D0}" name="Rank: RN Staff HPRD"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4760526-8F3B-4AF3-BF87-4544646ACA13}" name="Category" displayName="Category" ref="T2:W15" totalsRowShown="0" headerRowDxfId="13" dataDxfId="12">
  <autoFilter ref="T2:W15" xr:uid="{565E5F01-F55D-4423-8221-FE9537902289}"/>
  <tableColumns count="4">
    <tableColumn id="1" xr3:uid="{4CF67214-B6B4-44C5-BED3-E5FCF3DEB729}" name="Staffing Category" dataDxfId="11"/>
    <tableColumn id="2" xr3:uid="{06FE2815-E20F-4977-9799-F54A4807A89E}" name="State Total" dataDxfId="10"/>
    <tableColumn id="3" xr3:uid="{74A0C03F-D35E-408A-A32A-6723D2A7D7D2}" name="Percentage of Total" dataDxfId="9">
      <calculatedColumnFormula>Category[[#This Row],[State Total]]/U1</calculatedColumnFormula>
    </tableColumn>
    <tableColumn id="4" xr3:uid="{8A5E63B7-2630-4421-85E8-50FF967597D3}"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FE4DD6-7A4C-4C08-9B89-302ECBC0DDE0}" name="ContractSummary" displayName="ContractSummary" ref="T18:U29" totalsRowShown="0" headerRowDxfId="7" dataDxfId="6">
  <autoFilter ref="T18:U29" xr:uid="{611C2622-9CCC-48CE-821F-F51D1E505E95}"/>
  <tableColumns count="2">
    <tableColumn id="1" xr3:uid="{FD73FAC6-C8DB-4EB6-A0F2-BA38F1F558E9}" name="Contract Hours" dataDxfId="5"/>
    <tableColumn id="2" xr3:uid="{56909294-0243-4228-882D-91848E82081F}"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17FE30-1241-40B1-B595-37BFDDF6E424}" name="CategorySummary" displayName="CategorySummary" ref="T33:U37" totalsRowShown="0" headerRowDxfId="3" dataDxfId="2">
  <autoFilter ref="T33:U37" xr:uid="{03106FE6-CCEA-42AA-9F14-64FFC94AC8E0}"/>
  <tableColumns count="2">
    <tableColumn id="1" xr3:uid="{87C50067-5BA9-4358-9AB4-D6A46A1F811E}" name="Staffing Category" dataDxfId="1"/>
    <tableColumn id="4" xr3:uid="{40FCB9CB-82C3-471B-8009-D33FB82B3EE5}"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7F0B-8ABE-4A54-8C58-44796D2FEF8E}">
  <sheetPr>
    <outlinePr summaryRight="0"/>
  </sheetPr>
  <dimension ref="A1:AH332"/>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6" customWidth="1"/>
    <col min="34" max="34" width="15.7109375" style="5"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 customFormat="1" ht="189.95" customHeight="1" x14ac:dyDescent="0.25">
      <c r="A1" s="2" t="s">
        <v>246</v>
      </c>
      <c r="B1" s="2" t="s">
        <v>248</v>
      </c>
      <c r="C1" s="2" t="s">
        <v>249</v>
      </c>
      <c r="D1" s="2" t="s">
        <v>250</v>
      </c>
      <c r="E1" s="2" t="s">
        <v>251</v>
      </c>
      <c r="F1" s="2" t="s">
        <v>252</v>
      </c>
      <c r="G1" s="2" t="s">
        <v>253</v>
      </c>
      <c r="H1" s="2" t="s">
        <v>254</v>
      </c>
      <c r="I1" s="2" t="s">
        <v>255</v>
      </c>
      <c r="J1" s="2" t="s">
        <v>256</v>
      </c>
      <c r="K1" s="2" t="s">
        <v>257</v>
      </c>
      <c r="L1" s="2" t="s">
        <v>258</v>
      </c>
      <c r="M1" s="2" t="s">
        <v>259</v>
      </c>
      <c r="N1" s="2" t="s">
        <v>260</v>
      </c>
      <c r="O1" s="2" t="s">
        <v>261</v>
      </c>
      <c r="P1" s="2" t="s">
        <v>262</v>
      </c>
      <c r="Q1" s="2" t="s">
        <v>263</v>
      </c>
      <c r="R1" s="2" t="s">
        <v>264</v>
      </c>
      <c r="S1" s="2" t="s">
        <v>265</v>
      </c>
      <c r="T1" s="2" t="s">
        <v>266</v>
      </c>
      <c r="U1" s="2" t="s">
        <v>267</v>
      </c>
      <c r="V1" s="2" t="s">
        <v>268</v>
      </c>
      <c r="W1" s="2" t="s">
        <v>269</v>
      </c>
      <c r="X1" s="2" t="s">
        <v>270</v>
      </c>
      <c r="Y1" s="2" t="s">
        <v>271</v>
      </c>
      <c r="Z1" s="2" t="s">
        <v>272</v>
      </c>
      <c r="AA1" s="2" t="s">
        <v>273</v>
      </c>
      <c r="AB1" s="2" t="s">
        <v>274</v>
      </c>
      <c r="AC1" s="2" t="s">
        <v>275</v>
      </c>
      <c r="AD1" s="2" t="s">
        <v>276</v>
      </c>
      <c r="AE1" s="2" t="s">
        <v>277</v>
      </c>
      <c r="AF1" s="2" t="s">
        <v>278</v>
      </c>
      <c r="AG1" s="3" t="s">
        <v>279</v>
      </c>
    </row>
    <row r="2" spans="1:34" x14ac:dyDescent="0.25">
      <c r="A2" t="s">
        <v>143</v>
      </c>
      <c r="B2" t="s">
        <v>120</v>
      </c>
      <c r="C2" t="s">
        <v>205</v>
      </c>
      <c r="D2" t="s">
        <v>192</v>
      </c>
      <c r="E2" s="4">
        <v>49.543478260869563</v>
      </c>
      <c r="F2" s="4">
        <f>Nurse[[#This Row],[Total Nurse Staff Hours]]/Nurse[[#This Row],[MDS Census]]</f>
        <v>6.3495414655550677</v>
      </c>
      <c r="G2" s="4">
        <f>Nurse[[#This Row],[Total Direct Care Staff Hours]]/Nurse[[#This Row],[MDS Census]]</f>
        <v>5.8303992979376931</v>
      </c>
      <c r="H2" s="4">
        <f>Nurse[[#This Row],[Total RN Hours (w/ Admin, DON)]]/Nurse[[#This Row],[MDS Census]]</f>
        <v>1.7634971478718735</v>
      </c>
      <c r="I2" s="4">
        <f>Nurse[[#This Row],[RN Hours (excl. Admin, DON)]]/Nurse[[#This Row],[MDS Census]]</f>
        <v>1.3431373409390084</v>
      </c>
      <c r="J2" s="4">
        <f>SUM(Nurse[[#This Row],[RN Hours (excl. Admin, DON)]],Nurse[[#This Row],[RN Admin Hours]],Nurse[[#This Row],[RN DON Hours]],Nurse[[#This Row],[LPN Hours (excl. Admin)]],Nurse[[#This Row],[LPN Admin Hours]],Nurse[[#This Row],[CNA Hours]],Nurse[[#This Row],[NA TR Hours]],Nurse[[#This Row],[Med Aide/Tech Hours]])</f>
        <v>314.57836956521737</v>
      </c>
      <c r="K2" s="4">
        <f>SUM(Nurse[[#This Row],[RN Hours (excl. Admin, DON)]],Nurse[[#This Row],[LPN Hours (excl. Admin)]],Nurse[[#This Row],[CNA Hours]],Nurse[[#This Row],[NA TR Hours]],Nurse[[#This Row],[Med Aide/Tech Hours]])</f>
        <v>288.85826086956524</v>
      </c>
      <c r="L2" s="4">
        <f>SUM(Nurse[[#This Row],[RN Hours (excl. Admin, DON)]],Nurse[[#This Row],[RN Admin Hours]],Nurse[[#This Row],[RN DON Hours]])</f>
        <v>87.369782608695644</v>
      </c>
      <c r="M2" s="4">
        <v>66.543695652173909</v>
      </c>
      <c r="N2" s="4">
        <v>10.217391304347826</v>
      </c>
      <c r="O2" s="4">
        <v>10.608695652173912</v>
      </c>
      <c r="P2" s="4">
        <f>SUM(Nurse[[#This Row],[LPN Hours (excl. Admin)]],Nurse[[#This Row],[LPN Admin Hours]])</f>
        <v>54.061847826086954</v>
      </c>
      <c r="Q2" s="4">
        <v>49.167826086956516</v>
      </c>
      <c r="R2" s="4">
        <v>4.8940217391304346</v>
      </c>
      <c r="S2" s="4">
        <f>SUM(Nurse[[#This Row],[CNA Hours]],Nurse[[#This Row],[NA TR Hours]],Nurse[[#This Row],[Med Aide/Tech Hours]])</f>
        <v>173.14673913043478</v>
      </c>
      <c r="T2" s="4">
        <v>173.14673913043478</v>
      </c>
      <c r="U2" s="4">
        <v>0</v>
      </c>
      <c r="V2" s="4">
        <v>0</v>
      </c>
      <c r="W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 s="4">
        <v>0</v>
      </c>
      <c r="Y2" s="4">
        <v>0</v>
      </c>
      <c r="Z2" s="4">
        <v>0</v>
      </c>
      <c r="AA2" s="4">
        <v>0</v>
      </c>
      <c r="AB2" s="4">
        <v>0</v>
      </c>
      <c r="AC2" s="4">
        <v>0</v>
      </c>
      <c r="AD2" s="4">
        <v>0</v>
      </c>
      <c r="AE2" s="4">
        <v>0</v>
      </c>
      <c r="AF2" s="1">
        <v>35279</v>
      </c>
      <c r="AG2" s="1">
        <v>9</v>
      </c>
      <c r="AH2"/>
    </row>
    <row r="3" spans="1:34" x14ac:dyDescent="0.25">
      <c r="A3" t="s">
        <v>143</v>
      </c>
      <c r="B3" t="s">
        <v>113</v>
      </c>
      <c r="C3" t="s">
        <v>207</v>
      </c>
      <c r="D3" t="s">
        <v>192</v>
      </c>
      <c r="E3" s="4">
        <v>37.271739130434781</v>
      </c>
      <c r="F3" s="4">
        <f>Nurse[[#This Row],[Total Nurse Staff Hours]]/Nurse[[#This Row],[MDS Census]]</f>
        <v>5.2834354039078439</v>
      </c>
      <c r="G3" s="4">
        <f>Nurse[[#This Row],[Total Direct Care Staff Hours]]/Nurse[[#This Row],[MDS Census]]</f>
        <v>4.4318576844561095</v>
      </c>
      <c r="H3" s="4">
        <f>Nurse[[#This Row],[Total RN Hours (w/ Admin, DON)]]/Nurse[[#This Row],[MDS Census]]</f>
        <v>1.3819480898221057</v>
      </c>
      <c r="I3" s="4">
        <f>Nurse[[#This Row],[RN Hours (excl. Admin, DON)]]/Nurse[[#This Row],[MDS Census]]</f>
        <v>0.76712160979877531</v>
      </c>
      <c r="J3" s="4">
        <f>SUM(Nurse[[#This Row],[RN Hours (excl. Admin, DON)]],Nurse[[#This Row],[RN Admin Hours]],Nurse[[#This Row],[RN DON Hours]],Nurse[[#This Row],[LPN Hours (excl. Admin)]],Nurse[[#This Row],[LPN Admin Hours]],Nurse[[#This Row],[CNA Hours]],Nurse[[#This Row],[NA TR Hours]],Nurse[[#This Row],[Med Aide/Tech Hours]])</f>
        <v>196.92282608695649</v>
      </c>
      <c r="K3" s="4">
        <f>SUM(Nurse[[#This Row],[RN Hours (excl. Admin, DON)]],Nurse[[#This Row],[LPN Hours (excl. Admin)]],Nurse[[#This Row],[CNA Hours]],Nurse[[#This Row],[NA TR Hours]],Nurse[[#This Row],[Med Aide/Tech Hours]])</f>
        <v>165.18304347826086</v>
      </c>
      <c r="L3" s="4">
        <f>SUM(Nurse[[#This Row],[RN Hours (excl. Admin, DON)]],Nurse[[#This Row],[RN Admin Hours]],Nurse[[#This Row],[RN DON Hours]])</f>
        <v>51.507608695652173</v>
      </c>
      <c r="M3" s="4">
        <v>28.591956521739135</v>
      </c>
      <c r="N3" s="4">
        <v>17.263478260869562</v>
      </c>
      <c r="O3" s="4">
        <v>5.6521739130434785</v>
      </c>
      <c r="P3" s="4">
        <f>SUM(Nurse[[#This Row],[LPN Hours (excl. Admin)]],Nurse[[#This Row],[LPN Admin Hours]])</f>
        <v>24.967282608695669</v>
      </c>
      <c r="Q3" s="4">
        <v>16.143152173913059</v>
      </c>
      <c r="R3" s="4">
        <v>8.8241304347826084</v>
      </c>
      <c r="S3" s="4">
        <f>SUM(Nurse[[#This Row],[CNA Hours]],Nurse[[#This Row],[NA TR Hours]],Nurse[[#This Row],[Med Aide/Tech Hours]])</f>
        <v>120.44793478260867</v>
      </c>
      <c r="T3" s="4">
        <v>120.44793478260867</v>
      </c>
      <c r="U3" s="4">
        <v>0</v>
      </c>
      <c r="V3" s="4">
        <v>0</v>
      </c>
      <c r="W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 s="4">
        <v>0</v>
      </c>
      <c r="Y3" s="4">
        <v>0</v>
      </c>
      <c r="Z3" s="4">
        <v>0</v>
      </c>
      <c r="AA3" s="4">
        <v>0</v>
      </c>
      <c r="AB3" s="4">
        <v>0</v>
      </c>
      <c r="AC3" s="4">
        <v>0</v>
      </c>
      <c r="AD3" s="4">
        <v>0</v>
      </c>
      <c r="AE3" s="4">
        <v>0</v>
      </c>
      <c r="AF3" s="1">
        <v>35268</v>
      </c>
      <c r="AG3" s="1">
        <v>9</v>
      </c>
      <c r="AH3"/>
    </row>
    <row r="4" spans="1:34" x14ac:dyDescent="0.25">
      <c r="A4" t="s">
        <v>143</v>
      </c>
      <c r="B4" t="s">
        <v>117</v>
      </c>
      <c r="C4" t="s">
        <v>212</v>
      </c>
      <c r="D4" t="s">
        <v>192</v>
      </c>
      <c r="E4" s="4">
        <v>42.913043478260867</v>
      </c>
      <c r="F4" s="4">
        <f>Nurse[[#This Row],[Total Nurse Staff Hours]]/Nurse[[#This Row],[MDS Census]]</f>
        <v>6.0475025329280658</v>
      </c>
      <c r="G4" s="4">
        <f>Nurse[[#This Row],[Total Direct Care Staff Hours]]/Nurse[[#This Row],[MDS Census]]</f>
        <v>5.2627431610942264</v>
      </c>
      <c r="H4" s="4">
        <f>Nurse[[#This Row],[Total RN Hours (w/ Admin, DON)]]/Nurse[[#This Row],[MDS Census]]</f>
        <v>1.0437537993920973</v>
      </c>
      <c r="I4" s="4">
        <f>Nurse[[#This Row],[RN Hours (excl. Admin, DON)]]/Nurse[[#This Row],[MDS Census]]</f>
        <v>0.54942249240121566</v>
      </c>
      <c r="J4" s="4">
        <f>SUM(Nurse[[#This Row],[RN Hours (excl. Admin, DON)]],Nurse[[#This Row],[RN Admin Hours]],Nurse[[#This Row],[RN DON Hours]],Nurse[[#This Row],[LPN Hours (excl. Admin)]],Nurse[[#This Row],[LPN Admin Hours]],Nurse[[#This Row],[CNA Hours]],Nurse[[#This Row],[NA TR Hours]],Nurse[[#This Row],[Med Aide/Tech Hours]])</f>
        <v>259.51673913043481</v>
      </c>
      <c r="K4" s="4">
        <f>SUM(Nurse[[#This Row],[RN Hours (excl. Admin, DON)]],Nurse[[#This Row],[LPN Hours (excl. Admin)]],Nurse[[#This Row],[CNA Hours]],Nurse[[#This Row],[NA TR Hours]],Nurse[[#This Row],[Med Aide/Tech Hours]])</f>
        <v>225.84032608695657</v>
      </c>
      <c r="L4" s="4">
        <f>SUM(Nurse[[#This Row],[RN Hours (excl. Admin, DON)]],Nurse[[#This Row],[RN Admin Hours]],Nurse[[#This Row],[RN DON Hours]])</f>
        <v>44.790652173913045</v>
      </c>
      <c r="M4" s="4">
        <v>23.57739130434782</v>
      </c>
      <c r="N4" s="4">
        <v>15.474130434782614</v>
      </c>
      <c r="O4" s="4">
        <v>5.7391304347826084</v>
      </c>
      <c r="P4" s="4">
        <f>SUM(Nurse[[#This Row],[LPN Hours (excl. Admin)]],Nurse[[#This Row],[LPN Admin Hours]])</f>
        <v>54.41760869565217</v>
      </c>
      <c r="Q4" s="4">
        <v>41.954456521739132</v>
      </c>
      <c r="R4" s="4">
        <v>12.46315217391304</v>
      </c>
      <c r="S4" s="4">
        <f>SUM(Nurse[[#This Row],[CNA Hours]],Nurse[[#This Row],[NA TR Hours]],Nurse[[#This Row],[Med Aide/Tech Hours]])</f>
        <v>160.30847826086961</v>
      </c>
      <c r="T4" s="4">
        <v>160.30847826086961</v>
      </c>
      <c r="U4" s="4">
        <v>0</v>
      </c>
      <c r="V4" s="4">
        <v>0</v>
      </c>
      <c r="W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9.2383695652173916</v>
      </c>
      <c r="X4" s="4">
        <v>0.66119565217391307</v>
      </c>
      <c r="Y4" s="4">
        <v>0</v>
      </c>
      <c r="Z4" s="4">
        <v>0</v>
      </c>
      <c r="AA4" s="4">
        <v>3.0016304347826086</v>
      </c>
      <c r="AB4" s="4">
        <v>0</v>
      </c>
      <c r="AC4" s="4">
        <v>5.5755434782608697</v>
      </c>
      <c r="AD4" s="4">
        <v>0</v>
      </c>
      <c r="AE4" s="4">
        <v>0</v>
      </c>
      <c r="AF4" s="1">
        <v>35275</v>
      </c>
      <c r="AG4" s="1">
        <v>9</v>
      </c>
      <c r="AH4"/>
    </row>
    <row r="5" spans="1:34" x14ac:dyDescent="0.25">
      <c r="A5" t="s">
        <v>143</v>
      </c>
      <c r="B5" t="s">
        <v>112</v>
      </c>
      <c r="C5" t="s">
        <v>208</v>
      </c>
      <c r="D5" t="s">
        <v>192</v>
      </c>
      <c r="E5" s="4">
        <v>36.489130434782609</v>
      </c>
      <c r="F5" s="4">
        <f>Nurse[[#This Row],[Total Nurse Staff Hours]]/Nurse[[#This Row],[MDS Census]]</f>
        <v>5.378614834673817</v>
      </c>
      <c r="G5" s="4">
        <f>Nurse[[#This Row],[Total Direct Care Staff Hours]]/Nurse[[#This Row],[MDS Census]]</f>
        <v>4.2580756627941616</v>
      </c>
      <c r="H5" s="4">
        <f>Nurse[[#This Row],[Total RN Hours (w/ Admin, DON)]]/Nurse[[#This Row],[MDS Census]]</f>
        <v>1.3527554364015493</v>
      </c>
      <c r="I5" s="4">
        <f>Nurse[[#This Row],[RN Hours (excl. Admin, DON)]]/Nurse[[#This Row],[MDS Census]]</f>
        <v>0.60177539469764663</v>
      </c>
      <c r="J5" s="4">
        <f>SUM(Nurse[[#This Row],[RN Hours (excl. Admin, DON)]],Nurse[[#This Row],[RN Admin Hours]],Nurse[[#This Row],[RN DON Hours]],Nurse[[#This Row],[LPN Hours (excl. Admin)]],Nurse[[#This Row],[LPN Admin Hours]],Nurse[[#This Row],[CNA Hours]],Nurse[[#This Row],[NA TR Hours]],Nurse[[#This Row],[Med Aide/Tech Hours]])</f>
        <v>196.26097826086959</v>
      </c>
      <c r="K5" s="4">
        <f>SUM(Nurse[[#This Row],[RN Hours (excl. Admin, DON)]],Nurse[[#This Row],[LPN Hours (excl. Admin)]],Nurse[[#This Row],[CNA Hours]],Nurse[[#This Row],[NA TR Hours]],Nurse[[#This Row],[Med Aide/Tech Hours]])</f>
        <v>155.37347826086958</v>
      </c>
      <c r="L5" s="4">
        <f>SUM(Nurse[[#This Row],[RN Hours (excl. Admin, DON)]],Nurse[[#This Row],[RN Admin Hours]],Nurse[[#This Row],[RN DON Hours]])</f>
        <v>49.360869565217399</v>
      </c>
      <c r="M5" s="4">
        <v>21.958260869565216</v>
      </c>
      <c r="N5" s="4">
        <v>21.576521739130442</v>
      </c>
      <c r="O5" s="4">
        <v>5.8260869565217392</v>
      </c>
      <c r="P5" s="4">
        <f>SUM(Nurse[[#This Row],[LPN Hours (excl. Admin)]],Nurse[[#This Row],[LPN Admin Hours]])</f>
        <v>35.249239130434788</v>
      </c>
      <c r="Q5" s="4">
        <v>21.764347826086961</v>
      </c>
      <c r="R5" s="4">
        <v>13.48489130434783</v>
      </c>
      <c r="S5" s="4">
        <f>SUM(Nurse[[#This Row],[CNA Hours]],Nurse[[#This Row],[NA TR Hours]],Nurse[[#This Row],[Med Aide/Tech Hours]])</f>
        <v>111.65086956521741</v>
      </c>
      <c r="T5" s="4">
        <v>111.65086956521741</v>
      </c>
      <c r="U5" s="4">
        <v>0</v>
      </c>
      <c r="V5" s="4">
        <v>0</v>
      </c>
      <c r="W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8.3836956521739108</v>
      </c>
      <c r="X5" s="4">
        <v>0.13043478260869565</v>
      </c>
      <c r="Y5" s="4">
        <v>0</v>
      </c>
      <c r="Z5" s="4">
        <v>0</v>
      </c>
      <c r="AA5" s="4">
        <v>1.5650000000000002</v>
      </c>
      <c r="AB5" s="4">
        <v>0</v>
      </c>
      <c r="AC5" s="4">
        <v>6.688260869565215</v>
      </c>
      <c r="AD5" s="4">
        <v>0</v>
      </c>
      <c r="AE5" s="4">
        <v>0</v>
      </c>
      <c r="AF5" s="1">
        <v>35266</v>
      </c>
      <c r="AG5" s="1">
        <v>9</v>
      </c>
      <c r="AH5"/>
    </row>
    <row r="6" spans="1:34" x14ac:dyDescent="0.25">
      <c r="A6" t="s">
        <v>143</v>
      </c>
      <c r="B6" t="s">
        <v>80</v>
      </c>
      <c r="C6" t="s">
        <v>208</v>
      </c>
      <c r="D6" t="s">
        <v>192</v>
      </c>
      <c r="E6" s="4">
        <v>103.51086956521739</v>
      </c>
      <c r="F6" s="4">
        <f>Nurse[[#This Row],[Total Nurse Staff Hours]]/Nurse[[#This Row],[MDS Census]]</f>
        <v>3.9459771080541852</v>
      </c>
      <c r="G6" s="4">
        <f>Nurse[[#This Row],[Total Direct Care Staff Hours]]/Nurse[[#This Row],[MDS Census]]</f>
        <v>3.6713525149637722</v>
      </c>
      <c r="H6" s="4">
        <f>Nurse[[#This Row],[Total RN Hours (w/ Admin, DON)]]/Nurse[[#This Row],[MDS Census]]</f>
        <v>0.70369106374041801</v>
      </c>
      <c r="I6" s="4">
        <f>Nurse[[#This Row],[RN Hours (excl. Admin, DON)]]/Nurse[[#This Row],[MDS Census]]</f>
        <v>0.63900556547306542</v>
      </c>
      <c r="J6" s="4">
        <f>SUM(Nurse[[#This Row],[RN Hours (excl. Admin, DON)]],Nurse[[#This Row],[RN Admin Hours]],Nurse[[#This Row],[RN DON Hours]],Nurse[[#This Row],[LPN Hours (excl. Admin)]],Nurse[[#This Row],[LPN Admin Hours]],Nurse[[#This Row],[CNA Hours]],Nurse[[#This Row],[NA TR Hours]],Nurse[[#This Row],[Med Aide/Tech Hours]])</f>
        <v>408.4515217391305</v>
      </c>
      <c r="K6" s="4">
        <f>SUM(Nurse[[#This Row],[RN Hours (excl. Admin, DON)]],Nurse[[#This Row],[LPN Hours (excl. Admin)]],Nurse[[#This Row],[CNA Hours]],Nurse[[#This Row],[NA TR Hours]],Nurse[[#This Row],[Med Aide/Tech Hours]])</f>
        <v>380.02489130434788</v>
      </c>
      <c r="L6" s="4">
        <f>SUM(Nurse[[#This Row],[RN Hours (excl. Admin, DON)]],Nurse[[#This Row],[RN Admin Hours]],Nurse[[#This Row],[RN DON Hours]])</f>
        <v>72.839673913043484</v>
      </c>
      <c r="M6" s="4">
        <v>66.144021739130451</v>
      </c>
      <c r="N6" s="4">
        <v>0.86956521739130432</v>
      </c>
      <c r="O6" s="4">
        <v>5.8260869565217392</v>
      </c>
      <c r="P6" s="4">
        <f>SUM(Nurse[[#This Row],[LPN Hours (excl. Admin)]],Nurse[[#This Row],[LPN Admin Hours]])</f>
        <v>136.40793478260872</v>
      </c>
      <c r="Q6" s="4">
        <v>114.67695652173914</v>
      </c>
      <c r="R6" s="4">
        <v>21.730978260869566</v>
      </c>
      <c r="S6" s="4">
        <f>SUM(Nurse[[#This Row],[CNA Hours]],Nurse[[#This Row],[NA TR Hours]],Nurse[[#This Row],[Med Aide/Tech Hours]])</f>
        <v>199.20391304347828</v>
      </c>
      <c r="T6" s="4">
        <v>199.20391304347828</v>
      </c>
      <c r="U6" s="4">
        <v>0</v>
      </c>
      <c r="V6" s="4">
        <v>0</v>
      </c>
      <c r="W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71.2957608695652</v>
      </c>
      <c r="X6" s="4">
        <v>1.1648913043478262</v>
      </c>
      <c r="Y6" s="4">
        <v>0</v>
      </c>
      <c r="Z6" s="4">
        <v>0</v>
      </c>
      <c r="AA6" s="4">
        <v>24.973152173913039</v>
      </c>
      <c r="AB6" s="4">
        <v>0</v>
      </c>
      <c r="AC6" s="4">
        <v>45.157717391304338</v>
      </c>
      <c r="AD6" s="4">
        <v>0</v>
      </c>
      <c r="AE6" s="4">
        <v>0</v>
      </c>
      <c r="AF6" s="1">
        <v>35193</v>
      </c>
      <c r="AG6" s="1">
        <v>9</v>
      </c>
      <c r="AH6"/>
    </row>
    <row r="7" spans="1:34" x14ac:dyDescent="0.25">
      <c r="A7" t="s">
        <v>143</v>
      </c>
      <c r="B7" t="s">
        <v>131</v>
      </c>
      <c r="C7" t="s">
        <v>205</v>
      </c>
      <c r="D7" t="s">
        <v>192</v>
      </c>
      <c r="E7" s="4">
        <v>86.021739130434781</v>
      </c>
      <c r="F7" s="4">
        <f>Nurse[[#This Row],[Total Nurse Staff Hours]]/Nurse[[#This Row],[MDS Census]]</f>
        <v>6.3060715188273946</v>
      </c>
      <c r="G7" s="4">
        <f>Nurse[[#This Row],[Total Direct Care Staff Hours]]/Nurse[[#This Row],[MDS Census]]</f>
        <v>6.0967904978519076</v>
      </c>
      <c r="H7" s="4">
        <f>Nurse[[#This Row],[Total RN Hours (w/ Admin, DON)]]/Nurse[[#This Row],[MDS Census]]</f>
        <v>0.67749178670710142</v>
      </c>
      <c r="I7" s="4">
        <f>Nurse[[#This Row],[RN Hours (excl. Admin, DON)]]/Nurse[[#This Row],[MDS Census]]</f>
        <v>0.55413444528683353</v>
      </c>
      <c r="J7" s="4">
        <f>SUM(Nurse[[#This Row],[RN Hours (excl. Admin, DON)]],Nurse[[#This Row],[RN Admin Hours]],Nurse[[#This Row],[RN DON Hours]],Nurse[[#This Row],[LPN Hours (excl. Admin)]],Nurse[[#This Row],[LPN Admin Hours]],Nurse[[#This Row],[CNA Hours]],Nurse[[#This Row],[NA TR Hours]],Nurse[[#This Row],[Med Aide/Tech Hours]])</f>
        <v>542.45923913043475</v>
      </c>
      <c r="K7" s="4">
        <f>SUM(Nurse[[#This Row],[RN Hours (excl. Admin, DON)]],Nurse[[#This Row],[LPN Hours (excl. Admin)]],Nurse[[#This Row],[CNA Hours]],Nurse[[#This Row],[NA TR Hours]],Nurse[[#This Row],[Med Aide/Tech Hours]])</f>
        <v>524.45652173913038</v>
      </c>
      <c r="L7" s="4">
        <f>SUM(Nurse[[#This Row],[RN Hours (excl. Admin, DON)]],Nurse[[#This Row],[RN Admin Hours]],Nurse[[#This Row],[RN DON Hours]])</f>
        <v>58.279021739130442</v>
      </c>
      <c r="M7" s="4">
        <v>47.667608695652177</v>
      </c>
      <c r="N7" s="4">
        <v>4.8722826086956523</v>
      </c>
      <c r="O7" s="4">
        <v>5.7391304347826084</v>
      </c>
      <c r="P7" s="4">
        <f>SUM(Nurse[[#This Row],[LPN Hours (excl. Admin)]],Nurse[[#This Row],[LPN Admin Hours]])</f>
        <v>150.19923913043473</v>
      </c>
      <c r="Q7" s="4">
        <v>142.80793478260864</v>
      </c>
      <c r="R7" s="4">
        <v>7.3913043478260869</v>
      </c>
      <c r="S7" s="4">
        <f>SUM(Nurse[[#This Row],[CNA Hours]],Nurse[[#This Row],[NA TR Hours]],Nurse[[#This Row],[Med Aide/Tech Hours]])</f>
        <v>333.98097826086956</v>
      </c>
      <c r="T7" s="4">
        <v>333.98097826086956</v>
      </c>
      <c r="U7" s="4">
        <v>0</v>
      </c>
      <c r="V7" s="4">
        <v>0</v>
      </c>
      <c r="W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14.092391304347823</v>
      </c>
      <c r="X7" s="4">
        <v>0.82521739130434779</v>
      </c>
      <c r="Y7" s="4">
        <v>0</v>
      </c>
      <c r="Z7" s="4">
        <v>0</v>
      </c>
      <c r="AA7" s="4">
        <v>12.27260869565217</v>
      </c>
      <c r="AB7" s="4">
        <v>0</v>
      </c>
      <c r="AC7" s="4">
        <v>0.99456521739130432</v>
      </c>
      <c r="AD7" s="4">
        <v>0</v>
      </c>
      <c r="AE7" s="4">
        <v>0</v>
      </c>
      <c r="AF7" s="1">
        <v>35290</v>
      </c>
      <c r="AG7" s="1">
        <v>9</v>
      </c>
      <c r="AH7"/>
    </row>
    <row r="8" spans="1:34" x14ac:dyDescent="0.25">
      <c r="A8" t="s">
        <v>143</v>
      </c>
      <c r="B8" t="s">
        <v>70</v>
      </c>
      <c r="C8" t="s">
        <v>208</v>
      </c>
      <c r="D8" t="s">
        <v>192</v>
      </c>
      <c r="E8" s="4">
        <v>54.641304347826086</v>
      </c>
      <c r="F8" s="4">
        <f>Nurse[[#This Row],[Total Nurse Staff Hours]]/Nurse[[#This Row],[MDS Census]]</f>
        <v>3.4390173065446592</v>
      </c>
      <c r="G8" s="4">
        <f>Nurse[[#This Row],[Total Direct Care Staff Hours]]/Nurse[[#This Row],[MDS Census]]</f>
        <v>3.0805172070817584</v>
      </c>
      <c r="H8" s="4">
        <f>Nurse[[#This Row],[Total RN Hours (w/ Admin, DON)]]/Nurse[[#This Row],[MDS Census]]</f>
        <v>0.65891585438631395</v>
      </c>
      <c r="I8" s="4">
        <f>Nurse[[#This Row],[RN Hours (excl. Admin, DON)]]/Nurse[[#This Row],[MDS Census]]</f>
        <v>0.41817982892381145</v>
      </c>
      <c r="J8" s="4">
        <f>SUM(Nurse[[#This Row],[RN Hours (excl. Admin, DON)]],Nurse[[#This Row],[RN Admin Hours]],Nurse[[#This Row],[RN DON Hours]],Nurse[[#This Row],[LPN Hours (excl. Admin)]],Nurse[[#This Row],[LPN Admin Hours]],Nurse[[#This Row],[CNA Hours]],Nurse[[#This Row],[NA TR Hours]],Nurse[[#This Row],[Med Aide/Tech Hours]])</f>
        <v>187.91239130434784</v>
      </c>
      <c r="K8" s="4">
        <f>SUM(Nurse[[#This Row],[RN Hours (excl. Admin, DON)]],Nurse[[#This Row],[LPN Hours (excl. Admin)]],Nurse[[#This Row],[CNA Hours]],Nurse[[#This Row],[NA TR Hours]],Nurse[[#This Row],[Med Aide/Tech Hours]])</f>
        <v>168.32347826086956</v>
      </c>
      <c r="L8" s="4">
        <f>SUM(Nurse[[#This Row],[RN Hours (excl. Admin, DON)]],Nurse[[#This Row],[RN Admin Hours]],Nurse[[#This Row],[RN DON Hours]])</f>
        <v>36.004021739130437</v>
      </c>
      <c r="M8" s="4">
        <v>22.849891304347828</v>
      </c>
      <c r="N8" s="4">
        <v>7.4149999999999983</v>
      </c>
      <c r="O8" s="4">
        <v>5.7391304347826084</v>
      </c>
      <c r="P8" s="4">
        <f>SUM(Nurse[[#This Row],[LPN Hours (excl. Admin)]],Nurse[[#This Row],[LPN Admin Hours]])</f>
        <v>48.5158695652174</v>
      </c>
      <c r="Q8" s="4">
        <v>42.081086956521744</v>
      </c>
      <c r="R8" s="4">
        <v>6.4347826086956523</v>
      </c>
      <c r="S8" s="4">
        <f>SUM(Nurse[[#This Row],[CNA Hours]],Nurse[[#This Row],[NA TR Hours]],Nurse[[#This Row],[Med Aide/Tech Hours]])</f>
        <v>103.39249999999998</v>
      </c>
      <c r="T8" s="4">
        <v>75.237934782608676</v>
      </c>
      <c r="U8" s="4">
        <v>28.154565217391308</v>
      </c>
      <c r="V8" s="4">
        <v>0</v>
      </c>
      <c r="W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 s="4">
        <v>0</v>
      </c>
      <c r="Y8" s="4">
        <v>0</v>
      </c>
      <c r="Z8" s="4">
        <v>0</v>
      </c>
      <c r="AA8" s="4">
        <v>0</v>
      </c>
      <c r="AB8" s="4">
        <v>0</v>
      </c>
      <c r="AC8" s="4">
        <v>0</v>
      </c>
      <c r="AD8" s="4">
        <v>0</v>
      </c>
      <c r="AE8" s="4">
        <v>0</v>
      </c>
      <c r="AF8" s="1">
        <v>35171</v>
      </c>
      <c r="AG8" s="1">
        <v>9</v>
      </c>
      <c r="AH8"/>
    </row>
    <row r="9" spans="1:34" x14ac:dyDescent="0.25">
      <c r="A9" t="s">
        <v>143</v>
      </c>
      <c r="B9" t="s">
        <v>35</v>
      </c>
      <c r="C9" t="s">
        <v>221</v>
      </c>
      <c r="D9" t="s">
        <v>199</v>
      </c>
      <c r="E9" s="4">
        <v>83.434782608695656</v>
      </c>
      <c r="F9" s="4">
        <f>Nurse[[#This Row],[Total Nurse Staff Hours]]/Nurse[[#This Row],[MDS Census]]</f>
        <v>4.1618460135487227</v>
      </c>
      <c r="G9" s="4">
        <f>Nurse[[#This Row],[Total Direct Care Staff Hours]]/Nurse[[#This Row],[MDS Census]]</f>
        <v>3.6993421052631574</v>
      </c>
      <c r="H9" s="4">
        <f>Nurse[[#This Row],[Total RN Hours (w/ Admin, DON)]]/Nurse[[#This Row],[MDS Census]]</f>
        <v>0.60304715997915581</v>
      </c>
      <c r="I9" s="4">
        <f>Nurse[[#This Row],[RN Hours (excl. Admin, DON)]]/Nurse[[#This Row],[MDS Census]]</f>
        <v>0.40276446065659205</v>
      </c>
      <c r="J9" s="4">
        <f>SUM(Nurse[[#This Row],[RN Hours (excl. Admin, DON)]],Nurse[[#This Row],[RN Admin Hours]],Nurse[[#This Row],[RN DON Hours]],Nurse[[#This Row],[LPN Hours (excl. Admin)]],Nurse[[#This Row],[LPN Admin Hours]],Nurse[[#This Row],[CNA Hours]],Nurse[[#This Row],[NA TR Hours]],Nurse[[#This Row],[Med Aide/Tech Hours]])</f>
        <v>347.24271739130432</v>
      </c>
      <c r="K9" s="4">
        <f>SUM(Nurse[[#This Row],[RN Hours (excl. Admin, DON)]],Nurse[[#This Row],[LPN Hours (excl. Admin)]],Nurse[[#This Row],[CNA Hours]],Nurse[[#This Row],[NA TR Hours]],Nurse[[#This Row],[Med Aide/Tech Hours]])</f>
        <v>308.65380434782605</v>
      </c>
      <c r="L9" s="4">
        <f>SUM(Nurse[[#This Row],[RN Hours (excl. Admin, DON)]],Nurse[[#This Row],[RN Admin Hours]],Nurse[[#This Row],[RN DON Hours]])</f>
        <v>50.315108695652178</v>
      </c>
      <c r="M9" s="4">
        <v>33.604565217391311</v>
      </c>
      <c r="N9" s="4">
        <v>11.058152173913046</v>
      </c>
      <c r="O9" s="4">
        <v>5.6523913043478258</v>
      </c>
      <c r="P9" s="4">
        <f>SUM(Nurse[[#This Row],[LPN Hours (excl. Admin)]],Nurse[[#This Row],[LPN Admin Hours]])</f>
        <v>107.02206521739129</v>
      </c>
      <c r="Q9" s="4">
        <v>85.143695652173903</v>
      </c>
      <c r="R9" s="4">
        <v>21.878369565217383</v>
      </c>
      <c r="S9" s="4">
        <f>SUM(Nurse[[#This Row],[CNA Hours]],Nurse[[#This Row],[NA TR Hours]],Nurse[[#This Row],[Med Aide/Tech Hours]])</f>
        <v>189.90554347826085</v>
      </c>
      <c r="T9" s="4">
        <v>189.90554347826085</v>
      </c>
      <c r="U9" s="4">
        <v>0</v>
      </c>
      <c r="V9" s="4">
        <v>0</v>
      </c>
      <c r="W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2.6086956521739131</v>
      </c>
      <c r="X9" s="4">
        <v>0</v>
      </c>
      <c r="Y9" s="4">
        <v>2.6086956521739131</v>
      </c>
      <c r="Z9" s="4">
        <v>0</v>
      </c>
      <c r="AA9" s="4">
        <v>0</v>
      </c>
      <c r="AB9" s="4">
        <v>0</v>
      </c>
      <c r="AC9" s="4">
        <v>0</v>
      </c>
      <c r="AD9" s="4">
        <v>0</v>
      </c>
      <c r="AE9" s="4">
        <v>0</v>
      </c>
      <c r="AF9" s="1">
        <v>35112</v>
      </c>
      <c r="AG9" s="1">
        <v>9</v>
      </c>
      <c r="AH9"/>
    </row>
    <row r="10" spans="1:34" x14ac:dyDescent="0.25">
      <c r="A10" t="s">
        <v>143</v>
      </c>
      <c r="B10" t="s">
        <v>109</v>
      </c>
      <c r="C10" t="s">
        <v>239</v>
      </c>
      <c r="D10" t="s">
        <v>193</v>
      </c>
      <c r="E10" s="4">
        <v>34.336956521739133</v>
      </c>
      <c r="F10" s="4">
        <f>Nurse[[#This Row],[Total Nurse Staff Hours]]/Nurse[[#This Row],[MDS Census]]</f>
        <v>4.5632320354542575</v>
      </c>
      <c r="G10" s="4">
        <f>Nurse[[#This Row],[Total Direct Care Staff Hours]]/Nurse[[#This Row],[MDS Census]]</f>
        <v>3.9444444444444442</v>
      </c>
      <c r="H10" s="4">
        <f>Nurse[[#This Row],[Total RN Hours (w/ Admin, DON)]]/Nurse[[#This Row],[MDS Census]]</f>
        <v>0.45299145299145299</v>
      </c>
      <c r="I10" s="4">
        <f>Nurse[[#This Row],[RN Hours (excl. Admin, DON)]]/Nurse[[#This Row],[MDS Census]]</f>
        <v>0</v>
      </c>
      <c r="J10" s="4">
        <f>SUM(Nurse[[#This Row],[RN Hours (excl. Admin, DON)]],Nurse[[#This Row],[RN Admin Hours]],Nurse[[#This Row],[RN DON Hours]],Nurse[[#This Row],[LPN Hours (excl. Admin)]],Nurse[[#This Row],[LPN Admin Hours]],Nurse[[#This Row],[CNA Hours]],Nurse[[#This Row],[NA TR Hours]],Nurse[[#This Row],[Med Aide/Tech Hours]])</f>
        <v>156.6875</v>
      </c>
      <c r="K10" s="4">
        <f>SUM(Nurse[[#This Row],[RN Hours (excl. Admin, DON)]],Nurse[[#This Row],[LPN Hours (excl. Admin)]],Nurse[[#This Row],[CNA Hours]],Nurse[[#This Row],[NA TR Hours]],Nurse[[#This Row],[Med Aide/Tech Hours]])</f>
        <v>135.44021739130434</v>
      </c>
      <c r="L10" s="4">
        <f>SUM(Nurse[[#This Row],[RN Hours (excl. Admin, DON)]],Nurse[[#This Row],[RN Admin Hours]],Nurse[[#This Row],[RN DON Hours]])</f>
        <v>15.554347826086957</v>
      </c>
      <c r="M10" s="4">
        <v>0</v>
      </c>
      <c r="N10" s="4">
        <v>10.423913043478262</v>
      </c>
      <c r="O10" s="4">
        <v>5.1304347826086953</v>
      </c>
      <c r="P10" s="4">
        <f>SUM(Nurse[[#This Row],[LPN Hours (excl. Admin)]],Nurse[[#This Row],[LPN Admin Hours]])</f>
        <v>36.358695652173914</v>
      </c>
      <c r="Q10" s="4">
        <v>30.665760869565219</v>
      </c>
      <c r="R10" s="4">
        <v>5.6929347826086953</v>
      </c>
      <c r="S10" s="4">
        <f>SUM(Nurse[[#This Row],[CNA Hours]],Nurse[[#This Row],[NA TR Hours]],Nurse[[#This Row],[Med Aide/Tech Hours]])</f>
        <v>104.77445652173913</v>
      </c>
      <c r="T10" s="4">
        <v>82.5625</v>
      </c>
      <c r="U10" s="4">
        <v>22.211956521739129</v>
      </c>
      <c r="V10" s="4">
        <v>0</v>
      </c>
      <c r="W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29.103260869565215</v>
      </c>
      <c r="X10" s="4">
        <v>0</v>
      </c>
      <c r="Y10" s="4">
        <v>0</v>
      </c>
      <c r="Z10" s="4">
        <v>0</v>
      </c>
      <c r="AA10" s="4">
        <v>24.146739130434781</v>
      </c>
      <c r="AB10" s="4">
        <v>0</v>
      </c>
      <c r="AC10" s="4">
        <v>4.9565217391304346</v>
      </c>
      <c r="AD10" s="4">
        <v>0</v>
      </c>
      <c r="AE10" s="4">
        <v>0</v>
      </c>
      <c r="AF10" s="1">
        <v>35263</v>
      </c>
      <c r="AG10" s="1">
        <v>9</v>
      </c>
      <c r="AH10"/>
    </row>
    <row r="11" spans="1:34" x14ac:dyDescent="0.25">
      <c r="A11" t="s">
        <v>143</v>
      </c>
      <c r="B11" t="s">
        <v>45</v>
      </c>
      <c r="C11" t="s">
        <v>215</v>
      </c>
      <c r="D11" t="s">
        <v>192</v>
      </c>
      <c r="E11" s="4">
        <v>68.119565217391298</v>
      </c>
      <c r="F11" s="4">
        <f>Nurse[[#This Row],[Total Nurse Staff Hours]]/Nurse[[#This Row],[MDS Census]]</f>
        <v>3.5064624222115848</v>
      </c>
      <c r="G11" s="4">
        <f>Nurse[[#This Row],[Total Direct Care Staff Hours]]/Nurse[[#This Row],[MDS Census]]</f>
        <v>3.2751715334290727</v>
      </c>
      <c r="H11" s="4">
        <f>Nurse[[#This Row],[Total RN Hours (w/ Admin, DON)]]/Nurse[[#This Row],[MDS Census]]</f>
        <v>0.61939524493378018</v>
      </c>
      <c r="I11" s="4">
        <f>Nurse[[#This Row],[RN Hours (excl. Admin, DON)]]/Nurse[[#This Row],[MDS Census]]</f>
        <v>0.38810435615126859</v>
      </c>
      <c r="J11" s="4">
        <f>SUM(Nurse[[#This Row],[RN Hours (excl. Admin, DON)]],Nurse[[#This Row],[RN Admin Hours]],Nurse[[#This Row],[RN DON Hours]],Nurse[[#This Row],[LPN Hours (excl. Admin)]],Nurse[[#This Row],[LPN Admin Hours]],Nurse[[#This Row],[CNA Hours]],Nurse[[#This Row],[NA TR Hours]],Nurse[[#This Row],[Med Aide/Tech Hours]])</f>
        <v>238.85869565217391</v>
      </c>
      <c r="K11" s="4">
        <f>SUM(Nurse[[#This Row],[RN Hours (excl. Admin, DON)]],Nurse[[#This Row],[LPN Hours (excl. Admin)]],Nurse[[#This Row],[CNA Hours]],Nurse[[#This Row],[NA TR Hours]],Nurse[[#This Row],[Med Aide/Tech Hours]])</f>
        <v>223.10326086956519</v>
      </c>
      <c r="L11" s="4">
        <f>SUM(Nurse[[#This Row],[RN Hours (excl. Admin, DON)]],Nurse[[#This Row],[RN Admin Hours]],Nurse[[#This Row],[RN DON Hours]])</f>
        <v>42.192934782608695</v>
      </c>
      <c r="M11" s="4">
        <v>26.4375</v>
      </c>
      <c r="N11" s="4">
        <v>10.711956521739131</v>
      </c>
      <c r="O11" s="4">
        <v>5.0434782608695654</v>
      </c>
      <c r="P11" s="4">
        <f>SUM(Nurse[[#This Row],[LPN Hours (excl. Admin)]],Nurse[[#This Row],[LPN Admin Hours]])</f>
        <v>65.622282608695642</v>
      </c>
      <c r="Q11" s="4">
        <v>65.622282608695642</v>
      </c>
      <c r="R11" s="4">
        <v>0</v>
      </c>
      <c r="S11" s="4">
        <f>SUM(Nurse[[#This Row],[CNA Hours]],Nurse[[#This Row],[NA TR Hours]],Nurse[[#This Row],[Med Aide/Tech Hours]])</f>
        <v>131.04347826086956</v>
      </c>
      <c r="T11" s="4">
        <v>131.04347826086956</v>
      </c>
      <c r="U11" s="4">
        <v>0</v>
      </c>
      <c r="V11" s="4">
        <v>0</v>
      </c>
      <c r="W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 s="4">
        <v>0</v>
      </c>
      <c r="Y11" s="4">
        <v>0</v>
      </c>
      <c r="Z11" s="4">
        <v>0</v>
      </c>
      <c r="AA11" s="4">
        <v>0</v>
      </c>
      <c r="AB11" s="4">
        <v>0</v>
      </c>
      <c r="AC11" s="4">
        <v>0</v>
      </c>
      <c r="AD11" s="4">
        <v>0</v>
      </c>
      <c r="AE11" s="4">
        <v>0</v>
      </c>
      <c r="AF11" s="1">
        <v>35130</v>
      </c>
      <c r="AG11" s="1">
        <v>9</v>
      </c>
      <c r="AH11"/>
    </row>
    <row r="12" spans="1:34" x14ac:dyDescent="0.25">
      <c r="A12" t="s">
        <v>143</v>
      </c>
      <c r="B12" t="s">
        <v>92</v>
      </c>
      <c r="C12" t="s">
        <v>205</v>
      </c>
      <c r="D12" t="s">
        <v>192</v>
      </c>
      <c r="E12" s="4">
        <v>94.619565217391298</v>
      </c>
      <c r="F12" s="4">
        <f>Nurse[[#This Row],[Total Nurse Staff Hours]]/Nurse[[#This Row],[MDS Census]]</f>
        <v>4.9771682940838593</v>
      </c>
      <c r="G12" s="4">
        <f>Nurse[[#This Row],[Total Direct Care Staff Hours]]/Nurse[[#This Row],[MDS Census]]</f>
        <v>4.9341470419299247</v>
      </c>
      <c r="H12" s="4">
        <f>Nurse[[#This Row],[Total RN Hours (w/ Admin, DON)]]/Nurse[[#This Row],[MDS Census]]</f>
        <v>0.76127627800114872</v>
      </c>
      <c r="I12" s="4">
        <f>Nurse[[#This Row],[RN Hours (excl. Admin, DON)]]/Nurse[[#This Row],[MDS Census]]</f>
        <v>0.71825502584721412</v>
      </c>
      <c r="J12" s="4">
        <f>SUM(Nurse[[#This Row],[RN Hours (excl. Admin, DON)]],Nurse[[#This Row],[RN Admin Hours]],Nurse[[#This Row],[RN DON Hours]],Nurse[[#This Row],[LPN Hours (excl. Admin)]],Nurse[[#This Row],[LPN Admin Hours]],Nurse[[#This Row],[CNA Hours]],Nurse[[#This Row],[NA TR Hours]],Nurse[[#This Row],[Med Aide/Tech Hours]])</f>
        <v>470.93749999999989</v>
      </c>
      <c r="K12" s="4">
        <f>SUM(Nurse[[#This Row],[RN Hours (excl. Admin, DON)]],Nurse[[#This Row],[LPN Hours (excl. Admin)]],Nurse[[#This Row],[CNA Hours]],Nurse[[#This Row],[NA TR Hours]],Nurse[[#This Row],[Med Aide/Tech Hours]])</f>
        <v>466.86684782608683</v>
      </c>
      <c r="L12" s="4">
        <f>SUM(Nurse[[#This Row],[RN Hours (excl. Admin, DON)]],Nurse[[#This Row],[RN Admin Hours]],Nurse[[#This Row],[RN DON Hours]])</f>
        <v>72.031630434782599</v>
      </c>
      <c r="M12" s="4">
        <v>67.960978260869553</v>
      </c>
      <c r="N12" s="4">
        <v>4.0706521739130439</v>
      </c>
      <c r="O12" s="4">
        <v>0</v>
      </c>
      <c r="P12" s="4">
        <f>SUM(Nurse[[#This Row],[LPN Hours (excl. Admin)]],Nurse[[#This Row],[LPN Admin Hours]])</f>
        <v>108.39315217391307</v>
      </c>
      <c r="Q12" s="4">
        <v>108.39315217391307</v>
      </c>
      <c r="R12" s="4">
        <v>0</v>
      </c>
      <c r="S12" s="4">
        <f>SUM(Nurse[[#This Row],[CNA Hours]],Nurse[[#This Row],[NA TR Hours]],Nurse[[#This Row],[Med Aide/Tech Hours]])</f>
        <v>290.51271739130419</v>
      </c>
      <c r="T12" s="4">
        <v>290.51271739130419</v>
      </c>
      <c r="U12" s="4">
        <v>0</v>
      </c>
      <c r="V12" s="4">
        <v>0</v>
      </c>
      <c r="W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140.41032608695653</v>
      </c>
      <c r="X12" s="4">
        <v>8.7146739130434785</v>
      </c>
      <c r="Y12" s="4">
        <v>0</v>
      </c>
      <c r="Z12" s="4">
        <v>0</v>
      </c>
      <c r="AA12" s="4">
        <v>9.2092391304347831</v>
      </c>
      <c r="AB12" s="4">
        <v>0</v>
      </c>
      <c r="AC12" s="4">
        <v>122.48641304347827</v>
      </c>
      <c r="AD12" s="4">
        <v>0</v>
      </c>
      <c r="AE12" s="4">
        <v>0</v>
      </c>
      <c r="AF12" s="1">
        <v>35234</v>
      </c>
      <c r="AG12" s="1">
        <v>9</v>
      </c>
      <c r="AH12"/>
    </row>
    <row r="13" spans="1:34" x14ac:dyDescent="0.25">
      <c r="A13" t="s">
        <v>143</v>
      </c>
      <c r="B13" t="s">
        <v>125</v>
      </c>
      <c r="C13" t="s">
        <v>206</v>
      </c>
      <c r="D13" t="s">
        <v>193</v>
      </c>
      <c r="E13" s="4">
        <v>90.282608695652172</v>
      </c>
      <c r="F13" s="4">
        <f>Nurse[[#This Row],[Total Nurse Staff Hours]]/Nurse[[#This Row],[MDS Census]]</f>
        <v>5.1811714423308448</v>
      </c>
      <c r="G13" s="4">
        <f>Nurse[[#This Row],[Total Direct Care Staff Hours]]/Nurse[[#This Row],[MDS Census]]</f>
        <v>5.0260426197929204</v>
      </c>
      <c r="H13" s="4">
        <f>Nurse[[#This Row],[Total RN Hours (w/ Admin, DON)]]/Nurse[[#This Row],[MDS Census]]</f>
        <v>0.72132795569467867</v>
      </c>
      <c r="I13" s="4">
        <f>Nurse[[#This Row],[RN Hours (excl. Admin, DON)]]/Nurse[[#This Row],[MDS Census]]</f>
        <v>0.61977486154587058</v>
      </c>
      <c r="J13" s="4">
        <f>SUM(Nurse[[#This Row],[RN Hours (excl. Admin, DON)]],Nurse[[#This Row],[RN Admin Hours]],Nurse[[#This Row],[RN DON Hours]],Nurse[[#This Row],[LPN Hours (excl. Admin)]],Nurse[[#This Row],[LPN Admin Hours]],Nurse[[#This Row],[CNA Hours]],Nurse[[#This Row],[NA TR Hours]],Nurse[[#This Row],[Med Aide/Tech Hours]])</f>
        <v>467.76967391304345</v>
      </c>
      <c r="K13" s="4">
        <f>SUM(Nurse[[#This Row],[RN Hours (excl. Admin, DON)]],Nurse[[#This Row],[LPN Hours (excl. Admin)]],Nurse[[#This Row],[CNA Hours]],Nurse[[#This Row],[NA TR Hours]],Nurse[[#This Row],[Med Aide/Tech Hours]])</f>
        <v>453.7642391304347</v>
      </c>
      <c r="L13" s="4">
        <f>SUM(Nurse[[#This Row],[RN Hours (excl. Admin, DON)]],Nurse[[#This Row],[RN Admin Hours]],Nurse[[#This Row],[RN DON Hours]])</f>
        <v>65.123369565217402</v>
      </c>
      <c r="M13" s="4">
        <v>55.954891304347832</v>
      </c>
      <c r="N13" s="4">
        <v>6.0326086956521738</v>
      </c>
      <c r="O13" s="4">
        <v>3.1358695652173911</v>
      </c>
      <c r="P13" s="4">
        <f>SUM(Nurse[[#This Row],[LPN Hours (excl. Admin)]],Nurse[[#This Row],[LPN Admin Hours]])</f>
        <v>127.10847826086959</v>
      </c>
      <c r="Q13" s="4">
        <v>122.27152173913046</v>
      </c>
      <c r="R13" s="4">
        <v>4.8369565217391308</v>
      </c>
      <c r="S13" s="4">
        <f>SUM(Nurse[[#This Row],[CNA Hours]],Nurse[[#This Row],[NA TR Hours]],Nurse[[#This Row],[Med Aide/Tech Hours]])</f>
        <v>275.53782608695644</v>
      </c>
      <c r="T13" s="4">
        <v>275.53782608695644</v>
      </c>
      <c r="U13" s="4">
        <v>0</v>
      </c>
      <c r="V13" s="4">
        <v>0</v>
      </c>
      <c r="W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117.55978260869566</v>
      </c>
      <c r="X13" s="4">
        <v>5.4565217391304346</v>
      </c>
      <c r="Y13" s="4">
        <v>0</v>
      </c>
      <c r="Z13" s="4">
        <v>0</v>
      </c>
      <c r="AA13" s="4">
        <v>0</v>
      </c>
      <c r="AB13" s="4">
        <v>4.8369565217391308</v>
      </c>
      <c r="AC13" s="4">
        <v>107.26630434782609</v>
      </c>
      <c r="AD13" s="4">
        <v>0</v>
      </c>
      <c r="AE13" s="4">
        <v>0</v>
      </c>
      <c r="AF13" s="1">
        <v>35284</v>
      </c>
      <c r="AG13" s="1">
        <v>9</v>
      </c>
      <c r="AH13"/>
    </row>
    <row r="14" spans="1:34" x14ac:dyDescent="0.25">
      <c r="A14" t="s">
        <v>143</v>
      </c>
      <c r="B14" t="s">
        <v>136</v>
      </c>
      <c r="C14" t="s">
        <v>211</v>
      </c>
      <c r="D14" t="s">
        <v>195</v>
      </c>
      <c r="E14" s="4">
        <v>37.423913043478258</v>
      </c>
      <c r="F14" s="4">
        <f>Nurse[[#This Row],[Total Nurse Staff Hours]]/Nurse[[#This Row],[MDS Census]]</f>
        <v>4.6386871914028465</v>
      </c>
      <c r="G14" s="4">
        <f>Nurse[[#This Row],[Total Direct Care Staff Hours]]/Nurse[[#This Row],[MDS Census]]</f>
        <v>4.3621115306418821</v>
      </c>
      <c r="H14" s="4">
        <f>Nurse[[#This Row],[Total RN Hours (w/ Admin, DON)]]/Nurse[[#This Row],[MDS Census]]</f>
        <v>2.1395585245425499</v>
      </c>
      <c r="I14" s="4">
        <f>Nurse[[#This Row],[RN Hours (excl. Admin, DON)]]/Nurse[[#This Row],[MDS Census]]</f>
        <v>1.862982863781586</v>
      </c>
      <c r="J14" s="4">
        <f>SUM(Nurse[[#This Row],[RN Hours (excl. Admin, DON)]],Nurse[[#This Row],[RN Admin Hours]],Nurse[[#This Row],[RN DON Hours]],Nurse[[#This Row],[LPN Hours (excl. Admin)]],Nurse[[#This Row],[LPN Admin Hours]],Nurse[[#This Row],[CNA Hours]],Nurse[[#This Row],[NA TR Hours]],Nurse[[#This Row],[Med Aide/Tech Hours]])</f>
        <v>173.5978260869565</v>
      </c>
      <c r="K14" s="4">
        <f>SUM(Nurse[[#This Row],[RN Hours (excl. Admin, DON)]],Nurse[[#This Row],[LPN Hours (excl. Admin)]],Nurse[[#This Row],[CNA Hours]],Nurse[[#This Row],[NA TR Hours]],Nurse[[#This Row],[Med Aide/Tech Hours]])</f>
        <v>163.24728260869563</v>
      </c>
      <c r="L14" s="4">
        <f>SUM(Nurse[[#This Row],[RN Hours (excl. Admin, DON)]],Nurse[[#This Row],[RN Admin Hours]],Nurse[[#This Row],[RN DON Hours]])</f>
        <v>80.070652173913032</v>
      </c>
      <c r="M14" s="4">
        <v>69.720108695652172</v>
      </c>
      <c r="N14" s="4">
        <v>5.0461956521739131</v>
      </c>
      <c r="O14" s="4">
        <v>5.3043478260869561</v>
      </c>
      <c r="P14" s="4">
        <f>SUM(Nurse[[#This Row],[LPN Hours (excl. Admin)]],Nurse[[#This Row],[LPN Admin Hours]])</f>
        <v>14.701086956521738</v>
      </c>
      <c r="Q14" s="4">
        <v>14.701086956521738</v>
      </c>
      <c r="R14" s="4">
        <v>0</v>
      </c>
      <c r="S14" s="4">
        <f>SUM(Nurse[[#This Row],[CNA Hours]],Nurse[[#This Row],[NA TR Hours]],Nurse[[#This Row],[Med Aide/Tech Hours]])</f>
        <v>78.826086956521735</v>
      </c>
      <c r="T14" s="4">
        <v>78.826086956521735</v>
      </c>
      <c r="U14" s="4">
        <v>0</v>
      </c>
      <c r="V14" s="4">
        <v>0</v>
      </c>
      <c r="W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 s="4">
        <v>0</v>
      </c>
      <c r="Y14" s="4">
        <v>0</v>
      </c>
      <c r="Z14" s="4">
        <v>0</v>
      </c>
      <c r="AA14" s="4">
        <v>0</v>
      </c>
      <c r="AB14" s="4">
        <v>0</v>
      </c>
      <c r="AC14" s="4">
        <v>0</v>
      </c>
      <c r="AD14" s="4">
        <v>0</v>
      </c>
      <c r="AE14" s="4">
        <v>0</v>
      </c>
      <c r="AF14" s="1">
        <v>35296</v>
      </c>
      <c r="AG14" s="1">
        <v>9</v>
      </c>
      <c r="AH14"/>
    </row>
    <row r="15" spans="1:34" x14ac:dyDescent="0.25">
      <c r="A15" t="s">
        <v>143</v>
      </c>
      <c r="B15" t="s">
        <v>41</v>
      </c>
      <c r="C15" t="s">
        <v>224</v>
      </c>
      <c r="D15" t="s">
        <v>192</v>
      </c>
      <c r="E15" s="4">
        <v>43.956521739130437</v>
      </c>
      <c r="F15" s="4">
        <f>Nurse[[#This Row],[Total Nurse Staff Hours]]/Nurse[[#This Row],[MDS Census]]</f>
        <v>6.0144658753709193</v>
      </c>
      <c r="G15" s="4">
        <f>Nurse[[#This Row],[Total Direct Care Staff Hours]]/Nurse[[#This Row],[MDS Census]]</f>
        <v>5.2475395647873384</v>
      </c>
      <c r="H15" s="4">
        <f>Nurse[[#This Row],[Total RN Hours (w/ Admin, DON)]]/Nurse[[#This Row],[MDS Census]]</f>
        <v>1.5057096933728984</v>
      </c>
      <c r="I15" s="4">
        <f>Nurse[[#This Row],[RN Hours (excl. Admin, DON)]]/Nurse[[#This Row],[MDS Census]]</f>
        <v>1.2297453016815036</v>
      </c>
      <c r="J15" s="4">
        <f>SUM(Nurse[[#This Row],[RN Hours (excl. Admin, DON)]],Nurse[[#This Row],[RN Admin Hours]],Nurse[[#This Row],[RN DON Hours]],Nurse[[#This Row],[LPN Hours (excl. Admin)]],Nurse[[#This Row],[LPN Admin Hours]],Nurse[[#This Row],[CNA Hours]],Nurse[[#This Row],[NA TR Hours]],Nurse[[#This Row],[Med Aide/Tech Hours]])</f>
        <v>264.375</v>
      </c>
      <c r="K15" s="4">
        <f>SUM(Nurse[[#This Row],[RN Hours (excl. Admin, DON)]],Nurse[[#This Row],[LPN Hours (excl. Admin)]],Nurse[[#This Row],[CNA Hours]],Nurse[[#This Row],[NA TR Hours]],Nurse[[#This Row],[Med Aide/Tech Hours]])</f>
        <v>230.6635869565217</v>
      </c>
      <c r="L15" s="4">
        <f>SUM(Nurse[[#This Row],[RN Hours (excl. Admin, DON)]],Nurse[[#This Row],[RN Admin Hours]],Nurse[[#This Row],[RN DON Hours]])</f>
        <v>66.185760869565229</v>
      </c>
      <c r="M15" s="4">
        <v>54.055326086956534</v>
      </c>
      <c r="N15" s="4">
        <v>12.130434782608694</v>
      </c>
      <c r="O15" s="4">
        <v>0</v>
      </c>
      <c r="P15" s="4">
        <f>SUM(Nurse[[#This Row],[LPN Hours (excl. Admin)]],Nurse[[#This Row],[LPN Admin Hours]])</f>
        <v>92.028152173913043</v>
      </c>
      <c r="Q15" s="4">
        <v>70.447173913043471</v>
      </c>
      <c r="R15" s="4">
        <v>21.580978260869571</v>
      </c>
      <c r="S15" s="4">
        <f>SUM(Nurse[[#This Row],[CNA Hours]],Nurse[[#This Row],[NA TR Hours]],Nurse[[#This Row],[Med Aide/Tech Hours]])</f>
        <v>106.1610869565217</v>
      </c>
      <c r="T15" s="4">
        <v>106.1610869565217</v>
      </c>
      <c r="U15" s="4">
        <v>0</v>
      </c>
      <c r="V15" s="4">
        <v>0</v>
      </c>
      <c r="W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 s="4">
        <v>0</v>
      </c>
      <c r="Y15" s="4">
        <v>0</v>
      </c>
      <c r="Z15" s="4">
        <v>0</v>
      </c>
      <c r="AA15" s="4">
        <v>0</v>
      </c>
      <c r="AB15" s="4">
        <v>0</v>
      </c>
      <c r="AC15" s="4">
        <v>0</v>
      </c>
      <c r="AD15" s="4">
        <v>0</v>
      </c>
      <c r="AE15" s="4">
        <v>0</v>
      </c>
      <c r="AF15" s="1">
        <v>35121</v>
      </c>
      <c r="AG15" s="1">
        <v>9</v>
      </c>
      <c r="AH15"/>
    </row>
    <row r="16" spans="1:34" x14ac:dyDescent="0.25">
      <c r="A16" t="s">
        <v>143</v>
      </c>
      <c r="B16" t="s">
        <v>75</v>
      </c>
      <c r="C16" t="s">
        <v>205</v>
      </c>
      <c r="D16" t="s">
        <v>192</v>
      </c>
      <c r="E16" s="4">
        <v>38.554347826086953</v>
      </c>
      <c r="F16" s="4">
        <f>Nurse[[#This Row],[Total Nurse Staff Hours]]/Nurse[[#This Row],[MDS Census]]</f>
        <v>4.8935833098393013</v>
      </c>
      <c r="G16" s="4">
        <f>Nurse[[#This Row],[Total Direct Care Staff Hours]]/Nurse[[#This Row],[MDS Census]]</f>
        <v>4.8935833098393013</v>
      </c>
      <c r="H16" s="4">
        <f>Nurse[[#This Row],[Total RN Hours (w/ Admin, DON)]]/Nurse[[#This Row],[MDS Census]]</f>
        <v>0.23296870594868901</v>
      </c>
      <c r="I16" s="4">
        <f>Nurse[[#This Row],[RN Hours (excl. Admin, DON)]]/Nurse[[#This Row],[MDS Census]]</f>
        <v>0.23296870594868901</v>
      </c>
      <c r="J16" s="4">
        <f>SUM(Nurse[[#This Row],[RN Hours (excl. Admin, DON)]],Nurse[[#This Row],[RN Admin Hours]],Nurse[[#This Row],[RN DON Hours]],Nurse[[#This Row],[LPN Hours (excl. Admin)]],Nurse[[#This Row],[LPN Admin Hours]],Nurse[[#This Row],[CNA Hours]],Nurse[[#This Row],[NA TR Hours]],Nurse[[#This Row],[Med Aide/Tech Hours]])</f>
        <v>188.66891304347826</v>
      </c>
      <c r="K16" s="4">
        <f>SUM(Nurse[[#This Row],[RN Hours (excl. Admin, DON)]],Nurse[[#This Row],[LPN Hours (excl. Admin)]],Nurse[[#This Row],[CNA Hours]],Nurse[[#This Row],[NA TR Hours]],Nurse[[#This Row],[Med Aide/Tech Hours]])</f>
        <v>188.66891304347826</v>
      </c>
      <c r="L16" s="4">
        <f>SUM(Nurse[[#This Row],[RN Hours (excl. Admin, DON)]],Nurse[[#This Row],[RN Admin Hours]],Nurse[[#This Row],[RN DON Hours]])</f>
        <v>8.9819565217391286</v>
      </c>
      <c r="M16" s="4">
        <v>8.9819565217391286</v>
      </c>
      <c r="N16" s="4">
        <v>0</v>
      </c>
      <c r="O16" s="4">
        <v>0</v>
      </c>
      <c r="P16" s="4">
        <f>SUM(Nurse[[#This Row],[LPN Hours (excl. Admin)]],Nurse[[#This Row],[LPN Admin Hours]])</f>
        <v>50.965652173913035</v>
      </c>
      <c r="Q16" s="4">
        <v>50.965652173913035</v>
      </c>
      <c r="R16" s="4">
        <v>0</v>
      </c>
      <c r="S16" s="4">
        <f>SUM(Nurse[[#This Row],[CNA Hours]],Nurse[[#This Row],[NA TR Hours]],Nurse[[#This Row],[Med Aide/Tech Hours]])</f>
        <v>128.72130434782608</v>
      </c>
      <c r="T16" s="4">
        <v>128.72130434782608</v>
      </c>
      <c r="U16" s="4">
        <v>0</v>
      </c>
      <c r="V16" s="4">
        <v>0</v>
      </c>
      <c r="W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18.411086956521736</v>
      </c>
      <c r="X16" s="4">
        <v>0.12858695652173913</v>
      </c>
      <c r="Y16" s="4">
        <v>0</v>
      </c>
      <c r="Z16" s="4">
        <v>0</v>
      </c>
      <c r="AA16" s="4">
        <v>9.2096739130434759</v>
      </c>
      <c r="AB16" s="4">
        <v>0</v>
      </c>
      <c r="AC16" s="4">
        <v>9.0728260869565212</v>
      </c>
      <c r="AD16" s="4">
        <v>0</v>
      </c>
      <c r="AE16" s="4">
        <v>0</v>
      </c>
      <c r="AF16" s="1">
        <v>35176</v>
      </c>
      <c r="AG16" s="1">
        <v>9</v>
      </c>
      <c r="AH16"/>
    </row>
    <row r="17" spans="1:34" x14ac:dyDescent="0.25">
      <c r="A17" t="s">
        <v>143</v>
      </c>
      <c r="B17" t="s">
        <v>20</v>
      </c>
      <c r="C17" t="s">
        <v>212</v>
      </c>
      <c r="D17" t="s">
        <v>192</v>
      </c>
      <c r="E17" s="4">
        <v>161.78260869565219</v>
      </c>
      <c r="F17" s="4">
        <f>Nurse[[#This Row],[Total Nurse Staff Hours]]/Nurse[[#This Row],[MDS Census]]</f>
        <v>3.2489391292663261</v>
      </c>
      <c r="G17" s="4">
        <f>Nurse[[#This Row],[Total Direct Care Staff Hours]]/Nurse[[#This Row],[MDS Census]]</f>
        <v>3.1332773447997848</v>
      </c>
      <c r="H17" s="4">
        <f>Nurse[[#This Row],[Total RN Hours (w/ Admin, DON)]]/Nurse[[#This Row],[MDS Census]]</f>
        <v>0.2361703843052943</v>
      </c>
      <c r="I17" s="4">
        <f>Nurse[[#This Row],[RN Hours (excl. Admin, DON)]]/Nurse[[#This Row],[MDS Census]]</f>
        <v>0.15808519215264716</v>
      </c>
      <c r="J17" s="4">
        <f>SUM(Nurse[[#This Row],[RN Hours (excl. Admin, DON)]],Nurse[[#This Row],[RN Admin Hours]],Nurse[[#This Row],[RN DON Hours]],Nurse[[#This Row],[LPN Hours (excl. Admin)]],Nurse[[#This Row],[LPN Admin Hours]],Nurse[[#This Row],[CNA Hours]],Nurse[[#This Row],[NA TR Hours]],Nurse[[#This Row],[Med Aide/Tech Hours]])</f>
        <v>525.62184782608699</v>
      </c>
      <c r="K17" s="4">
        <f>SUM(Nurse[[#This Row],[RN Hours (excl. Admin, DON)]],Nurse[[#This Row],[LPN Hours (excl. Admin)]],Nurse[[#This Row],[CNA Hours]],Nurse[[#This Row],[NA TR Hours]],Nurse[[#This Row],[Med Aide/Tech Hours]])</f>
        <v>506.90978260869565</v>
      </c>
      <c r="L17" s="4">
        <f>SUM(Nurse[[#This Row],[RN Hours (excl. Admin, DON)]],Nurse[[#This Row],[RN Admin Hours]],Nurse[[#This Row],[RN DON Hours]])</f>
        <v>38.208260869565223</v>
      </c>
      <c r="M17" s="4">
        <v>25.575434782608703</v>
      </c>
      <c r="N17" s="4">
        <v>7.1545652173913048</v>
      </c>
      <c r="O17" s="4">
        <v>5.4782608695652177</v>
      </c>
      <c r="P17" s="4">
        <f>SUM(Nurse[[#This Row],[LPN Hours (excl. Admin)]],Nurse[[#This Row],[LPN Admin Hours]])</f>
        <v>217.13836956521735</v>
      </c>
      <c r="Q17" s="4">
        <v>211.05913043478256</v>
      </c>
      <c r="R17" s="4">
        <v>6.0792391304347824</v>
      </c>
      <c r="S17" s="4">
        <f>SUM(Nurse[[#This Row],[CNA Hours]],Nurse[[#This Row],[NA TR Hours]],Nurse[[#This Row],[Med Aide/Tech Hours]])</f>
        <v>270.27521739130441</v>
      </c>
      <c r="T17" s="4">
        <v>215.45478260869569</v>
      </c>
      <c r="U17" s="4">
        <v>54.820434782608707</v>
      </c>
      <c r="V17" s="4">
        <v>0</v>
      </c>
      <c r="W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 s="4">
        <v>0</v>
      </c>
      <c r="Y17" s="4">
        <v>0</v>
      </c>
      <c r="Z17" s="4">
        <v>0</v>
      </c>
      <c r="AA17" s="4">
        <v>0</v>
      </c>
      <c r="AB17" s="4">
        <v>0</v>
      </c>
      <c r="AC17" s="4">
        <v>0</v>
      </c>
      <c r="AD17" s="4">
        <v>0</v>
      </c>
      <c r="AE17" s="4">
        <v>0</v>
      </c>
      <c r="AF17" s="1">
        <v>35092</v>
      </c>
      <c r="AG17" s="1">
        <v>9</v>
      </c>
      <c r="AH17"/>
    </row>
    <row r="18" spans="1:34" x14ac:dyDescent="0.25">
      <c r="A18" t="s">
        <v>143</v>
      </c>
      <c r="B18" t="s">
        <v>102</v>
      </c>
      <c r="C18" t="s">
        <v>206</v>
      </c>
      <c r="D18" t="s">
        <v>193</v>
      </c>
      <c r="E18" s="4">
        <v>33.217391304347828</v>
      </c>
      <c r="F18" s="4">
        <f>Nurse[[#This Row],[Total Nurse Staff Hours]]/Nurse[[#This Row],[MDS Census]]</f>
        <v>4.384489528795811</v>
      </c>
      <c r="G18" s="4">
        <f>Nurse[[#This Row],[Total Direct Care Staff Hours]]/Nurse[[#This Row],[MDS Census]]</f>
        <v>3.8555301047120412</v>
      </c>
      <c r="H18" s="4">
        <f>Nurse[[#This Row],[Total RN Hours (w/ Admin, DON)]]/Nurse[[#This Row],[MDS Census]]</f>
        <v>0.86510143979057585</v>
      </c>
      <c r="I18" s="4">
        <f>Nurse[[#This Row],[RN Hours (excl. Admin, DON)]]/Nurse[[#This Row],[MDS Census]]</f>
        <v>0.33614201570680624</v>
      </c>
      <c r="J18" s="4">
        <f>SUM(Nurse[[#This Row],[RN Hours (excl. Admin, DON)]],Nurse[[#This Row],[RN Admin Hours]],Nurse[[#This Row],[RN DON Hours]],Nurse[[#This Row],[LPN Hours (excl. Admin)]],Nurse[[#This Row],[LPN Admin Hours]],Nurse[[#This Row],[CNA Hours]],Nurse[[#This Row],[NA TR Hours]],Nurse[[#This Row],[Med Aide/Tech Hours]])</f>
        <v>145.64130434782606</v>
      </c>
      <c r="K18" s="4">
        <f>SUM(Nurse[[#This Row],[RN Hours (excl. Admin, DON)]],Nurse[[#This Row],[LPN Hours (excl. Admin)]],Nurse[[#This Row],[CNA Hours]],Nurse[[#This Row],[NA TR Hours]],Nurse[[#This Row],[Med Aide/Tech Hours]])</f>
        <v>128.07065217391303</v>
      </c>
      <c r="L18" s="4">
        <f>SUM(Nurse[[#This Row],[RN Hours (excl. Admin, DON)]],Nurse[[#This Row],[RN Admin Hours]],Nurse[[#This Row],[RN DON Hours]])</f>
        <v>28.736413043478262</v>
      </c>
      <c r="M18" s="4">
        <v>11.165760869565217</v>
      </c>
      <c r="N18" s="4">
        <v>8.875</v>
      </c>
      <c r="O18" s="4">
        <v>8.695652173913043</v>
      </c>
      <c r="P18" s="4">
        <f>SUM(Nurse[[#This Row],[LPN Hours (excl. Admin)]],Nurse[[#This Row],[LPN Admin Hours]])</f>
        <v>44.497282608695649</v>
      </c>
      <c r="Q18" s="4">
        <v>44.497282608695649</v>
      </c>
      <c r="R18" s="4">
        <v>0</v>
      </c>
      <c r="S18" s="4">
        <f>SUM(Nurse[[#This Row],[CNA Hours]],Nurse[[#This Row],[NA TR Hours]],Nurse[[#This Row],[Med Aide/Tech Hours]])</f>
        <v>72.407608695652172</v>
      </c>
      <c r="T18" s="4">
        <v>65.980978260869563</v>
      </c>
      <c r="U18" s="4">
        <v>6.4266304347826084</v>
      </c>
      <c r="V18" s="4">
        <v>0</v>
      </c>
      <c r="W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18.532608695652176</v>
      </c>
      <c r="X18" s="4">
        <v>3.3614130434782608</v>
      </c>
      <c r="Y18" s="4">
        <v>0</v>
      </c>
      <c r="Z18" s="4">
        <v>0</v>
      </c>
      <c r="AA18" s="4">
        <v>12.5625</v>
      </c>
      <c r="AB18" s="4">
        <v>0</v>
      </c>
      <c r="AC18" s="4">
        <v>2.6086956521739131</v>
      </c>
      <c r="AD18" s="4">
        <v>0</v>
      </c>
      <c r="AE18" s="4">
        <v>0</v>
      </c>
      <c r="AF18" s="1">
        <v>35253</v>
      </c>
      <c r="AG18" s="1">
        <v>9</v>
      </c>
      <c r="AH18"/>
    </row>
    <row r="19" spans="1:34" x14ac:dyDescent="0.25">
      <c r="A19" t="s">
        <v>143</v>
      </c>
      <c r="B19" t="s">
        <v>18</v>
      </c>
      <c r="C19" t="s">
        <v>205</v>
      </c>
      <c r="D19" t="s">
        <v>192</v>
      </c>
      <c r="E19" s="4">
        <v>78.782608695652172</v>
      </c>
      <c r="F19" s="4">
        <f>Nurse[[#This Row],[Total Nurse Staff Hours]]/Nurse[[#This Row],[MDS Census]]</f>
        <v>3.2838865894039744</v>
      </c>
      <c r="G19" s="4">
        <f>Nurse[[#This Row],[Total Direct Care Staff Hours]]/Nurse[[#This Row],[MDS Census]]</f>
        <v>3.1163879690949239</v>
      </c>
      <c r="H19" s="4">
        <f>Nurse[[#This Row],[Total RN Hours (w/ Admin, DON)]]/Nurse[[#This Row],[MDS Census]]</f>
        <v>0.27318294701986751</v>
      </c>
      <c r="I19" s="4">
        <f>Nurse[[#This Row],[RN Hours (excl. Admin, DON)]]/Nurse[[#This Row],[MDS Census]]</f>
        <v>0.18717715231788074</v>
      </c>
      <c r="J19" s="4">
        <f>SUM(Nurse[[#This Row],[RN Hours (excl. Admin, DON)]],Nurse[[#This Row],[RN Admin Hours]],Nurse[[#This Row],[RN DON Hours]],Nurse[[#This Row],[LPN Hours (excl. Admin)]],Nurse[[#This Row],[LPN Admin Hours]],Nurse[[#This Row],[CNA Hours]],Nurse[[#This Row],[NA TR Hours]],Nurse[[#This Row],[Med Aide/Tech Hours]])</f>
        <v>258.7131521739131</v>
      </c>
      <c r="K19" s="4">
        <f>SUM(Nurse[[#This Row],[RN Hours (excl. Admin, DON)]],Nurse[[#This Row],[LPN Hours (excl. Admin)]],Nurse[[#This Row],[CNA Hours]],Nurse[[#This Row],[NA TR Hours]],Nurse[[#This Row],[Med Aide/Tech Hours]])</f>
        <v>245.51717391304356</v>
      </c>
      <c r="L19" s="4">
        <f>SUM(Nurse[[#This Row],[RN Hours (excl. Admin, DON)]],Nurse[[#This Row],[RN Admin Hours]],Nurse[[#This Row],[RN DON Hours]])</f>
        <v>21.522065217391301</v>
      </c>
      <c r="M19" s="4">
        <v>14.746304347826083</v>
      </c>
      <c r="N19" s="4">
        <v>5.0366304347826087</v>
      </c>
      <c r="O19" s="4">
        <v>1.7391304347826086</v>
      </c>
      <c r="P19" s="4">
        <f>SUM(Nurse[[#This Row],[LPN Hours (excl. Admin)]],Nurse[[#This Row],[LPN Admin Hours]])</f>
        <v>91.905108695652174</v>
      </c>
      <c r="Q19" s="4">
        <v>85.484891304347826</v>
      </c>
      <c r="R19" s="4">
        <v>6.420217391304349</v>
      </c>
      <c r="S19" s="4">
        <f>SUM(Nurse[[#This Row],[CNA Hours]],Nurse[[#This Row],[NA TR Hours]],Nurse[[#This Row],[Med Aide/Tech Hours]])</f>
        <v>145.28597826086965</v>
      </c>
      <c r="T19" s="4">
        <v>126.98336956521749</v>
      </c>
      <c r="U19" s="4">
        <v>6.3508695652173923</v>
      </c>
      <c r="V19" s="4">
        <v>11.951739130434783</v>
      </c>
      <c r="W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0.5</v>
      </c>
      <c r="X19" s="4">
        <v>5.434782608695652E-2</v>
      </c>
      <c r="Y19" s="4">
        <v>0</v>
      </c>
      <c r="Z19" s="4">
        <v>0</v>
      </c>
      <c r="AA19" s="4">
        <v>0.31521739130434784</v>
      </c>
      <c r="AB19" s="4">
        <v>0</v>
      </c>
      <c r="AC19" s="4">
        <v>0.13043478260869565</v>
      </c>
      <c r="AD19" s="4">
        <v>0</v>
      </c>
      <c r="AE19" s="4">
        <v>0</v>
      </c>
      <c r="AF19" s="1">
        <v>35088</v>
      </c>
      <c r="AG19" s="1">
        <v>9</v>
      </c>
      <c r="AH19"/>
    </row>
    <row r="20" spans="1:34" x14ac:dyDescent="0.25">
      <c r="A20" t="s">
        <v>143</v>
      </c>
      <c r="B20" t="s">
        <v>86</v>
      </c>
      <c r="C20" t="s">
        <v>233</v>
      </c>
      <c r="D20" t="s">
        <v>199</v>
      </c>
      <c r="E20" s="4">
        <v>74.549295774647888</v>
      </c>
      <c r="F20" s="4">
        <f>Nurse[[#This Row],[Total Nurse Staff Hours]]/Nurse[[#This Row],[MDS Census]]</f>
        <v>7.3899017570375962</v>
      </c>
      <c r="G20" s="4">
        <f>Nurse[[#This Row],[Total Direct Care Staff Hours]]/Nurse[[#This Row],[MDS Census]]</f>
        <v>6.6063668996788207</v>
      </c>
      <c r="H20" s="4">
        <f>Nurse[[#This Row],[Total RN Hours (w/ Admin, DON)]]/Nurse[[#This Row],[MDS Census]]</f>
        <v>1.9661817494804457</v>
      </c>
      <c r="I20" s="4">
        <f>Nurse[[#This Row],[RN Hours (excl. Admin, DON)]]/Nurse[[#This Row],[MDS Census]]</f>
        <v>1.312913281692802</v>
      </c>
      <c r="J20" s="4">
        <f>SUM(Nurse[[#This Row],[RN Hours (excl. Admin, DON)]],Nurse[[#This Row],[RN Admin Hours]],Nurse[[#This Row],[RN DON Hours]],Nurse[[#This Row],[LPN Hours (excl. Admin)]],Nurse[[#This Row],[LPN Admin Hours]],Nurse[[#This Row],[CNA Hours]],Nurse[[#This Row],[NA TR Hours]],Nurse[[#This Row],[Med Aide/Tech Hours]])</f>
        <v>550.91197183098586</v>
      </c>
      <c r="K20" s="4">
        <f>SUM(Nurse[[#This Row],[RN Hours (excl. Admin, DON)]],Nurse[[#This Row],[LPN Hours (excl. Admin)]],Nurse[[#This Row],[CNA Hours]],Nurse[[#This Row],[NA TR Hours]],Nurse[[#This Row],[Med Aide/Tech Hours]])</f>
        <v>492.5</v>
      </c>
      <c r="L20" s="4">
        <f>SUM(Nurse[[#This Row],[RN Hours (excl. Admin, DON)]],Nurse[[#This Row],[RN Admin Hours]],Nurse[[#This Row],[RN DON Hours]])</f>
        <v>146.57746478873239</v>
      </c>
      <c r="M20" s="4">
        <v>97.876760563380287</v>
      </c>
      <c r="N20" s="4">
        <v>43.066901408450704</v>
      </c>
      <c r="O20" s="4">
        <v>5.6338028169014081</v>
      </c>
      <c r="P20" s="4">
        <f>SUM(Nurse[[#This Row],[LPN Hours (excl. Admin)]],Nurse[[#This Row],[LPN Admin Hours]])</f>
        <v>107.34154929577466</v>
      </c>
      <c r="Q20" s="4">
        <v>97.630281690140848</v>
      </c>
      <c r="R20" s="4">
        <v>9.7112676056338021</v>
      </c>
      <c r="S20" s="4">
        <f>SUM(Nurse[[#This Row],[CNA Hours]],Nurse[[#This Row],[NA TR Hours]],Nurse[[#This Row],[Med Aide/Tech Hours]])</f>
        <v>296.99295774647885</v>
      </c>
      <c r="T20" s="4">
        <v>296.99295774647885</v>
      </c>
      <c r="U20" s="4">
        <v>0</v>
      </c>
      <c r="V20" s="4">
        <v>0</v>
      </c>
      <c r="W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61.859154929577464</v>
      </c>
      <c r="X20" s="4">
        <v>61.859154929577464</v>
      </c>
      <c r="Y20" s="4">
        <v>0</v>
      </c>
      <c r="Z20" s="4">
        <v>0</v>
      </c>
      <c r="AA20" s="4">
        <v>0</v>
      </c>
      <c r="AB20" s="4">
        <v>0</v>
      </c>
      <c r="AC20" s="4">
        <v>0</v>
      </c>
      <c r="AD20" s="4">
        <v>0</v>
      </c>
      <c r="AE20" s="4">
        <v>0</v>
      </c>
      <c r="AF20" s="1">
        <v>35216</v>
      </c>
      <c r="AG20" s="1">
        <v>9</v>
      </c>
      <c r="AH20"/>
    </row>
    <row r="21" spans="1:34" x14ac:dyDescent="0.25">
      <c r="A21" t="s">
        <v>143</v>
      </c>
      <c r="B21" t="s">
        <v>7</v>
      </c>
      <c r="C21" t="s">
        <v>206</v>
      </c>
      <c r="D21" t="s">
        <v>193</v>
      </c>
      <c r="E21" s="4">
        <v>106.45652173913044</v>
      </c>
      <c r="F21" s="4">
        <f>Nurse[[#This Row],[Total Nurse Staff Hours]]/Nurse[[#This Row],[MDS Census]]</f>
        <v>4.0637635286910356</v>
      </c>
      <c r="G21" s="4">
        <f>Nurse[[#This Row],[Total Direct Care Staff Hours]]/Nurse[[#This Row],[MDS Census]]</f>
        <v>3.8543056973657341</v>
      </c>
      <c r="H21" s="4">
        <f>Nurse[[#This Row],[Total RN Hours (w/ Admin, DON)]]/Nurse[[#This Row],[MDS Census]]</f>
        <v>0.33179293444966307</v>
      </c>
      <c r="I21" s="4">
        <f>Nurse[[#This Row],[RN Hours (excl. Admin, DON)]]/Nurse[[#This Row],[MDS Census]]</f>
        <v>0.18825811721462121</v>
      </c>
      <c r="J21" s="4">
        <f>SUM(Nurse[[#This Row],[RN Hours (excl. Admin, DON)]],Nurse[[#This Row],[RN Admin Hours]],Nurse[[#This Row],[RN DON Hours]],Nurse[[#This Row],[LPN Hours (excl. Admin)]],Nurse[[#This Row],[LPN Admin Hours]],Nurse[[#This Row],[CNA Hours]],Nurse[[#This Row],[NA TR Hours]],Nurse[[#This Row],[Med Aide/Tech Hours]])</f>
        <v>432.61413043478262</v>
      </c>
      <c r="K21" s="4">
        <f>SUM(Nurse[[#This Row],[RN Hours (excl. Admin, DON)]],Nurse[[#This Row],[LPN Hours (excl. Admin)]],Nurse[[#This Row],[CNA Hours]],Nurse[[#This Row],[NA TR Hours]],Nurse[[#This Row],[Med Aide/Tech Hours]])</f>
        <v>410.3159782608696</v>
      </c>
      <c r="L21" s="4">
        <f>SUM(Nurse[[#This Row],[RN Hours (excl. Admin, DON)]],Nurse[[#This Row],[RN Admin Hours]],Nurse[[#This Row],[RN DON Hours]])</f>
        <v>35.321521739130439</v>
      </c>
      <c r="M21" s="4">
        <v>20.041304347826088</v>
      </c>
      <c r="N21" s="4">
        <v>10.019347826086957</v>
      </c>
      <c r="O21" s="4">
        <v>5.2608695652173916</v>
      </c>
      <c r="P21" s="4">
        <f>SUM(Nurse[[#This Row],[LPN Hours (excl. Admin)]],Nurse[[#This Row],[LPN Admin Hours]])</f>
        <v>143.29423913043473</v>
      </c>
      <c r="Q21" s="4">
        <v>136.27630434782603</v>
      </c>
      <c r="R21" s="4">
        <v>7.0179347826086955</v>
      </c>
      <c r="S21" s="4">
        <f>SUM(Nurse[[#This Row],[CNA Hours]],Nurse[[#This Row],[NA TR Hours]],Nurse[[#This Row],[Med Aide/Tech Hours]])</f>
        <v>253.99836956521747</v>
      </c>
      <c r="T21" s="4">
        <v>208.0429347826088</v>
      </c>
      <c r="U21" s="4">
        <v>45.955434782608684</v>
      </c>
      <c r="V21" s="4">
        <v>0</v>
      </c>
      <c r="W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23.416739130434777</v>
      </c>
      <c r="X21" s="4">
        <v>0.55978260869565222</v>
      </c>
      <c r="Y21" s="4">
        <v>0</v>
      </c>
      <c r="Z21" s="4">
        <v>0</v>
      </c>
      <c r="AA21" s="4">
        <v>11.883913043478261</v>
      </c>
      <c r="AB21" s="4">
        <v>0</v>
      </c>
      <c r="AC21" s="4">
        <v>10.973043478260866</v>
      </c>
      <c r="AD21" s="4">
        <v>0</v>
      </c>
      <c r="AE21" s="4">
        <v>0</v>
      </c>
      <c r="AF21" s="1">
        <v>35070</v>
      </c>
      <c r="AG21" s="1">
        <v>9</v>
      </c>
      <c r="AH21"/>
    </row>
    <row r="22" spans="1:34" x14ac:dyDescent="0.25">
      <c r="A22" t="s">
        <v>143</v>
      </c>
      <c r="B22" t="s">
        <v>79</v>
      </c>
      <c r="C22" t="s">
        <v>206</v>
      </c>
      <c r="D22" t="s">
        <v>193</v>
      </c>
      <c r="E22" s="4">
        <v>81.445652173913047</v>
      </c>
      <c r="F22" s="4">
        <f>Nurse[[#This Row],[Total Nurse Staff Hours]]/Nurse[[#This Row],[MDS Census]]</f>
        <v>4.4833898305084743</v>
      </c>
      <c r="G22" s="4">
        <f>Nurse[[#This Row],[Total Direct Care Staff Hours]]/Nurse[[#This Row],[MDS Census]]</f>
        <v>4.3388549312691849</v>
      </c>
      <c r="H22" s="4">
        <f>Nurse[[#This Row],[Total RN Hours (w/ Admin, DON)]]/Nurse[[#This Row],[MDS Census]]</f>
        <v>0.77480181502735856</v>
      </c>
      <c r="I22" s="4">
        <f>Nurse[[#This Row],[RN Hours (excl. Admin, DON)]]/Nurse[[#This Row],[MDS Census]]</f>
        <v>0.70069931936474017</v>
      </c>
      <c r="J22" s="4">
        <f>SUM(Nurse[[#This Row],[RN Hours (excl. Admin, DON)]],Nurse[[#This Row],[RN Admin Hours]],Nurse[[#This Row],[RN DON Hours]],Nurse[[#This Row],[LPN Hours (excl. Admin)]],Nurse[[#This Row],[LPN Admin Hours]],Nurse[[#This Row],[CNA Hours]],Nurse[[#This Row],[NA TR Hours]],Nurse[[#This Row],[Med Aide/Tech Hours]])</f>
        <v>365.15260869565219</v>
      </c>
      <c r="K22" s="4">
        <f>SUM(Nurse[[#This Row],[RN Hours (excl. Admin, DON)]],Nurse[[#This Row],[LPN Hours (excl. Admin)]],Nurse[[#This Row],[CNA Hours]],Nurse[[#This Row],[NA TR Hours]],Nurse[[#This Row],[Med Aide/Tech Hours]])</f>
        <v>353.38086956521744</v>
      </c>
      <c r="L22" s="4">
        <f>SUM(Nurse[[#This Row],[RN Hours (excl. Admin, DON)]],Nurse[[#This Row],[RN Admin Hours]],Nurse[[#This Row],[RN DON Hours]])</f>
        <v>63.104239130434763</v>
      </c>
      <c r="M22" s="4">
        <v>57.06891304347824</v>
      </c>
      <c r="N22" s="4">
        <v>0.81793478260869568</v>
      </c>
      <c r="O22" s="4">
        <v>5.2173913043478262</v>
      </c>
      <c r="P22" s="4">
        <f>SUM(Nurse[[#This Row],[LPN Hours (excl. Admin)]],Nurse[[#This Row],[LPN Admin Hours]])</f>
        <v>90.696413043478287</v>
      </c>
      <c r="Q22" s="4">
        <v>84.960000000000022</v>
      </c>
      <c r="R22" s="4">
        <v>5.7364130434782608</v>
      </c>
      <c r="S22" s="4">
        <f>SUM(Nurse[[#This Row],[CNA Hours]],Nurse[[#This Row],[NA TR Hours]],Nurse[[#This Row],[Med Aide/Tech Hours]])</f>
        <v>211.35195652173917</v>
      </c>
      <c r="T22" s="4">
        <v>194.58913043478265</v>
      </c>
      <c r="U22" s="4">
        <v>16.762826086956526</v>
      </c>
      <c r="V22" s="4">
        <v>0</v>
      </c>
      <c r="W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43.53967391304348</v>
      </c>
      <c r="X22" s="4">
        <v>10.942826086956522</v>
      </c>
      <c r="Y22" s="4">
        <v>0</v>
      </c>
      <c r="Z22" s="4">
        <v>0</v>
      </c>
      <c r="AA22" s="4">
        <v>10.426739130434784</v>
      </c>
      <c r="AB22" s="4">
        <v>0</v>
      </c>
      <c r="AC22" s="4">
        <v>22.170108695652175</v>
      </c>
      <c r="AD22" s="4">
        <v>0</v>
      </c>
      <c r="AE22" s="4">
        <v>0</v>
      </c>
      <c r="AF22" s="1">
        <v>35190</v>
      </c>
      <c r="AG22" s="1">
        <v>9</v>
      </c>
      <c r="AH22"/>
    </row>
    <row r="23" spans="1:34" x14ac:dyDescent="0.25">
      <c r="A23" t="s">
        <v>143</v>
      </c>
      <c r="B23" t="s">
        <v>130</v>
      </c>
      <c r="C23" t="s">
        <v>212</v>
      </c>
      <c r="D23" t="s">
        <v>192</v>
      </c>
      <c r="E23" s="4">
        <v>69.826086956521735</v>
      </c>
      <c r="F23" s="4">
        <f>Nurse[[#This Row],[Total Nurse Staff Hours]]/Nurse[[#This Row],[MDS Census]]</f>
        <v>4.8255541718555417</v>
      </c>
      <c r="G23" s="4">
        <f>Nurse[[#This Row],[Total Direct Care Staff Hours]]/Nurse[[#This Row],[MDS Census]]</f>
        <v>4.5669146948941464</v>
      </c>
      <c r="H23" s="4">
        <f>Nurse[[#This Row],[Total RN Hours (w/ Admin, DON)]]/Nurse[[#This Row],[MDS Census]]</f>
        <v>1.2929685554171857</v>
      </c>
      <c r="I23" s="4">
        <f>Nurse[[#This Row],[RN Hours (excl. Admin, DON)]]/Nurse[[#This Row],[MDS Census]]</f>
        <v>1.19622198007472</v>
      </c>
      <c r="J23" s="4">
        <f>SUM(Nurse[[#This Row],[RN Hours (excl. Admin, DON)]],Nurse[[#This Row],[RN Admin Hours]],Nurse[[#This Row],[RN DON Hours]],Nurse[[#This Row],[LPN Hours (excl. Admin)]],Nurse[[#This Row],[LPN Admin Hours]],Nurse[[#This Row],[CNA Hours]],Nurse[[#This Row],[NA TR Hours]],Nurse[[#This Row],[Med Aide/Tech Hours]])</f>
        <v>336.9495652173913</v>
      </c>
      <c r="K23" s="4">
        <f>SUM(Nurse[[#This Row],[RN Hours (excl. Admin, DON)]],Nurse[[#This Row],[LPN Hours (excl. Admin)]],Nurse[[#This Row],[CNA Hours]],Nurse[[#This Row],[NA TR Hours]],Nurse[[#This Row],[Med Aide/Tech Hours]])</f>
        <v>318.88978260869561</v>
      </c>
      <c r="L23" s="4">
        <f>SUM(Nurse[[#This Row],[RN Hours (excl. Admin, DON)]],Nurse[[#This Row],[RN Admin Hours]],Nurse[[#This Row],[RN DON Hours]])</f>
        <v>90.282934782608706</v>
      </c>
      <c r="M23" s="4">
        <v>83.527500000000003</v>
      </c>
      <c r="N23" s="4">
        <v>1.0163043478260869</v>
      </c>
      <c r="O23" s="4">
        <v>5.7391304347826084</v>
      </c>
      <c r="P23" s="4">
        <f>SUM(Nurse[[#This Row],[LPN Hours (excl. Admin)]],Nurse[[#This Row],[LPN Admin Hours]])</f>
        <v>78.036847826086927</v>
      </c>
      <c r="Q23" s="4">
        <v>66.732499999999973</v>
      </c>
      <c r="R23" s="4">
        <v>11.304347826086957</v>
      </c>
      <c r="S23" s="4">
        <f>SUM(Nurse[[#This Row],[CNA Hours]],Nurse[[#This Row],[NA TR Hours]],Nurse[[#This Row],[Med Aide/Tech Hours]])</f>
        <v>168.62978260869562</v>
      </c>
      <c r="T23" s="4">
        <v>168.62978260869562</v>
      </c>
      <c r="U23" s="4">
        <v>0</v>
      </c>
      <c r="V23" s="4">
        <v>0</v>
      </c>
      <c r="W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43.853260869565219</v>
      </c>
      <c r="X23" s="4">
        <v>1.7418478260869565</v>
      </c>
      <c r="Y23" s="4">
        <v>1.0163043478260869</v>
      </c>
      <c r="Z23" s="4">
        <v>0</v>
      </c>
      <c r="AA23" s="4">
        <v>5.875</v>
      </c>
      <c r="AB23" s="4">
        <v>0</v>
      </c>
      <c r="AC23" s="4">
        <v>35.220108695652172</v>
      </c>
      <c r="AD23" s="4">
        <v>0</v>
      </c>
      <c r="AE23" s="4">
        <v>0</v>
      </c>
      <c r="AF23" s="1">
        <v>35289</v>
      </c>
      <c r="AG23" s="1">
        <v>9</v>
      </c>
      <c r="AH23"/>
    </row>
    <row r="24" spans="1:34" x14ac:dyDescent="0.25">
      <c r="A24" t="s">
        <v>143</v>
      </c>
      <c r="B24" t="s">
        <v>28</v>
      </c>
      <c r="C24" t="s">
        <v>215</v>
      </c>
      <c r="D24" t="s">
        <v>192</v>
      </c>
      <c r="E24" s="4">
        <v>103.05434782608695</v>
      </c>
      <c r="F24" s="4">
        <f>Nurse[[#This Row],[Total Nurse Staff Hours]]/Nurse[[#This Row],[MDS Census]]</f>
        <v>3.9598048729037032</v>
      </c>
      <c r="G24" s="4">
        <f>Nurse[[#This Row],[Total Direct Care Staff Hours]]/Nurse[[#This Row],[MDS Census]]</f>
        <v>3.6396783039763747</v>
      </c>
      <c r="H24" s="4">
        <f>Nurse[[#This Row],[Total RN Hours (w/ Admin, DON)]]/Nurse[[#This Row],[MDS Census]]</f>
        <v>0.58406708153148412</v>
      </c>
      <c r="I24" s="4">
        <f>Nurse[[#This Row],[RN Hours (excl. Admin, DON)]]/Nurse[[#This Row],[MDS Census]]</f>
        <v>0.46741272017719659</v>
      </c>
      <c r="J24" s="4">
        <f>SUM(Nurse[[#This Row],[RN Hours (excl. Admin, DON)]],Nurse[[#This Row],[RN Admin Hours]],Nurse[[#This Row],[RN DON Hours]],Nurse[[#This Row],[LPN Hours (excl. Admin)]],Nurse[[#This Row],[LPN Admin Hours]],Nurse[[#This Row],[CNA Hours]],Nurse[[#This Row],[NA TR Hours]],Nurse[[#This Row],[Med Aide/Tech Hours]])</f>
        <v>408.07510869565226</v>
      </c>
      <c r="K24" s="4">
        <f>SUM(Nurse[[#This Row],[RN Hours (excl. Admin, DON)]],Nurse[[#This Row],[LPN Hours (excl. Admin)]],Nurse[[#This Row],[CNA Hours]],Nurse[[#This Row],[NA TR Hours]],Nurse[[#This Row],[Med Aide/Tech Hours]])</f>
        <v>375.08467391304356</v>
      </c>
      <c r="L24" s="4">
        <f>SUM(Nurse[[#This Row],[RN Hours (excl. Admin, DON)]],Nurse[[#This Row],[RN Admin Hours]],Nurse[[#This Row],[RN DON Hours]])</f>
        <v>60.190652173913051</v>
      </c>
      <c r="M24" s="4">
        <v>48.16891304347827</v>
      </c>
      <c r="N24" s="4">
        <v>6.2826086956521738</v>
      </c>
      <c r="O24" s="4">
        <v>5.7391304347826084</v>
      </c>
      <c r="P24" s="4">
        <f>SUM(Nurse[[#This Row],[LPN Hours (excl. Admin)]],Nurse[[#This Row],[LPN Admin Hours]])</f>
        <v>135.28630434782605</v>
      </c>
      <c r="Q24" s="4">
        <v>114.31760869565214</v>
      </c>
      <c r="R24" s="4">
        <v>20.968695652173913</v>
      </c>
      <c r="S24" s="4">
        <f>SUM(Nurse[[#This Row],[CNA Hours]],Nurse[[#This Row],[NA TR Hours]],Nurse[[#This Row],[Med Aide/Tech Hours]])</f>
        <v>212.59815217391315</v>
      </c>
      <c r="T24" s="4">
        <v>160.02195652173924</v>
      </c>
      <c r="U24" s="4">
        <v>52.576195652173915</v>
      </c>
      <c r="V24" s="4">
        <v>0</v>
      </c>
      <c r="W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0.45652173913043476</v>
      </c>
      <c r="X24" s="4">
        <v>0.45652173913043476</v>
      </c>
      <c r="Y24" s="4">
        <v>0</v>
      </c>
      <c r="Z24" s="4">
        <v>0</v>
      </c>
      <c r="AA24" s="4">
        <v>0</v>
      </c>
      <c r="AB24" s="4">
        <v>0</v>
      </c>
      <c r="AC24" s="4">
        <v>0</v>
      </c>
      <c r="AD24" s="4">
        <v>0</v>
      </c>
      <c r="AE24" s="4">
        <v>0</v>
      </c>
      <c r="AF24" s="1">
        <v>35101</v>
      </c>
      <c r="AG24" s="1">
        <v>9</v>
      </c>
      <c r="AH24"/>
    </row>
    <row r="25" spans="1:34" x14ac:dyDescent="0.25">
      <c r="A25" t="s">
        <v>143</v>
      </c>
      <c r="B25" t="s">
        <v>72</v>
      </c>
      <c r="C25" t="s">
        <v>205</v>
      </c>
      <c r="D25" t="s">
        <v>192</v>
      </c>
      <c r="E25" s="4">
        <v>41.445652173913047</v>
      </c>
      <c r="F25" s="4">
        <f>Nurse[[#This Row],[Total Nurse Staff Hours]]/Nurse[[#This Row],[MDS Census]]</f>
        <v>4.3497797010228165</v>
      </c>
      <c r="G25" s="4">
        <f>Nurse[[#This Row],[Total Direct Care Staff Hours]]/Nurse[[#This Row],[MDS Census]]</f>
        <v>4.0959113558877522</v>
      </c>
      <c r="H25" s="4">
        <f>Nurse[[#This Row],[Total RN Hours (w/ Admin, DON)]]/Nurse[[#This Row],[MDS Census]]</f>
        <v>0.43010752688172049</v>
      </c>
      <c r="I25" s="4">
        <f>Nurse[[#This Row],[RN Hours (excl. Admin, DON)]]/Nurse[[#This Row],[MDS Census]]</f>
        <v>0.31471282454760036</v>
      </c>
      <c r="J25" s="4">
        <f>SUM(Nurse[[#This Row],[RN Hours (excl. Admin, DON)]],Nurse[[#This Row],[RN Admin Hours]],Nurse[[#This Row],[RN DON Hours]],Nurse[[#This Row],[LPN Hours (excl. Admin)]],Nurse[[#This Row],[LPN Admin Hours]],Nurse[[#This Row],[CNA Hours]],Nurse[[#This Row],[NA TR Hours]],Nurse[[#This Row],[Med Aide/Tech Hours]])</f>
        <v>180.27945652173912</v>
      </c>
      <c r="K25" s="4">
        <f>SUM(Nurse[[#This Row],[RN Hours (excl. Admin, DON)]],Nurse[[#This Row],[LPN Hours (excl. Admin)]],Nurse[[#This Row],[CNA Hours]],Nurse[[#This Row],[NA TR Hours]],Nurse[[#This Row],[Med Aide/Tech Hours]])</f>
        <v>169.75771739130434</v>
      </c>
      <c r="L25" s="4">
        <f>SUM(Nurse[[#This Row],[RN Hours (excl. Admin, DON)]],Nurse[[#This Row],[RN Admin Hours]],Nurse[[#This Row],[RN DON Hours]])</f>
        <v>17.826086956521742</v>
      </c>
      <c r="M25" s="4">
        <v>13.043478260869568</v>
      </c>
      <c r="N25" s="4">
        <v>0</v>
      </c>
      <c r="O25" s="4">
        <v>4.7826086956521738</v>
      </c>
      <c r="P25" s="4">
        <f>SUM(Nurse[[#This Row],[LPN Hours (excl. Admin)]],Nurse[[#This Row],[LPN Admin Hours]])</f>
        <v>52.809891304347822</v>
      </c>
      <c r="Q25" s="4">
        <v>47.070760869565213</v>
      </c>
      <c r="R25" s="4">
        <v>5.7391304347826084</v>
      </c>
      <c r="S25" s="4">
        <f>SUM(Nurse[[#This Row],[CNA Hours]],Nurse[[#This Row],[NA TR Hours]],Nurse[[#This Row],[Med Aide/Tech Hours]])</f>
        <v>109.64347826086956</v>
      </c>
      <c r="T25" s="4">
        <v>109.64347826086956</v>
      </c>
      <c r="U25" s="4">
        <v>0</v>
      </c>
      <c r="V25" s="4">
        <v>0</v>
      </c>
      <c r="W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66.545760869565214</v>
      </c>
      <c r="X25" s="4">
        <v>1.4791304347826084</v>
      </c>
      <c r="Y25" s="4">
        <v>0</v>
      </c>
      <c r="Z25" s="4">
        <v>0</v>
      </c>
      <c r="AA25" s="4">
        <v>22.322173913043478</v>
      </c>
      <c r="AB25" s="4">
        <v>0</v>
      </c>
      <c r="AC25" s="4">
        <v>42.744456521739124</v>
      </c>
      <c r="AD25" s="4">
        <v>0</v>
      </c>
      <c r="AE25" s="4">
        <v>0</v>
      </c>
      <c r="AF25" s="1">
        <v>35173</v>
      </c>
      <c r="AG25" s="1">
        <v>9</v>
      </c>
      <c r="AH25"/>
    </row>
    <row r="26" spans="1:34" x14ac:dyDescent="0.25">
      <c r="A26" t="s">
        <v>143</v>
      </c>
      <c r="B26" t="s">
        <v>29</v>
      </c>
      <c r="C26" t="s">
        <v>208</v>
      </c>
      <c r="D26" t="s">
        <v>192</v>
      </c>
      <c r="E26" s="4">
        <v>91.347826086956516</v>
      </c>
      <c r="F26" s="4">
        <f>Nurse[[#This Row],[Total Nurse Staff Hours]]/Nurse[[#This Row],[MDS Census]]</f>
        <v>3.9503831508805334</v>
      </c>
      <c r="G26" s="4">
        <f>Nurse[[#This Row],[Total Direct Care Staff Hours]]/Nurse[[#This Row],[MDS Census]]</f>
        <v>3.5406770585435505</v>
      </c>
      <c r="H26" s="4">
        <f>Nurse[[#This Row],[Total RN Hours (w/ Admin, DON)]]/Nurse[[#This Row],[MDS Census]]</f>
        <v>0.65789504997620163</v>
      </c>
      <c r="I26" s="4">
        <f>Nurse[[#This Row],[RN Hours (excl. Admin, DON)]]/Nurse[[#This Row],[MDS Census]]</f>
        <v>0.50798429319371718</v>
      </c>
      <c r="J26" s="4">
        <f>SUM(Nurse[[#This Row],[RN Hours (excl. Admin, DON)]],Nurse[[#This Row],[RN Admin Hours]],Nurse[[#This Row],[RN DON Hours]],Nurse[[#This Row],[LPN Hours (excl. Admin)]],Nurse[[#This Row],[LPN Admin Hours]],Nurse[[#This Row],[CNA Hours]],Nurse[[#This Row],[NA TR Hours]],Nurse[[#This Row],[Med Aide/Tech Hours]])</f>
        <v>360.85891304347825</v>
      </c>
      <c r="K26" s="4">
        <f>SUM(Nurse[[#This Row],[RN Hours (excl. Admin, DON)]],Nurse[[#This Row],[LPN Hours (excl. Admin)]],Nurse[[#This Row],[CNA Hours]],Nurse[[#This Row],[NA TR Hours]],Nurse[[#This Row],[Med Aide/Tech Hours]])</f>
        <v>323.43315217391302</v>
      </c>
      <c r="L26" s="4">
        <f>SUM(Nurse[[#This Row],[RN Hours (excl. Admin, DON)]],Nurse[[#This Row],[RN Admin Hours]],Nurse[[#This Row],[RN DON Hours]])</f>
        <v>60.097282608695636</v>
      </c>
      <c r="M26" s="4">
        <v>46.403260869565202</v>
      </c>
      <c r="N26" s="4">
        <v>8.3896739130434792</v>
      </c>
      <c r="O26" s="4">
        <v>5.3043478260869561</v>
      </c>
      <c r="P26" s="4">
        <f>SUM(Nurse[[#This Row],[LPN Hours (excl. Admin)]],Nurse[[#This Row],[LPN Admin Hours]])</f>
        <v>110.09673913043483</v>
      </c>
      <c r="Q26" s="4">
        <v>86.365000000000038</v>
      </c>
      <c r="R26" s="4">
        <v>23.731739130434789</v>
      </c>
      <c r="S26" s="4">
        <f>SUM(Nurse[[#This Row],[CNA Hours]],Nurse[[#This Row],[NA TR Hours]],Nurse[[#This Row],[Med Aide/Tech Hours]])</f>
        <v>190.6648913043478</v>
      </c>
      <c r="T26" s="4">
        <v>128.44717391304346</v>
      </c>
      <c r="U26" s="4">
        <v>62.217717391304333</v>
      </c>
      <c r="V26" s="4">
        <v>0</v>
      </c>
      <c r="W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23.01543478260869</v>
      </c>
      <c r="X26" s="4">
        <v>4.4636956521739135</v>
      </c>
      <c r="Y26" s="4">
        <v>0</v>
      </c>
      <c r="Z26" s="4">
        <v>0</v>
      </c>
      <c r="AA26" s="4">
        <v>8.5635869565217373</v>
      </c>
      <c r="AB26" s="4">
        <v>0</v>
      </c>
      <c r="AC26" s="4">
        <v>9.9881521739130399</v>
      </c>
      <c r="AD26" s="4">
        <v>0</v>
      </c>
      <c r="AE26" s="4">
        <v>0</v>
      </c>
      <c r="AF26" s="1">
        <v>35103</v>
      </c>
      <c r="AG26" s="1">
        <v>9</v>
      </c>
      <c r="AH26"/>
    </row>
    <row r="27" spans="1:34" x14ac:dyDescent="0.25">
      <c r="A27" t="s">
        <v>143</v>
      </c>
      <c r="B27" t="s">
        <v>129</v>
      </c>
      <c r="C27" t="s">
        <v>245</v>
      </c>
      <c r="D27" t="s">
        <v>193</v>
      </c>
      <c r="E27" s="4">
        <v>40.065217391304351</v>
      </c>
      <c r="F27" s="4">
        <f>Nurse[[#This Row],[Total Nurse Staff Hours]]/Nurse[[#This Row],[MDS Census]]</f>
        <v>2.765737927292458</v>
      </c>
      <c r="G27" s="4">
        <f>Nurse[[#This Row],[Total Direct Care Staff Hours]]/Nurse[[#This Row],[MDS Census]]</f>
        <v>2.3316630493760173</v>
      </c>
      <c r="H27" s="4">
        <f>Nurse[[#This Row],[Total RN Hours (w/ Admin, DON)]]/Nurse[[#This Row],[MDS Census]]</f>
        <v>0.5241888225718937</v>
      </c>
      <c r="I27" s="4">
        <f>Nurse[[#This Row],[RN Hours (excl. Admin, DON)]]/Nurse[[#This Row],[MDS Census]]</f>
        <v>9.0113944655453054E-2</v>
      </c>
      <c r="J27" s="4">
        <f>SUM(Nurse[[#This Row],[RN Hours (excl. Admin, DON)]],Nurse[[#This Row],[RN Admin Hours]],Nurse[[#This Row],[RN DON Hours]],Nurse[[#This Row],[LPN Hours (excl. Admin)]],Nurse[[#This Row],[LPN Admin Hours]],Nurse[[#This Row],[CNA Hours]],Nurse[[#This Row],[NA TR Hours]],Nurse[[#This Row],[Med Aide/Tech Hours]])</f>
        <v>110.80989130434784</v>
      </c>
      <c r="K27" s="4">
        <f>SUM(Nurse[[#This Row],[RN Hours (excl. Admin, DON)]],Nurse[[#This Row],[LPN Hours (excl. Admin)]],Nurse[[#This Row],[CNA Hours]],Nurse[[#This Row],[NA TR Hours]],Nurse[[#This Row],[Med Aide/Tech Hours]])</f>
        <v>93.41858695652175</v>
      </c>
      <c r="L27" s="4">
        <f>SUM(Nurse[[#This Row],[RN Hours (excl. Admin, DON)]],Nurse[[#This Row],[RN Admin Hours]],Nurse[[#This Row],[RN DON Hours]])</f>
        <v>21.001739130434785</v>
      </c>
      <c r="M27" s="4">
        <v>3.6104347826086958</v>
      </c>
      <c r="N27" s="4">
        <v>11.304347826086957</v>
      </c>
      <c r="O27" s="4">
        <v>6.0869565217391308</v>
      </c>
      <c r="P27" s="4">
        <f>SUM(Nurse[[#This Row],[LPN Hours (excl. Admin)]],Nurse[[#This Row],[LPN Admin Hours]])</f>
        <v>42.942282608695642</v>
      </c>
      <c r="Q27" s="4">
        <v>42.942282608695642</v>
      </c>
      <c r="R27" s="4">
        <v>0</v>
      </c>
      <c r="S27" s="4">
        <f>SUM(Nurse[[#This Row],[CNA Hours]],Nurse[[#This Row],[NA TR Hours]],Nurse[[#This Row],[Med Aide/Tech Hours]])</f>
        <v>46.865869565217416</v>
      </c>
      <c r="T27" s="4">
        <v>46.865869565217416</v>
      </c>
      <c r="U27" s="4">
        <v>0</v>
      </c>
      <c r="V27" s="4">
        <v>0</v>
      </c>
      <c r="W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14.152173913043478</v>
      </c>
      <c r="X27" s="4">
        <v>1.3125</v>
      </c>
      <c r="Y27" s="4">
        <v>0</v>
      </c>
      <c r="Z27" s="4">
        <v>0</v>
      </c>
      <c r="AA27" s="4">
        <v>1.0706521739130435</v>
      </c>
      <c r="AB27" s="4">
        <v>0</v>
      </c>
      <c r="AC27" s="4">
        <v>11.769021739130435</v>
      </c>
      <c r="AD27" s="4">
        <v>0</v>
      </c>
      <c r="AE27" s="4">
        <v>0</v>
      </c>
      <c r="AF27" s="1">
        <v>35288</v>
      </c>
      <c r="AG27" s="1">
        <v>9</v>
      </c>
      <c r="AH27"/>
    </row>
    <row r="28" spans="1:34" x14ac:dyDescent="0.25">
      <c r="A28" t="s">
        <v>143</v>
      </c>
      <c r="B28" t="s">
        <v>47</v>
      </c>
      <c r="C28" t="s">
        <v>205</v>
      </c>
      <c r="D28" t="s">
        <v>192</v>
      </c>
      <c r="E28" s="4">
        <v>158.69565217391303</v>
      </c>
      <c r="F28" s="4">
        <f>Nurse[[#This Row],[Total Nurse Staff Hours]]/Nurse[[#This Row],[MDS Census]]</f>
        <v>3.6905705479452049</v>
      </c>
      <c r="G28" s="4">
        <f>Nurse[[#This Row],[Total Direct Care Staff Hours]]/Nurse[[#This Row],[MDS Census]]</f>
        <v>3.5452952054794515</v>
      </c>
      <c r="H28" s="4">
        <f>Nurse[[#This Row],[Total RN Hours (w/ Admin, DON)]]/Nurse[[#This Row],[MDS Census]]</f>
        <v>0.31861780821917823</v>
      </c>
      <c r="I28" s="4">
        <f>Nurse[[#This Row],[RN Hours (excl. Admin, DON)]]/Nurse[[#This Row],[MDS Census]]</f>
        <v>0.27702054794520559</v>
      </c>
      <c r="J28" s="4">
        <f>SUM(Nurse[[#This Row],[RN Hours (excl. Admin, DON)]],Nurse[[#This Row],[RN Admin Hours]],Nurse[[#This Row],[RN DON Hours]],Nurse[[#This Row],[LPN Hours (excl. Admin)]],Nurse[[#This Row],[LPN Admin Hours]],Nurse[[#This Row],[CNA Hours]],Nurse[[#This Row],[NA TR Hours]],Nurse[[#This Row],[Med Aide/Tech Hours]])</f>
        <v>585.6774999999999</v>
      </c>
      <c r="K28" s="4">
        <f>SUM(Nurse[[#This Row],[RN Hours (excl. Admin, DON)]],Nurse[[#This Row],[LPN Hours (excl. Admin)]],Nurse[[#This Row],[CNA Hours]],Nurse[[#This Row],[NA TR Hours]],Nurse[[#This Row],[Med Aide/Tech Hours]])</f>
        <v>562.62293478260858</v>
      </c>
      <c r="L28" s="4">
        <f>SUM(Nurse[[#This Row],[RN Hours (excl. Admin, DON)]],Nurse[[#This Row],[RN Admin Hours]],Nurse[[#This Row],[RN DON Hours]])</f>
        <v>50.563260869565234</v>
      </c>
      <c r="M28" s="4">
        <v>43.961956521739147</v>
      </c>
      <c r="N28" s="4">
        <v>0.94913043478260872</v>
      </c>
      <c r="O28" s="4">
        <v>5.6521739130434785</v>
      </c>
      <c r="P28" s="4">
        <f>SUM(Nurse[[#This Row],[LPN Hours (excl. Admin)]],Nurse[[#This Row],[LPN Admin Hours]])</f>
        <v>164.55554347826094</v>
      </c>
      <c r="Q28" s="4">
        <v>148.10228260869573</v>
      </c>
      <c r="R28" s="4">
        <v>16.453260869565216</v>
      </c>
      <c r="S28" s="4">
        <f>SUM(Nurse[[#This Row],[CNA Hours]],Nurse[[#This Row],[NA TR Hours]],Nurse[[#This Row],[Med Aide/Tech Hours]])</f>
        <v>370.55869565217375</v>
      </c>
      <c r="T28" s="4">
        <v>362.9815217391303</v>
      </c>
      <c r="U28" s="4">
        <v>7.5771739130434783</v>
      </c>
      <c r="V28" s="4">
        <v>0</v>
      </c>
      <c r="W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37.264673913043481</v>
      </c>
      <c r="X28" s="4">
        <v>5.6983695652173916</v>
      </c>
      <c r="Y28" s="4">
        <v>0</v>
      </c>
      <c r="Z28" s="4">
        <v>0</v>
      </c>
      <c r="AA28" s="4">
        <v>23.11717391304348</v>
      </c>
      <c r="AB28" s="4">
        <v>0</v>
      </c>
      <c r="AC28" s="4">
        <v>8.4491304347826084</v>
      </c>
      <c r="AD28" s="4">
        <v>0</v>
      </c>
      <c r="AE28" s="4">
        <v>0</v>
      </c>
      <c r="AF28" s="1">
        <v>35132</v>
      </c>
      <c r="AG28" s="1">
        <v>9</v>
      </c>
      <c r="AH28"/>
    </row>
    <row r="29" spans="1:34" x14ac:dyDescent="0.25">
      <c r="A29" t="s">
        <v>143</v>
      </c>
      <c r="B29" t="s">
        <v>66</v>
      </c>
      <c r="C29" t="s">
        <v>208</v>
      </c>
      <c r="D29" t="s">
        <v>192</v>
      </c>
      <c r="E29" s="4">
        <v>80.108695652173907</v>
      </c>
      <c r="F29" s="4">
        <f>Nurse[[#This Row],[Total Nurse Staff Hours]]/Nurse[[#This Row],[MDS Census]]</f>
        <v>2.8944572591587518</v>
      </c>
      <c r="G29" s="4">
        <f>Nurse[[#This Row],[Total Direct Care Staff Hours]]/Nurse[[#This Row],[MDS Census]]</f>
        <v>2.6258018995929446</v>
      </c>
      <c r="H29" s="4">
        <f>Nurse[[#This Row],[Total RN Hours (w/ Admin, DON)]]/Nurse[[#This Row],[MDS Census]]</f>
        <v>0.62862008141112635</v>
      </c>
      <c r="I29" s="4">
        <f>Nurse[[#This Row],[RN Hours (excl. Admin, DON)]]/Nurse[[#This Row],[MDS Census]]</f>
        <v>0.46200000000000008</v>
      </c>
      <c r="J29" s="4">
        <f>SUM(Nurse[[#This Row],[RN Hours (excl. Admin, DON)]],Nurse[[#This Row],[RN Admin Hours]],Nurse[[#This Row],[RN DON Hours]],Nurse[[#This Row],[LPN Hours (excl. Admin)]],Nurse[[#This Row],[LPN Admin Hours]],Nurse[[#This Row],[CNA Hours]],Nurse[[#This Row],[NA TR Hours]],Nurse[[#This Row],[Med Aide/Tech Hours]])</f>
        <v>231.8711956521739</v>
      </c>
      <c r="K29" s="4">
        <f>SUM(Nurse[[#This Row],[RN Hours (excl. Admin, DON)]],Nurse[[#This Row],[LPN Hours (excl. Admin)]],Nurse[[#This Row],[CNA Hours]],Nurse[[#This Row],[NA TR Hours]],Nurse[[#This Row],[Med Aide/Tech Hours]])</f>
        <v>210.3495652173913</v>
      </c>
      <c r="L29" s="4">
        <f>SUM(Nurse[[#This Row],[RN Hours (excl. Admin, DON)]],Nurse[[#This Row],[RN Admin Hours]],Nurse[[#This Row],[RN DON Hours]])</f>
        <v>50.357934782608702</v>
      </c>
      <c r="M29" s="4">
        <v>37.010217391304352</v>
      </c>
      <c r="N29" s="4">
        <v>7.608586956521739</v>
      </c>
      <c r="O29" s="4">
        <v>5.7391304347826084</v>
      </c>
      <c r="P29" s="4">
        <f>SUM(Nurse[[#This Row],[LPN Hours (excl. Admin)]],Nurse[[#This Row],[LPN Admin Hours]])</f>
        <v>72.159673913043449</v>
      </c>
      <c r="Q29" s="4">
        <v>63.98576086956519</v>
      </c>
      <c r="R29" s="4">
        <v>8.1739130434782616</v>
      </c>
      <c r="S29" s="4">
        <f>SUM(Nurse[[#This Row],[CNA Hours]],Nurse[[#This Row],[NA TR Hours]],Nurse[[#This Row],[Med Aide/Tech Hours]])</f>
        <v>109.35358695652175</v>
      </c>
      <c r="T29" s="4">
        <v>79.249782608695668</v>
      </c>
      <c r="U29" s="4">
        <v>28.924565217391297</v>
      </c>
      <c r="V29" s="4">
        <v>1.1792391304347827</v>
      </c>
      <c r="W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11.100652173913042</v>
      </c>
      <c r="X29" s="4">
        <v>1.1148913043478261</v>
      </c>
      <c r="Y29" s="4">
        <v>0</v>
      </c>
      <c r="Z29" s="4">
        <v>0</v>
      </c>
      <c r="AA29" s="4">
        <v>2.7348913043478262</v>
      </c>
      <c r="AB29" s="4">
        <v>0</v>
      </c>
      <c r="AC29" s="4">
        <v>7.1693478260869545</v>
      </c>
      <c r="AD29" s="4">
        <v>8.1521739130434784E-2</v>
      </c>
      <c r="AE29" s="4">
        <v>0</v>
      </c>
      <c r="AF29" s="1">
        <v>35164</v>
      </c>
      <c r="AG29" s="1">
        <v>9</v>
      </c>
      <c r="AH29"/>
    </row>
    <row r="30" spans="1:34" x14ac:dyDescent="0.25">
      <c r="A30" t="s">
        <v>143</v>
      </c>
      <c r="B30" t="s">
        <v>23</v>
      </c>
      <c r="C30" t="s">
        <v>215</v>
      </c>
      <c r="D30" t="s">
        <v>192</v>
      </c>
      <c r="E30" s="4">
        <v>67.108695652173907</v>
      </c>
      <c r="F30" s="4">
        <f>Nurse[[#This Row],[Total Nurse Staff Hours]]/Nurse[[#This Row],[MDS Census]]</f>
        <v>3.6493229672821519</v>
      </c>
      <c r="G30" s="4">
        <f>Nurse[[#This Row],[Total Direct Care Staff Hours]]/Nurse[[#This Row],[MDS Census]]</f>
        <v>3.2406543569808886</v>
      </c>
      <c r="H30" s="4">
        <f>Nurse[[#This Row],[Total RN Hours (w/ Admin, DON)]]/Nurse[[#This Row],[MDS Census]]</f>
        <v>0.58921930677032719</v>
      </c>
      <c r="I30" s="4">
        <f>Nurse[[#This Row],[RN Hours (excl. Admin, DON)]]/Nurse[[#This Row],[MDS Census]]</f>
        <v>0.25977324263038554</v>
      </c>
      <c r="J30" s="4">
        <f>SUM(Nurse[[#This Row],[RN Hours (excl. Admin, DON)]],Nurse[[#This Row],[RN Admin Hours]],Nurse[[#This Row],[RN DON Hours]],Nurse[[#This Row],[LPN Hours (excl. Admin)]],Nurse[[#This Row],[LPN Admin Hours]],Nurse[[#This Row],[CNA Hours]],Nurse[[#This Row],[NA TR Hours]],Nurse[[#This Row],[Med Aide/Tech Hours]])</f>
        <v>244.90130434782611</v>
      </c>
      <c r="K30" s="4">
        <f>SUM(Nurse[[#This Row],[RN Hours (excl. Admin, DON)]],Nurse[[#This Row],[LPN Hours (excl. Admin)]],Nurse[[#This Row],[CNA Hours]],Nurse[[#This Row],[NA TR Hours]],Nurse[[#This Row],[Med Aide/Tech Hours]])</f>
        <v>217.47608695652178</v>
      </c>
      <c r="L30" s="4">
        <f>SUM(Nurse[[#This Row],[RN Hours (excl. Admin, DON)]],Nurse[[#This Row],[RN Admin Hours]],Nurse[[#This Row],[RN DON Hours]])</f>
        <v>39.541739130434777</v>
      </c>
      <c r="M30" s="4">
        <v>17.433043478260871</v>
      </c>
      <c r="N30" s="4">
        <v>16.418478260869566</v>
      </c>
      <c r="O30" s="4">
        <v>5.6902173913043477</v>
      </c>
      <c r="P30" s="4">
        <f>SUM(Nurse[[#This Row],[LPN Hours (excl. Admin)]],Nurse[[#This Row],[LPN Admin Hours]])</f>
        <v>79.333695652173901</v>
      </c>
      <c r="Q30" s="4">
        <v>74.017173913043464</v>
      </c>
      <c r="R30" s="4">
        <v>5.3165217391304349</v>
      </c>
      <c r="S30" s="4">
        <f>SUM(Nurse[[#This Row],[CNA Hours]],Nurse[[#This Row],[NA TR Hours]],Nurse[[#This Row],[Med Aide/Tech Hours]])</f>
        <v>126.02586956521742</v>
      </c>
      <c r="T30" s="4">
        <v>125.97130434782612</v>
      </c>
      <c r="U30" s="4">
        <v>5.4565217391304342E-2</v>
      </c>
      <c r="V30" s="4">
        <v>0</v>
      </c>
      <c r="W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 s="4">
        <v>0</v>
      </c>
      <c r="Y30" s="4">
        <v>0</v>
      </c>
      <c r="Z30" s="4">
        <v>0</v>
      </c>
      <c r="AA30" s="4">
        <v>0</v>
      </c>
      <c r="AB30" s="4">
        <v>0</v>
      </c>
      <c r="AC30" s="4">
        <v>0</v>
      </c>
      <c r="AD30" s="4">
        <v>0</v>
      </c>
      <c r="AE30" s="4">
        <v>0</v>
      </c>
      <c r="AF30" s="1">
        <v>35095</v>
      </c>
      <c r="AG30" s="1">
        <v>9</v>
      </c>
      <c r="AH30"/>
    </row>
    <row r="31" spans="1:34" x14ac:dyDescent="0.25">
      <c r="A31" t="s">
        <v>143</v>
      </c>
      <c r="B31" t="s">
        <v>69</v>
      </c>
      <c r="C31" t="s">
        <v>229</v>
      </c>
      <c r="D31" t="s">
        <v>198</v>
      </c>
      <c r="E31" s="4">
        <v>76.695652173913047</v>
      </c>
      <c r="F31" s="4">
        <f>Nurse[[#This Row],[Total Nurse Staff Hours]]/Nurse[[#This Row],[MDS Census]]</f>
        <v>3.5473767006802728</v>
      </c>
      <c r="G31" s="4">
        <f>Nurse[[#This Row],[Total Direct Care Staff Hours]]/Nurse[[#This Row],[MDS Census]]</f>
        <v>3.4717318594104309</v>
      </c>
      <c r="H31" s="4">
        <f>Nurse[[#This Row],[Total RN Hours (w/ Admin, DON)]]/Nurse[[#This Row],[MDS Census]]</f>
        <v>0.50213151927437683</v>
      </c>
      <c r="I31" s="4">
        <f>Nurse[[#This Row],[RN Hours (excl. Admin, DON)]]/Nurse[[#This Row],[MDS Census]]</f>
        <v>0.42648667800453555</v>
      </c>
      <c r="J31" s="4">
        <f>SUM(Nurse[[#This Row],[RN Hours (excl. Admin, DON)]],Nurse[[#This Row],[RN Admin Hours]],Nurse[[#This Row],[RN DON Hours]],Nurse[[#This Row],[LPN Hours (excl. Admin)]],Nurse[[#This Row],[LPN Admin Hours]],Nurse[[#This Row],[CNA Hours]],Nurse[[#This Row],[NA TR Hours]],Nurse[[#This Row],[Med Aide/Tech Hours]])</f>
        <v>272.06836956521744</v>
      </c>
      <c r="K31" s="4">
        <f>SUM(Nurse[[#This Row],[RN Hours (excl. Admin, DON)]],Nurse[[#This Row],[LPN Hours (excl. Admin)]],Nurse[[#This Row],[CNA Hours]],Nurse[[#This Row],[NA TR Hours]],Nurse[[#This Row],[Med Aide/Tech Hours]])</f>
        <v>266.26673913043481</v>
      </c>
      <c r="L31" s="4">
        <f>SUM(Nurse[[#This Row],[RN Hours (excl. Admin, DON)]],Nurse[[#This Row],[RN Admin Hours]],Nurse[[#This Row],[RN DON Hours]])</f>
        <v>38.511304347826119</v>
      </c>
      <c r="M31" s="4">
        <v>32.70967391304351</v>
      </c>
      <c r="N31" s="4">
        <v>6.25E-2</v>
      </c>
      <c r="O31" s="4">
        <v>5.7391304347826084</v>
      </c>
      <c r="P31" s="4">
        <f>SUM(Nurse[[#This Row],[LPN Hours (excl. Admin)]],Nurse[[#This Row],[LPN Admin Hours]])</f>
        <v>56.972826086956523</v>
      </c>
      <c r="Q31" s="4">
        <v>56.972826086956523</v>
      </c>
      <c r="R31" s="4">
        <v>0</v>
      </c>
      <c r="S31" s="4">
        <f>SUM(Nurse[[#This Row],[CNA Hours]],Nurse[[#This Row],[NA TR Hours]],Nurse[[#This Row],[Med Aide/Tech Hours]])</f>
        <v>176.58423913043478</v>
      </c>
      <c r="T31" s="4">
        <v>176.58423913043478</v>
      </c>
      <c r="U31" s="4">
        <v>0</v>
      </c>
      <c r="V31" s="4">
        <v>0</v>
      </c>
      <c r="W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 s="4">
        <v>0</v>
      </c>
      <c r="Y31" s="4">
        <v>0</v>
      </c>
      <c r="Z31" s="4">
        <v>0</v>
      </c>
      <c r="AA31" s="4">
        <v>0</v>
      </c>
      <c r="AB31" s="4">
        <v>0</v>
      </c>
      <c r="AC31" s="4">
        <v>0</v>
      </c>
      <c r="AD31" s="4">
        <v>0</v>
      </c>
      <c r="AE31" s="4">
        <v>0</v>
      </c>
      <c r="AF31" s="1">
        <v>35169</v>
      </c>
      <c r="AG31" s="1">
        <v>9</v>
      </c>
      <c r="AH31"/>
    </row>
    <row r="32" spans="1:34" x14ac:dyDescent="0.25">
      <c r="A32" t="s">
        <v>143</v>
      </c>
      <c r="B32" t="s">
        <v>2</v>
      </c>
      <c r="C32" t="s">
        <v>205</v>
      </c>
      <c r="D32" t="s">
        <v>192</v>
      </c>
      <c r="E32" s="4">
        <v>83.695652173913047</v>
      </c>
      <c r="F32" s="4">
        <f>Nurse[[#This Row],[Total Nurse Staff Hours]]/Nurse[[#This Row],[MDS Census]]</f>
        <v>3.273285714285715</v>
      </c>
      <c r="G32" s="4">
        <f>Nurse[[#This Row],[Total Direct Care Staff Hours]]/Nurse[[#This Row],[MDS Census]]</f>
        <v>2.8860025974025976</v>
      </c>
      <c r="H32" s="4">
        <f>Nurse[[#This Row],[Total RN Hours (w/ Admin, DON)]]/Nurse[[#This Row],[MDS Census]]</f>
        <v>0.69933116883116875</v>
      </c>
      <c r="I32" s="4">
        <f>Nurse[[#This Row],[RN Hours (excl. Admin, DON)]]/Nurse[[#This Row],[MDS Census]]</f>
        <v>0.47803246753246748</v>
      </c>
      <c r="J32" s="4">
        <f>SUM(Nurse[[#This Row],[RN Hours (excl. Admin, DON)]],Nurse[[#This Row],[RN Admin Hours]],Nurse[[#This Row],[RN DON Hours]],Nurse[[#This Row],[LPN Hours (excl. Admin)]],Nurse[[#This Row],[LPN Admin Hours]],Nurse[[#This Row],[CNA Hours]],Nurse[[#This Row],[NA TR Hours]],Nurse[[#This Row],[Med Aide/Tech Hours]])</f>
        <v>273.95978260869572</v>
      </c>
      <c r="K32" s="4">
        <f>SUM(Nurse[[#This Row],[RN Hours (excl. Admin, DON)]],Nurse[[#This Row],[LPN Hours (excl. Admin)]],Nurse[[#This Row],[CNA Hours]],Nurse[[#This Row],[NA TR Hours]],Nurse[[#This Row],[Med Aide/Tech Hours]])</f>
        <v>241.54586956521743</v>
      </c>
      <c r="L32" s="4">
        <f>SUM(Nurse[[#This Row],[RN Hours (excl. Admin, DON)]],Nurse[[#This Row],[RN Admin Hours]],Nurse[[#This Row],[RN DON Hours]])</f>
        <v>58.53097826086956</v>
      </c>
      <c r="M32" s="4">
        <v>40.009239130434779</v>
      </c>
      <c r="N32" s="4">
        <v>12.869565217391305</v>
      </c>
      <c r="O32" s="4">
        <v>5.6521739130434785</v>
      </c>
      <c r="P32" s="4">
        <f>SUM(Nurse[[#This Row],[LPN Hours (excl. Admin)]],Nurse[[#This Row],[LPN Admin Hours]])</f>
        <v>71.924673913043492</v>
      </c>
      <c r="Q32" s="4">
        <v>58.032500000000006</v>
      </c>
      <c r="R32" s="4">
        <v>13.89217391304348</v>
      </c>
      <c r="S32" s="4">
        <f>SUM(Nurse[[#This Row],[CNA Hours]],Nurse[[#This Row],[NA TR Hours]],Nurse[[#This Row],[Med Aide/Tech Hours]])</f>
        <v>143.50413043478264</v>
      </c>
      <c r="T32" s="4">
        <v>102.25478260869568</v>
      </c>
      <c r="U32" s="4">
        <v>41.249347826086968</v>
      </c>
      <c r="V32" s="4">
        <v>0</v>
      </c>
      <c r="W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15.261630434782607</v>
      </c>
      <c r="X32" s="4">
        <v>2.347826086956522</v>
      </c>
      <c r="Y32" s="4">
        <v>0</v>
      </c>
      <c r="Z32" s="4">
        <v>0</v>
      </c>
      <c r="AA32" s="4">
        <v>2.9957608695652174</v>
      </c>
      <c r="AB32" s="4">
        <v>0</v>
      </c>
      <c r="AC32" s="4">
        <v>9.9180434782608682</v>
      </c>
      <c r="AD32" s="4">
        <v>0</v>
      </c>
      <c r="AE32" s="4">
        <v>0</v>
      </c>
      <c r="AF32" s="1">
        <v>35014</v>
      </c>
      <c r="AG32" s="1">
        <v>9</v>
      </c>
      <c r="AH32"/>
    </row>
    <row r="33" spans="1:34" x14ac:dyDescent="0.25">
      <c r="A33" t="s">
        <v>143</v>
      </c>
      <c r="B33" t="s">
        <v>58</v>
      </c>
      <c r="C33" t="s">
        <v>206</v>
      </c>
      <c r="D33" t="s">
        <v>193</v>
      </c>
      <c r="E33" s="4">
        <v>189.2391304347826</v>
      </c>
      <c r="F33" s="4">
        <f>Nurse[[#This Row],[Total Nurse Staff Hours]]/Nurse[[#This Row],[MDS Census]]</f>
        <v>3.5694399770246985</v>
      </c>
      <c r="G33" s="4">
        <f>Nurse[[#This Row],[Total Direct Care Staff Hours]]/Nurse[[#This Row],[MDS Census]]</f>
        <v>3.3807725445146461</v>
      </c>
      <c r="H33" s="4">
        <f>Nurse[[#This Row],[Total RN Hours (w/ Admin, DON)]]/Nurse[[#This Row],[MDS Census]]</f>
        <v>0.53626651349798959</v>
      </c>
      <c r="I33" s="4">
        <f>Nurse[[#This Row],[RN Hours (excl. Admin, DON)]]/Nurse[[#This Row],[MDS Census]]</f>
        <v>0.4067547386559448</v>
      </c>
      <c r="J33" s="4">
        <f>SUM(Nurse[[#This Row],[RN Hours (excl. Admin, DON)]],Nurse[[#This Row],[RN Admin Hours]],Nurse[[#This Row],[RN DON Hours]],Nurse[[#This Row],[LPN Hours (excl. Admin)]],Nurse[[#This Row],[LPN Admin Hours]],Nurse[[#This Row],[CNA Hours]],Nurse[[#This Row],[NA TR Hours]],Nurse[[#This Row],[Med Aide/Tech Hours]])</f>
        <v>675.47771739130428</v>
      </c>
      <c r="K33" s="4">
        <f>SUM(Nurse[[#This Row],[RN Hours (excl. Admin, DON)]],Nurse[[#This Row],[LPN Hours (excl. Admin)]],Nurse[[#This Row],[CNA Hours]],Nurse[[#This Row],[NA TR Hours]],Nurse[[#This Row],[Med Aide/Tech Hours]])</f>
        <v>639.77445652173901</v>
      </c>
      <c r="L33" s="4">
        <f>SUM(Nurse[[#This Row],[RN Hours (excl. Admin, DON)]],Nurse[[#This Row],[RN Admin Hours]],Nurse[[#This Row],[RN DON Hours]])</f>
        <v>101.48260869565216</v>
      </c>
      <c r="M33" s="4">
        <v>76.973913043478248</v>
      </c>
      <c r="N33" s="4">
        <v>18.856521739130436</v>
      </c>
      <c r="O33" s="4">
        <v>5.6521739130434785</v>
      </c>
      <c r="P33" s="4">
        <f>SUM(Nurse[[#This Row],[LPN Hours (excl. Admin)]],Nurse[[#This Row],[LPN Admin Hours]])</f>
        <v>175.0130434782609</v>
      </c>
      <c r="Q33" s="4">
        <v>163.8184782608696</v>
      </c>
      <c r="R33" s="4">
        <v>11.194565217391306</v>
      </c>
      <c r="S33" s="4">
        <f>SUM(Nurse[[#This Row],[CNA Hours]],Nurse[[#This Row],[NA TR Hours]],Nurse[[#This Row],[Med Aide/Tech Hours]])</f>
        <v>398.98206521739121</v>
      </c>
      <c r="T33" s="4">
        <v>398.98206521739121</v>
      </c>
      <c r="U33" s="4">
        <v>0</v>
      </c>
      <c r="V33" s="4">
        <v>0</v>
      </c>
      <c r="W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1.4184782608695652</v>
      </c>
      <c r="X33" s="4">
        <v>6.5217391304347824E-2</v>
      </c>
      <c r="Y33" s="4">
        <v>0</v>
      </c>
      <c r="Z33" s="4">
        <v>0</v>
      </c>
      <c r="AA33" s="4">
        <v>1.3532608695652173</v>
      </c>
      <c r="AB33" s="4">
        <v>0</v>
      </c>
      <c r="AC33" s="4">
        <v>0</v>
      </c>
      <c r="AD33" s="4">
        <v>0</v>
      </c>
      <c r="AE33" s="4">
        <v>0</v>
      </c>
      <c r="AF33" s="1">
        <v>35145</v>
      </c>
      <c r="AG33" s="1">
        <v>9</v>
      </c>
      <c r="AH33"/>
    </row>
    <row r="34" spans="1:34" x14ac:dyDescent="0.25">
      <c r="A34" t="s">
        <v>143</v>
      </c>
      <c r="B34" t="s">
        <v>95</v>
      </c>
      <c r="C34" t="s">
        <v>234</v>
      </c>
      <c r="D34" t="s">
        <v>203</v>
      </c>
      <c r="E34" s="4">
        <v>57.336956521739133</v>
      </c>
      <c r="F34" s="4">
        <f>Nurse[[#This Row],[Total Nurse Staff Hours]]/Nurse[[#This Row],[MDS Census]]</f>
        <v>3.0424170616113742</v>
      </c>
      <c r="G34" s="4">
        <f>Nurse[[#This Row],[Total Direct Care Staff Hours]]/Nurse[[#This Row],[MDS Census]]</f>
        <v>2.6991469194312794</v>
      </c>
      <c r="H34" s="4">
        <f>Nurse[[#This Row],[Total RN Hours (w/ Admin, DON)]]/Nurse[[#This Row],[MDS Census]]</f>
        <v>0.57127962085308059</v>
      </c>
      <c r="I34" s="4">
        <f>Nurse[[#This Row],[RN Hours (excl. Admin, DON)]]/Nurse[[#This Row],[MDS Census]]</f>
        <v>0.22800947867298577</v>
      </c>
      <c r="J34" s="4">
        <f>SUM(Nurse[[#This Row],[RN Hours (excl. Admin, DON)]],Nurse[[#This Row],[RN Admin Hours]],Nurse[[#This Row],[RN DON Hours]],Nurse[[#This Row],[LPN Hours (excl. Admin)]],Nurse[[#This Row],[LPN Admin Hours]],Nurse[[#This Row],[CNA Hours]],Nurse[[#This Row],[NA TR Hours]],Nurse[[#This Row],[Med Aide/Tech Hours]])</f>
        <v>174.44293478260869</v>
      </c>
      <c r="K34" s="4">
        <f>SUM(Nurse[[#This Row],[RN Hours (excl. Admin, DON)]],Nurse[[#This Row],[LPN Hours (excl. Admin)]],Nurse[[#This Row],[CNA Hours]],Nurse[[#This Row],[NA TR Hours]],Nurse[[#This Row],[Med Aide/Tech Hours]])</f>
        <v>154.76086956521738</v>
      </c>
      <c r="L34" s="4">
        <f>SUM(Nurse[[#This Row],[RN Hours (excl. Admin, DON)]],Nurse[[#This Row],[RN Admin Hours]],Nurse[[#This Row],[RN DON Hours]])</f>
        <v>32.755434782608695</v>
      </c>
      <c r="M34" s="4">
        <v>13.073369565217391</v>
      </c>
      <c r="N34" s="4">
        <v>16.904891304347824</v>
      </c>
      <c r="O34" s="4">
        <v>2.777173913043478</v>
      </c>
      <c r="P34" s="4">
        <f>SUM(Nurse[[#This Row],[LPN Hours (excl. Admin)]],Nurse[[#This Row],[LPN Admin Hours]])</f>
        <v>34.100543478260867</v>
      </c>
      <c r="Q34" s="4">
        <v>34.100543478260867</v>
      </c>
      <c r="R34" s="4">
        <v>0</v>
      </c>
      <c r="S34" s="4">
        <f>SUM(Nurse[[#This Row],[CNA Hours]],Nurse[[#This Row],[NA TR Hours]],Nurse[[#This Row],[Med Aide/Tech Hours]])</f>
        <v>107.58695652173913</v>
      </c>
      <c r="T34" s="4">
        <v>107.58695652173913</v>
      </c>
      <c r="U34" s="4">
        <v>0</v>
      </c>
      <c r="V34" s="4">
        <v>0</v>
      </c>
      <c r="W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34.152173913043477</v>
      </c>
      <c r="X34" s="4">
        <v>1.0951086956521738</v>
      </c>
      <c r="Y34" s="4">
        <v>0</v>
      </c>
      <c r="Z34" s="4">
        <v>0</v>
      </c>
      <c r="AA34" s="4">
        <v>13.820652173913043</v>
      </c>
      <c r="AB34" s="4">
        <v>0</v>
      </c>
      <c r="AC34" s="4">
        <v>19.236413043478262</v>
      </c>
      <c r="AD34" s="4">
        <v>0</v>
      </c>
      <c r="AE34" s="4">
        <v>0</v>
      </c>
      <c r="AF34" s="1">
        <v>35242</v>
      </c>
      <c r="AG34" s="1">
        <v>9</v>
      </c>
      <c r="AH34"/>
    </row>
    <row r="35" spans="1:34" x14ac:dyDescent="0.25">
      <c r="A35" t="s">
        <v>143</v>
      </c>
      <c r="B35" t="s">
        <v>68</v>
      </c>
      <c r="C35" t="s">
        <v>228</v>
      </c>
      <c r="D35" t="s">
        <v>192</v>
      </c>
      <c r="E35" s="4">
        <v>103.8695652173913</v>
      </c>
      <c r="F35" s="4">
        <f>Nurse[[#This Row],[Total Nurse Staff Hours]]/Nurse[[#This Row],[MDS Census]]</f>
        <v>3.3817339891167864</v>
      </c>
      <c r="G35" s="4">
        <f>Nurse[[#This Row],[Total Direct Care Staff Hours]]/Nurse[[#This Row],[MDS Census]]</f>
        <v>3.2330870657178745</v>
      </c>
      <c r="H35" s="4">
        <f>Nurse[[#This Row],[Total RN Hours (w/ Admin, DON)]]/Nurse[[#This Row],[MDS Census]]</f>
        <v>0.26546462955211386</v>
      </c>
      <c r="I35" s="4">
        <f>Nurse[[#This Row],[RN Hours (excl. Admin, DON)]]/Nurse[[#This Row],[MDS Census]]</f>
        <v>0.20853704478861446</v>
      </c>
      <c r="J35" s="4">
        <f>SUM(Nurse[[#This Row],[RN Hours (excl. Admin, DON)]],Nurse[[#This Row],[RN Admin Hours]],Nurse[[#This Row],[RN DON Hours]],Nurse[[#This Row],[LPN Hours (excl. Admin)]],Nurse[[#This Row],[LPN Admin Hours]],Nurse[[#This Row],[CNA Hours]],Nurse[[#This Row],[NA TR Hours]],Nurse[[#This Row],[Med Aide/Tech Hours]])</f>
        <v>351.25923913043488</v>
      </c>
      <c r="K35" s="4">
        <f>SUM(Nurse[[#This Row],[RN Hours (excl. Admin, DON)]],Nurse[[#This Row],[LPN Hours (excl. Admin)]],Nurse[[#This Row],[CNA Hours]],Nurse[[#This Row],[NA TR Hours]],Nurse[[#This Row],[Med Aide/Tech Hours]])</f>
        <v>335.81934782608704</v>
      </c>
      <c r="L35" s="4">
        <f>SUM(Nurse[[#This Row],[RN Hours (excl. Admin, DON)]],Nurse[[#This Row],[RN Admin Hours]],Nurse[[#This Row],[RN DON Hours]])</f>
        <v>27.57369565217391</v>
      </c>
      <c r="M35" s="4">
        <v>21.660652173913039</v>
      </c>
      <c r="N35" s="4">
        <v>0</v>
      </c>
      <c r="O35" s="4">
        <v>5.9130434782608692</v>
      </c>
      <c r="P35" s="4">
        <f>SUM(Nurse[[#This Row],[LPN Hours (excl. Admin)]],Nurse[[#This Row],[LPN Admin Hours]])</f>
        <v>118.06043478260875</v>
      </c>
      <c r="Q35" s="4">
        <v>108.5335869565218</v>
      </c>
      <c r="R35" s="4">
        <v>9.5268478260869554</v>
      </c>
      <c r="S35" s="4">
        <f>SUM(Nurse[[#This Row],[CNA Hours]],Nurse[[#This Row],[NA TR Hours]],Nurse[[#This Row],[Med Aide/Tech Hours]])</f>
        <v>205.62510869565222</v>
      </c>
      <c r="T35" s="4">
        <v>197.98673913043481</v>
      </c>
      <c r="U35" s="4">
        <v>7.6383695652173902</v>
      </c>
      <c r="V35" s="4">
        <v>0</v>
      </c>
      <c r="W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5" s="4">
        <v>0</v>
      </c>
      <c r="Y35" s="4">
        <v>0</v>
      </c>
      <c r="Z35" s="4">
        <v>0</v>
      </c>
      <c r="AA35" s="4">
        <v>0</v>
      </c>
      <c r="AB35" s="4">
        <v>0</v>
      </c>
      <c r="AC35" s="4">
        <v>0</v>
      </c>
      <c r="AD35" s="4">
        <v>0</v>
      </c>
      <c r="AE35" s="4">
        <v>0</v>
      </c>
      <c r="AF35" s="1">
        <v>35166</v>
      </c>
      <c r="AG35" s="1">
        <v>9</v>
      </c>
      <c r="AH35"/>
    </row>
    <row r="36" spans="1:34" x14ac:dyDescent="0.25">
      <c r="A36" t="s">
        <v>143</v>
      </c>
      <c r="B36" t="s">
        <v>5</v>
      </c>
      <c r="C36" t="s">
        <v>206</v>
      </c>
      <c r="D36" t="s">
        <v>193</v>
      </c>
      <c r="E36" s="4">
        <v>119.52173913043478</v>
      </c>
      <c r="F36" s="4">
        <f>Nurse[[#This Row],[Total Nurse Staff Hours]]/Nurse[[#This Row],[MDS Census]]</f>
        <v>4.6734812659148783</v>
      </c>
      <c r="G36" s="4">
        <f>Nurse[[#This Row],[Total Direct Care Staff Hours]]/Nurse[[#This Row],[MDS Census]]</f>
        <v>4.3183430338304838</v>
      </c>
      <c r="H36" s="4">
        <f>Nurse[[#This Row],[Total RN Hours (w/ Admin, DON)]]/Nurse[[#This Row],[MDS Census]]</f>
        <v>0.93804110585667522</v>
      </c>
      <c r="I36" s="4">
        <f>Nurse[[#This Row],[RN Hours (excl. Admin, DON)]]/Nurse[[#This Row],[MDS Census]]</f>
        <v>0.63380320116405975</v>
      </c>
      <c r="J36" s="4">
        <f>SUM(Nurse[[#This Row],[RN Hours (excl. Admin, DON)]],Nurse[[#This Row],[RN Admin Hours]],Nurse[[#This Row],[RN DON Hours]],Nurse[[#This Row],[LPN Hours (excl. Admin)]],Nurse[[#This Row],[LPN Admin Hours]],Nurse[[#This Row],[CNA Hours]],Nurse[[#This Row],[NA TR Hours]],Nurse[[#This Row],[Med Aide/Tech Hours]])</f>
        <v>558.5826086956522</v>
      </c>
      <c r="K36" s="4">
        <f>SUM(Nurse[[#This Row],[RN Hours (excl. Admin, DON)]],Nurse[[#This Row],[LPN Hours (excl. Admin)]],Nurse[[#This Row],[CNA Hours]],Nurse[[#This Row],[NA TR Hours]],Nurse[[#This Row],[Med Aide/Tech Hours]])</f>
        <v>516.13586956521738</v>
      </c>
      <c r="L36" s="4">
        <f>SUM(Nurse[[#This Row],[RN Hours (excl. Admin, DON)]],Nurse[[#This Row],[RN Admin Hours]],Nurse[[#This Row],[RN DON Hours]])</f>
        <v>112.11630434782609</v>
      </c>
      <c r="M36" s="4">
        <v>75.753260869565224</v>
      </c>
      <c r="N36" s="4">
        <v>30.971739130434763</v>
      </c>
      <c r="O36" s="4">
        <v>5.3913043478260869</v>
      </c>
      <c r="P36" s="4">
        <f>SUM(Nurse[[#This Row],[LPN Hours (excl. Admin)]],Nurse[[#This Row],[LPN Admin Hours]])</f>
        <v>97.17304347826088</v>
      </c>
      <c r="Q36" s="4">
        <v>91.089347826086964</v>
      </c>
      <c r="R36" s="4">
        <v>6.0836956521739127</v>
      </c>
      <c r="S36" s="4">
        <f>SUM(Nurse[[#This Row],[CNA Hours]],Nurse[[#This Row],[NA TR Hours]],Nurse[[#This Row],[Med Aide/Tech Hours]])</f>
        <v>349.29326086956519</v>
      </c>
      <c r="T36" s="4">
        <v>349.29326086956519</v>
      </c>
      <c r="U36" s="4">
        <v>0</v>
      </c>
      <c r="V36" s="4">
        <v>0</v>
      </c>
      <c r="W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0.14130434782608695</v>
      </c>
      <c r="X36" s="4">
        <v>0.14130434782608695</v>
      </c>
      <c r="Y36" s="4">
        <v>0</v>
      </c>
      <c r="Z36" s="4">
        <v>0</v>
      </c>
      <c r="AA36" s="4">
        <v>0</v>
      </c>
      <c r="AB36" s="4">
        <v>0</v>
      </c>
      <c r="AC36" s="4">
        <v>0</v>
      </c>
      <c r="AD36" s="4">
        <v>0</v>
      </c>
      <c r="AE36" s="4">
        <v>0</v>
      </c>
      <c r="AF36" s="1">
        <v>35064</v>
      </c>
      <c r="AG36" s="1">
        <v>9</v>
      </c>
      <c r="AH36"/>
    </row>
    <row r="37" spans="1:34" x14ac:dyDescent="0.25">
      <c r="A37" t="s">
        <v>143</v>
      </c>
      <c r="B37" t="s">
        <v>107</v>
      </c>
      <c r="C37" t="s">
        <v>238</v>
      </c>
      <c r="D37" t="s">
        <v>192</v>
      </c>
      <c r="E37" s="4">
        <v>23.815217391304348</v>
      </c>
      <c r="F37" s="4">
        <f>Nurse[[#This Row],[Total Nurse Staff Hours]]/Nurse[[#This Row],[MDS Census]]</f>
        <v>5.763140118667275</v>
      </c>
      <c r="G37" s="4">
        <f>Nurse[[#This Row],[Total Direct Care Staff Hours]]/Nurse[[#This Row],[MDS Census]]</f>
        <v>5.4725011410314925</v>
      </c>
      <c r="H37" s="4">
        <f>Nurse[[#This Row],[Total RN Hours (w/ Admin, DON)]]/Nurse[[#This Row],[MDS Census]]</f>
        <v>1.4181971702418987</v>
      </c>
      <c r="I37" s="4">
        <f>Nurse[[#This Row],[RN Hours (excl. Admin, DON)]]/Nurse[[#This Row],[MDS Census]]</f>
        <v>1.127558192606116</v>
      </c>
      <c r="J37" s="4">
        <f>SUM(Nurse[[#This Row],[RN Hours (excl. Admin, DON)]],Nurse[[#This Row],[RN Admin Hours]],Nurse[[#This Row],[RN DON Hours]],Nurse[[#This Row],[LPN Hours (excl. Admin)]],Nurse[[#This Row],[LPN Admin Hours]],Nurse[[#This Row],[CNA Hours]],Nurse[[#This Row],[NA TR Hours]],Nurse[[#This Row],[Med Aide/Tech Hours]])</f>
        <v>137.25043478260869</v>
      </c>
      <c r="K37" s="4">
        <f>SUM(Nurse[[#This Row],[RN Hours (excl. Admin, DON)]],Nurse[[#This Row],[LPN Hours (excl. Admin)]],Nurse[[#This Row],[CNA Hours]],Nurse[[#This Row],[NA TR Hours]],Nurse[[#This Row],[Med Aide/Tech Hours]])</f>
        <v>130.32880434782609</v>
      </c>
      <c r="L37" s="4">
        <f>SUM(Nurse[[#This Row],[RN Hours (excl. Admin, DON)]],Nurse[[#This Row],[RN Admin Hours]],Nurse[[#This Row],[RN DON Hours]])</f>
        <v>33.774673913043479</v>
      </c>
      <c r="M37" s="4">
        <v>26.853043478260869</v>
      </c>
      <c r="N37" s="4">
        <v>6.0615217391304359</v>
      </c>
      <c r="O37" s="4">
        <v>0.86010869565217385</v>
      </c>
      <c r="P37" s="4">
        <f>SUM(Nurse[[#This Row],[LPN Hours (excl. Admin)]],Nurse[[#This Row],[LPN Admin Hours]])</f>
        <v>31.338369565217391</v>
      </c>
      <c r="Q37" s="4">
        <v>31.338369565217391</v>
      </c>
      <c r="R37" s="4">
        <v>0</v>
      </c>
      <c r="S37" s="4">
        <f>SUM(Nurse[[#This Row],[CNA Hours]],Nurse[[#This Row],[NA TR Hours]],Nurse[[#This Row],[Med Aide/Tech Hours]])</f>
        <v>72.13739130434783</v>
      </c>
      <c r="T37" s="4">
        <v>72.13739130434783</v>
      </c>
      <c r="U37" s="4">
        <v>0</v>
      </c>
      <c r="V37" s="4">
        <v>0</v>
      </c>
      <c r="W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54.245434782608697</v>
      </c>
      <c r="X37" s="4">
        <v>10.092391304347826</v>
      </c>
      <c r="Y37" s="4">
        <v>0</v>
      </c>
      <c r="Z37" s="4">
        <v>0</v>
      </c>
      <c r="AA37" s="4">
        <v>14.185652173913043</v>
      </c>
      <c r="AB37" s="4">
        <v>0</v>
      </c>
      <c r="AC37" s="4">
        <v>29.967391304347824</v>
      </c>
      <c r="AD37" s="4">
        <v>0</v>
      </c>
      <c r="AE37" s="4">
        <v>0</v>
      </c>
      <c r="AF37" s="1">
        <v>35260</v>
      </c>
      <c r="AG37" s="1">
        <v>9</v>
      </c>
      <c r="AH37"/>
    </row>
    <row r="38" spans="1:34" x14ac:dyDescent="0.25">
      <c r="A38" t="s">
        <v>143</v>
      </c>
      <c r="B38" t="s">
        <v>105</v>
      </c>
      <c r="C38" t="s">
        <v>220</v>
      </c>
      <c r="D38" t="s">
        <v>192</v>
      </c>
      <c r="E38" s="4">
        <v>37.815217391304351</v>
      </c>
      <c r="F38" s="4">
        <f>Nurse[[#This Row],[Total Nurse Staff Hours]]/Nurse[[#This Row],[MDS Census]]</f>
        <v>5.95541822362748</v>
      </c>
      <c r="G38" s="4">
        <f>Nurse[[#This Row],[Total Direct Care Staff Hours]]/Nurse[[#This Row],[MDS Census]]</f>
        <v>5.04290313308422</v>
      </c>
      <c r="H38" s="4">
        <f>Nurse[[#This Row],[Total RN Hours (w/ Admin, DON)]]/Nurse[[#This Row],[MDS Census]]</f>
        <v>1.8802529462489221</v>
      </c>
      <c r="I38" s="4">
        <f>Nurse[[#This Row],[RN Hours (excl. Admin, DON)]]/Nurse[[#This Row],[MDS Census]]</f>
        <v>1.5945012934751366</v>
      </c>
      <c r="J38" s="4">
        <f>SUM(Nurse[[#This Row],[RN Hours (excl. Admin, DON)]],Nurse[[#This Row],[RN Admin Hours]],Nurse[[#This Row],[RN DON Hours]],Nurse[[#This Row],[LPN Hours (excl. Admin)]],Nurse[[#This Row],[LPN Admin Hours]],Nurse[[#This Row],[CNA Hours]],Nurse[[#This Row],[NA TR Hours]],Nurse[[#This Row],[Med Aide/Tech Hours]])</f>
        <v>225.20543478260873</v>
      </c>
      <c r="K38" s="4">
        <f>SUM(Nurse[[#This Row],[RN Hours (excl. Admin, DON)]],Nurse[[#This Row],[LPN Hours (excl. Admin)]],Nurse[[#This Row],[CNA Hours]],Nurse[[#This Row],[NA TR Hours]],Nurse[[#This Row],[Med Aide/Tech Hours]])</f>
        <v>190.69847826086959</v>
      </c>
      <c r="L38" s="4">
        <f>SUM(Nurse[[#This Row],[RN Hours (excl. Admin, DON)]],Nurse[[#This Row],[RN Admin Hours]],Nurse[[#This Row],[RN DON Hours]])</f>
        <v>71.102173913043487</v>
      </c>
      <c r="M38" s="4">
        <v>60.296413043478267</v>
      </c>
      <c r="N38" s="4">
        <v>6.6481521739130462</v>
      </c>
      <c r="O38" s="4">
        <v>4.1576086956521738</v>
      </c>
      <c r="P38" s="4">
        <f>SUM(Nurse[[#This Row],[LPN Hours (excl. Admin)]],Nurse[[#This Row],[LPN Admin Hours]])</f>
        <v>62.286630434782609</v>
      </c>
      <c r="Q38" s="4">
        <v>38.585434782608701</v>
      </c>
      <c r="R38" s="4">
        <v>23.701195652173912</v>
      </c>
      <c r="S38" s="4">
        <f>SUM(Nurse[[#This Row],[CNA Hours]],Nurse[[#This Row],[NA TR Hours]],Nurse[[#This Row],[Med Aide/Tech Hours]])</f>
        <v>91.816630434782624</v>
      </c>
      <c r="T38" s="4">
        <v>91.816630434782624</v>
      </c>
      <c r="U38" s="4">
        <v>0</v>
      </c>
      <c r="V38" s="4">
        <v>0</v>
      </c>
      <c r="W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8" s="4">
        <v>0</v>
      </c>
      <c r="Y38" s="4">
        <v>0</v>
      </c>
      <c r="Z38" s="4">
        <v>0</v>
      </c>
      <c r="AA38" s="4">
        <v>0</v>
      </c>
      <c r="AB38" s="4">
        <v>0</v>
      </c>
      <c r="AC38" s="4">
        <v>0</v>
      </c>
      <c r="AD38" s="4">
        <v>0</v>
      </c>
      <c r="AE38" s="4">
        <v>0</v>
      </c>
      <c r="AF38" s="1">
        <v>35256</v>
      </c>
      <c r="AG38" s="1">
        <v>9</v>
      </c>
      <c r="AH38"/>
    </row>
    <row r="39" spans="1:34" x14ac:dyDescent="0.25">
      <c r="A39" t="s">
        <v>143</v>
      </c>
      <c r="B39" t="s">
        <v>11</v>
      </c>
      <c r="C39" t="s">
        <v>210</v>
      </c>
      <c r="D39" t="s">
        <v>192</v>
      </c>
      <c r="E39" s="4">
        <v>36.391304347826086</v>
      </c>
      <c r="F39" s="4">
        <f>Nurse[[#This Row],[Total Nurse Staff Hours]]/Nurse[[#This Row],[MDS Census]]</f>
        <v>5.3300477897252101</v>
      </c>
      <c r="G39" s="4">
        <f>Nurse[[#This Row],[Total Direct Care Staff Hours]]/Nurse[[#This Row],[MDS Census]]</f>
        <v>4.8856033452807646</v>
      </c>
      <c r="H39" s="4">
        <f>Nurse[[#This Row],[Total RN Hours (w/ Admin, DON)]]/Nurse[[#This Row],[MDS Census]]</f>
        <v>2.1257467144563922</v>
      </c>
      <c r="I39" s="4">
        <f>Nurse[[#This Row],[RN Hours (excl. Admin, DON)]]/Nurse[[#This Row],[MDS Census]]</f>
        <v>1.7482078853046596</v>
      </c>
      <c r="J39" s="4">
        <f>SUM(Nurse[[#This Row],[RN Hours (excl. Admin, DON)]],Nurse[[#This Row],[RN Admin Hours]],Nurse[[#This Row],[RN DON Hours]],Nurse[[#This Row],[LPN Hours (excl. Admin)]],Nurse[[#This Row],[LPN Admin Hours]],Nurse[[#This Row],[CNA Hours]],Nurse[[#This Row],[NA TR Hours]],Nurse[[#This Row],[Med Aide/Tech Hours]])</f>
        <v>193.96739130434784</v>
      </c>
      <c r="K39" s="4">
        <f>SUM(Nurse[[#This Row],[RN Hours (excl. Admin, DON)]],Nurse[[#This Row],[LPN Hours (excl. Admin)]],Nurse[[#This Row],[CNA Hours]],Nurse[[#This Row],[NA TR Hours]],Nurse[[#This Row],[Med Aide/Tech Hours]])</f>
        <v>177.79347826086956</v>
      </c>
      <c r="L39" s="4">
        <f>SUM(Nurse[[#This Row],[RN Hours (excl. Admin, DON)]],Nurse[[#This Row],[RN Admin Hours]],Nurse[[#This Row],[RN DON Hours]])</f>
        <v>77.358695652173921</v>
      </c>
      <c r="M39" s="4">
        <v>63.619565217391305</v>
      </c>
      <c r="N39" s="4">
        <v>10.108695652173912</v>
      </c>
      <c r="O39" s="4">
        <v>3.6304347826086958</v>
      </c>
      <c r="P39" s="4">
        <f>SUM(Nurse[[#This Row],[LPN Hours (excl. Admin)]],Nurse[[#This Row],[LPN Admin Hours]])</f>
        <v>3.0869565217391308</v>
      </c>
      <c r="Q39" s="4">
        <v>0.65217391304347827</v>
      </c>
      <c r="R39" s="4">
        <v>2.4347826086956523</v>
      </c>
      <c r="S39" s="4">
        <f>SUM(Nurse[[#This Row],[CNA Hours]],Nurse[[#This Row],[NA TR Hours]],Nurse[[#This Row],[Med Aide/Tech Hours]])</f>
        <v>113.52173913043478</v>
      </c>
      <c r="T39" s="4">
        <v>113.52173913043478</v>
      </c>
      <c r="U39" s="4">
        <v>0</v>
      </c>
      <c r="V39" s="4">
        <v>0</v>
      </c>
      <c r="W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9" s="4">
        <v>0</v>
      </c>
      <c r="Y39" s="4">
        <v>0</v>
      </c>
      <c r="Z39" s="4">
        <v>0</v>
      </c>
      <c r="AA39" s="4">
        <v>0</v>
      </c>
      <c r="AB39" s="4">
        <v>0</v>
      </c>
      <c r="AC39" s="4">
        <v>0</v>
      </c>
      <c r="AD39" s="4">
        <v>0</v>
      </c>
      <c r="AE39" s="4">
        <v>0</v>
      </c>
      <c r="AF39" s="1">
        <v>35074</v>
      </c>
      <c r="AG39" s="1">
        <v>9</v>
      </c>
      <c r="AH39"/>
    </row>
    <row r="40" spans="1:34" x14ac:dyDescent="0.25">
      <c r="A40" t="s">
        <v>143</v>
      </c>
      <c r="B40" t="s">
        <v>96</v>
      </c>
      <c r="C40" t="s">
        <v>235</v>
      </c>
      <c r="D40" t="s">
        <v>196</v>
      </c>
      <c r="E40" s="4">
        <v>47.369565217391305</v>
      </c>
      <c r="F40" s="4">
        <f>Nurse[[#This Row],[Total Nurse Staff Hours]]/Nurse[[#This Row],[MDS Census]]</f>
        <v>3.9809591555759529</v>
      </c>
      <c r="G40" s="4">
        <f>Nurse[[#This Row],[Total Direct Care Staff Hours]]/Nurse[[#This Row],[MDS Census]]</f>
        <v>3.8583088572739799</v>
      </c>
      <c r="H40" s="4">
        <f>Nurse[[#This Row],[Total RN Hours (w/ Admin, DON)]]/Nurse[[#This Row],[MDS Census]]</f>
        <v>1.3900550711335473</v>
      </c>
      <c r="I40" s="4">
        <f>Nurse[[#This Row],[RN Hours (excl. Admin, DON)]]/Nurse[[#This Row],[MDS Census]]</f>
        <v>1.267404772831574</v>
      </c>
      <c r="J40" s="4">
        <f>SUM(Nurse[[#This Row],[RN Hours (excl. Admin, DON)]],Nurse[[#This Row],[RN Admin Hours]],Nurse[[#This Row],[RN DON Hours]],Nurse[[#This Row],[LPN Hours (excl. Admin)]],Nurse[[#This Row],[LPN Admin Hours]],Nurse[[#This Row],[CNA Hours]],Nurse[[#This Row],[NA TR Hours]],Nurse[[#This Row],[Med Aide/Tech Hours]])</f>
        <v>188.57630434782612</v>
      </c>
      <c r="K40" s="4">
        <f>SUM(Nurse[[#This Row],[RN Hours (excl. Admin, DON)]],Nurse[[#This Row],[LPN Hours (excl. Admin)]],Nurse[[#This Row],[CNA Hours]],Nurse[[#This Row],[NA TR Hours]],Nurse[[#This Row],[Med Aide/Tech Hours]])</f>
        <v>182.76641304347831</v>
      </c>
      <c r="L40" s="4">
        <f>SUM(Nurse[[#This Row],[RN Hours (excl. Admin, DON)]],Nurse[[#This Row],[RN Admin Hours]],Nurse[[#This Row],[RN DON Hours]])</f>
        <v>65.846304347826077</v>
      </c>
      <c r="M40" s="4">
        <v>60.036413043478255</v>
      </c>
      <c r="N40" s="4">
        <v>3.2011956521739129</v>
      </c>
      <c r="O40" s="4">
        <v>2.6086956521739131</v>
      </c>
      <c r="P40" s="4">
        <f>SUM(Nurse[[#This Row],[LPN Hours (excl. Admin)]],Nurse[[#This Row],[LPN Admin Hours]])</f>
        <v>17.184239130434779</v>
      </c>
      <c r="Q40" s="4">
        <v>17.184239130434779</v>
      </c>
      <c r="R40" s="4">
        <v>0</v>
      </c>
      <c r="S40" s="4">
        <f>SUM(Nurse[[#This Row],[CNA Hours]],Nurse[[#This Row],[NA TR Hours]],Nurse[[#This Row],[Med Aide/Tech Hours]])</f>
        <v>105.54576086956527</v>
      </c>
      <c r="T40" s="4">
        <v>105.54576086956527</v>
      </c>
      <c r="U40" s="4">
        <v>0</v>
      </c>
      <c r="V40" s="4">
        <v>0</v>
      </c>
      <c r="W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0" s="4">
        <v>0</v>
      </c>
      <c r="Y40" s="4">
        <v>0</v>
      </c>
      <c r="Z40" s="4">
        <v>0</v>
      </c>
      <c r="AA40" s="4">
        <v>0</v>
      </c>
      <c r="AB40" s="4">
        <v>0</v>
      </c>
      <c r="AC40" s="4">
        <v>0</v>
      </c>
      <c r="AD40" s="4">
        <v>0</v>
      </c>
      <c r="AE40" s="4">
        <v>0</v>
      </c>
      <c r="AF40" s="1">
        <v>35244</v>
      </c>
      <c r="AG40" s="1">
        <v>9</v>
      </c>
      <c r="AH40"/>
    </row>
    <row r="41" spans="1:34" x14ac:dyDescent="0.25">
      <c r="A41" t="s">
        <v>143</v>
      </c>
      <c r="B41" t="s">
        <v>64</v>
      </c>
      <c r="C41" t="s">
        <v>204</v>
      </c>
      <c r="D41" t="s">
        <v>196</v>
      </c>
      <c r="E41" s="4">
        <v>30.760869565217391</v>
      </c>
      <c r="F41" s="4">
        <f>Nurse[[#This Row],[Total Nurse Staff Hours]]/Nurse[[#This Row],[MDS Census]]</f>
        <v>3.2714452296819778</v>
      </c>
      <c r="G41" s="4">
        <f>Nurse[[#This Row],[Total Direct Care Staff Hours]]/Nurse[[#This Row],[MDS Census]]</f>
        <v>3.1012685512367484</v>
      </c>
      <c r="H41" s="4">
        <f>Nurse[[#This Row],[Total RN Hours (w/ Admin, DON)]]/Nurse[[#This Row],[MDS Census]]</f>
        <v>1.1104664310954062</v>
      </c>
      <c r="I41" s="4">
        <f>Nurse[[#This Row],[RN Hours (excl. Admin, DON)]]/Nurse[[#This Row],[MDS Census]]</f>
        <v>0.94028975265017667</v>
      </c>
      <c r="J41" s="4">
        <f>SUM(Nurse[[#This Row],[RN Hours (excl. Admin, DON)]],Nurse[[#This Row],[RN Admin Hours]],Nurse[[#This Row],[RN DON Hours]],Nurse[[#This Row],[LPN Hours (excl. Admin)]],Nurse[[#This Row],[LPN Admin Hours]],Nurse[[#This Row],[CNA Hours]],Nurse[[#This Row],[NA TR Hours]],Nurse[[#This Row],[Med Aide/Tech Hours]])</f>
        <v>100.63249999999996</v>
      </c>
      <c r="K41" s="4">
        <f>SUM(Nurse[[#This Row],[RN Hours (excl. Admin, DON)]],Nurse[[#This Row],[LPN Hours (excl. Admin)]],Nurse[[#This Row],[CNA Hours]],Nurse[[#This Row],[NA TR Hours]],Nurse[[#This Row],[Med Aide/Tech Hours]])</f>
        <v>95.397717391304326</v>
      </c>
      <c r="L41" s="4">
        <f>SUM(Nurse[[#This Row],[RN Hours (excl. Admin, DON)]],Nurse[[#This Row],[RN Admin Hours]],Nurse[[#This Row],[RN DON Hours]])</f>
        <v>34.158913043478258</v>
      </c>
      <c r="M41" s="4">
        <v>28.924130434782608</v>
      </c>
      <c r="N41" s="4">
        <v>5.2347826086956513</v>
      </c>
      <c r="O41" s="4">
        <v>0</v>
      </c>
      <c r="P41" s="4">
        <f>SUM(Nurse[[#This Row],[LPN Hours (excl. Admin)]],Nurse[[#This Row],[LPN Admin Hours]])</f>
        <v>19.185869565217391</v>
      </c>
      <c r="Q41" s="4">
        <v>19.185869565217391</v>
      </c>
      <c r="R41" s="4">
        <v>0</v>
      </c>
      <c r="S41" s="4">
        <f>SUM(Nurse[[#This Row],[CNA Hours]],Nurse[[#This Row],[NA TR Hours]],Nurse[[#This Row],[Med Aide/Tech Hours]])</f>
        <v>47.287717391304319</v>
      </c>
      <c r="T41" s="4">
        <v>47.287717391304319</v>
      </c>
      <c r="U41" s="4">
        <v>0</v>
      </c>
      <c r="V41" s="4">
        <v>0</v>
      </c>
      <c r="W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1" s="4">
        <v>0</v>
      </c>
      <c r="Y41" s="4">
        <v>0</v>
      </c>
      <c r="Z41" s="4">
        <v>0</v>
      </c>
      <c r="AA41" s="4">
        <v>0</v>
      </c>
      <c r="AB41" s="4">
        <v>0</v>
      </c>
      <c r="AC41" s="4">
        <v>0</v>
      </c>
      <c r="AD41" s="4">
        <v>0</v>
      </c>
      <c r="AE41" s="4">
        <v>0</v>
      </c>
      <c r="AF41" s="1">
        <v>35158</v>
      </c>
      <c r="AG41" s="1">
        <v>9</v>
      </c>
      <c r="AH41"/>
    </row>
    <row r="42" spans="1:34" x14ac:dyDescent="0.25">
      <c r="A42" t="s">
        <v>143</v>
      </c>
      <c r="B42" t="s">
        <v>85</v>
      </c>
      <c r="C42" t="s">
        <v>232</v>
      </c>
      <c r="D42" t="s">
        <v>194</v>
      </c>
      <c r="E42" s="4">
        <v>45.336956521739133</v>
      </c>
      <c r="F42" s="4">
        <f>Nurse[[#This Row],[Total Nurse Staff Hours]]/Nurse[[#This Row],[MDS Census]]</f>
        <v>3.7283289379045779</v>
      </c>
      <c r="G42" s="4">
        <f>Nurse[[#This Row],[Total Direct Care Staff Hours]]/Nurse[[#This Row],[MDS Census]]</f>
        <v>3.5098537520978175</v>
      </c>
      <c r="H42" s="4">
        <f>Nurse[[#This Row],[Total RN Hours (w/ Admin, DON)]]/Nurse[[#This Row],[MDS Census]]</f>
        <v>1.1065667705586182</v>
      </c>
      <c r="I42" s="4">
        <f>Nurse[[#This Row],[RN Hours (excl. Admin, DON)]]/Nurse[[#This Row],[MDS Census]]</f>
        <v>0.88809158475185734</v>
      </c>
      <c r="J42" s="4">
        <f>SUM(Nurse[[#This Row],[RN Hours (excl. Admin, DON)]],Nurse[[#This Row],[RN Admin Hours]],Nurse[[#This Row],[RN DON Hours]],Nurse[[#This Row],[LPN Hours (excl. Admin)]],Nurse[[#This Row],[LPN Admin Hours]],Nurse[[#This Row],[CNA Hours]],Nurse[[#This Row],[NA TR Hours]],Nurse[[#This Row],[Med Aide/Tech Hours]])</f>
        <v>169.03108695652168</v>
      </c>
      <c r="K42" s="4">
        <f>SUM(Nurse[[#This Row],[RN Hours (excl. Admin, DON)]],Nurse[[#This Row],[LPN Hours (excl. Admin)]],Nurse[[#This Row],[CNA Hours]],Nurse[[#This Row],[NA TR Hours]],Nurse[[#This Row],[Med Aide/Tech Hours]])</f>
        <v>159.1260869565217</v>
      </c>
      <c r="L42" s="4">
        <f>SUM(Nurse[[#This Row],[RN Hours (excl. Admin, DON)]],Nurse[[#This Row],[RN Admin Hours]],Nurse[[#This Row],[RN DON Hours]])</f>
        <v>50.168369565217354</v>
      </c>
      <c r="M42" s="4">
        <v>40.26336956521736</v>
      </c>
      <c r="N42" s="4">
        <v>4.3669565217391293</v>
      </c>
      <c r="O42" s="4">
        <v>5.5380434782608692</v>
      </c>
      <c r="P42" s="4">
        <f>SUM(Nurse[[#This Row],[LPN Hours (excl. Admin)]],Nurse[[#This Row],[LPN Admin Hours]])</f>
        <v>28.673913043478251</v>
      </c>
      <c r="Q42" s="4">
        <v>28.673913043478251</v>
      </c>
      <c r="R42" s="4">
        <v>0</v>
      </c>
      <c r="S42" s="4">
        <f>SUM(Nurse[[#This Row],[CNA Hours]],Nurse[[#This Row],[NA TR Hours]],Nurse[[#This Row],[Med Aide/Tech Hours]])</f>
        <v>90.188804347826093</v>
      </c>
      <c r="T42" s="4">
        <v>90.188804347826093</v>
      </c>
      <c r="U42" s="4">
        <v>0</v>
      </c>
      <c r="V42" s="4">
        <v>0</v>
      </c>
      <c r="W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0.45108695652173914</v>
      </c>
      <c r="X42" s="4">
        <v>0</v>
      </c>
      <c r="Y42" s="4">
        <v>0</v>
      </c>
      <c r="Z42" s="4">
        <v>0</v>
      </c>
      <c r="AA42" s="4">
        <v>0</v>
      </c>
      <c r="AB42" s="4">
        <v>0</v>
      </c>
      <c r="AC42" s="4">
        <v>0.45108695652173914</v>
      </c>
      <c r="AD42" s="4">
        <v>0</v>
      </c>
      <c r="AE42" s="4">
        <v>0</v>
      </c>
      <c r="AF42" s="1">
        <v>35214</v>
      </c>
      <c r="AG42" s="1">
        <v>9</v>
      </c>
      <c r="AH42"/>
    </row>
    <row r="43" spans="1:34" x14ac:dyDescent="0.25">
      <c r="A43" t="s">
        <v>143</v>
      </c>
      <c r="B43" t="s">
        <v>46</v>
      </c>
      <c r="C43" t="s">
        <v>204</v>
      </c>
      <c r="D43" t="s">
        <v>196</v>
      </c>
      <c r="E43" s="4">
        <v>72.880434782608702</v>
      </c>
      <c r="F43" s="4">
        <f>Nurse[[#This Row],[Total Nurse Staff Hours]]/Nurse[[#This Row],[MDS Census]]</f>
        <v>3.5532826249067866</v>
      </c>
      <c r="G43" s="4">
        <f>Nurse[[#This Row],[Total Direct Care Staff Hours]]/Nurse[[#This Row],[MDS Census]]</f>
        <v>3.2105279642058169</v>
      </c>
      <c r="H43" s="4">
        <f>Nurse[[#This Row],[Total RN Hours (w/ Admin, DON)]]/Nurse[[#This Row],[MDS Census]]</f>
        <v>0.67065026099925429</v>
      </c>
      <c r="I43" s="4">
        <f>Nurse[[#This Row],[RN Hours (excl. Admin, DON)]]/Nurse[[#This Row],[MDS Census]]</f>
        <v>0.43741387024608508</v>
      </c>
      <c r="J43" s="4">
        <f>SUM(Nurse[[#This Row],[RN Hours (excl. Admin, DON)]],Nurse[[#This Row],[RN Admin Hours]],Nurse[[#This Row],[RN DON Hours]],Nurse[[#This Row],[LPN Hours (excl. Admin)]],Nurse[[#This Row],[LPN Admin Hours]],Nurse[[#This Row],[CNA Hours]],Nurse[[#This Row],[NA TR Hours]],Nurse[[#This Row],[Med Aide/Tech Hours]])</f>
        <v>258.96478260869571</v>
      </c>
      <c r="K43" s="4">
        <f>SUM(Nurse[[#This Row],[RN Hours (excl. Admin, DON)]],Nurse[[#This Row],[LPN Hours (excl. Admin)]],Nurse[[#This Row],[CNA Hours]],Nurse[[#This Row],[NA TR Hours]],Nurse[[#This Row],[Med Aide/Tech Hours]])</f>
        <v>233.98467391304354</v>
      </c>
      <c r="L43" s="4">
        <f>SUM(Nurse[[#This Row],[RN Hours (excl. Admin, DON)]],Nurse[[#This Row],[RN Admin Hours]],Nurse[[#This Row],[RN DON Hours]])</f>
        <v>48.877282608695658</v>
      </c>
      <c r="M43" s="4">
        <v>31.878913043478267</v>
      </c>
      <c r="N43" s="4">
        <v>11.520108695652173</v>
      </c>
      <c r="O43" s="4">
        <v>5.4782608695652177</v>
      </c>
      <c r="P43" s="4">
        <f>SUM(Nurse[[#This Row],[LPN Hours (excl. Admin)]],Nurse[[#This Row],[LPN Admin Hours]])</f>
        <v>90.629782608695677</v>
      </c>
      <c r="Q43" s="4">
        <v>82.648043478260888</v>
      </c>
      <c r="R43" s="4">
        <v>7.9817391304347831</v>
      </c>
      <c r="S43" s="4">
        <f>SUM(Nurse[[#This Row],[CNA Hours]],Nurse[[#This Row],[NA TR Hours]],Nurse[[#This Row],[Med Aide/Tech Hours]])</f>
        <v>119.45771739130439</v>
      </c>
      <c r="T43" s="4">
        <v>109.2914130434783</v>
      </c>
      <c r="U43" s="4">
        <v>10.166304347826088</v>
      </c>
      <c r="V43" s="4">
        <v>0</v>
      </c>
      <c r="W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45.77304347826086</v>
      </c>
      <c r="X43" s="4">
        <v>0.69043478260869573</v>
      </c>
      <c r="Y43" s="4">
        <v>0</v>
      </c>
      <c r="Z43" s="4">
        <v>0</v>
      </c>
      <c r="AA43" s="4">
        <v>9.4651086956521748</v>
      </c>
      <c r="AB43" s="4">
        <v>0</v>
      </c>
      <c r="AC43" s="4">
        <v>35.617499999999993</v>
      </c>
      <c r="AD43" s="4">
        <v>0</v>
      </c>
      <c r="AE43" s="4">
        <v>0</v>
      </c>
      <c r="AF43" s="1">
        <v>35131</v>
      </c>
      <c r="AG43" s="1">
        <v>9</v>
      </c>
      <c r="AH43"/>
    </row>
    <row r="44" spans="1:34" x14ac:dyDescent="0.25">
      <c r="A44" t="s">
        <v>143</v>
      </c>
      <c r="B44" t="s">
        <v>3</v>
      </c>
      <c r="C44" t="s">
        <v>206</v>
      </c>
      <c r="D44" t="s">
        <v>193</v>
      </c>
      <c r="E44" s="4">
        <v>85.108695652173907</v>
      </c>
      <c r="F44" s="4">
        <f>Nurse[[#This Row],[Total Nurse Staff Hours]]/Nurse[[#This Row],[MDS Census]]</f>
        <v>3.6469374201788001</v>
      </c>
      <c r="G44" s="4">
        <f>Nurse[[#This Row],[Total Direct Care Staff Hours]]/Nurse[[#This Row],[MDS Census]]</f>
        <v>3.534644955300128</v>
      </c>
      <c r="H44" s="4">
        <f>Nurse[[#This Row],[Total RN Hours (w/ Admin, DON)]]/Nurse[[#This Row],[MDS Census]]</f>
        <v>0.72665006385696052</v>
      </c>
      <c r="I44" s="4">
        <f>Nurse[[#This Row],[RN Hours (excl. Admin, DON)]]/Nurse[[#This Row],[MDS Census]]</f>
        <v>0.66608173690932315</v>
      </c>
      <c r="J44" s="4">
        <f>SUM(Nurse[[#This Row],[RN Hours (excl. Admin, DON)]],Nurse[[#This Row],[RN Admin Hours]],Nurse[[#This Row],[RN DON Hours]],Nurse[[#This Row],[LPN Hours (excl. Admin)]],Nurse[[#This Row],[LPN Admin Hours]],Nurse[[#This Row],[CNA Hours]],Nurse[[#This Row],[NA TR Hours]],Nurse[[#This Row],[Med Aide/Tech Hours]])</f>
        <v>310.38608695652175</v>
      </c>
      <c r="K44" s="4">
        <f>SUM(Nurse[[#This Row],[RN Hours (excl. Admin, DON)]],Nurse[[#This Row],[LPN Hours (excl. Admin)]],Nurse[[#This Row],[CNA Hours]],Nurse[[#This Row],[NA TR Hours]],Nurse[[#This Row],[Med Aide/Tech Hours]])</f>
        <v>300.82902173913044</v>
      </c>
      <c r="L44" s="4">
        <f>SUM(Nurse[[#This Row],[RN Hours (excl. Admin, DON)]],Nurse[[#This Row],[RN Admin Hours]],Nurse[[#This Row],[RN DON Hours]])</f>
        <v>61.844239130434786</v>
      </c>
      <c r="M44" s="4">
        <v>56.689347826086959</v>
      </c>
      <c r="N44" s="4">
        <v>0</v>
      </c>
      <c r="O44" s="4">
        <v>5.1548913043478262</v>
      </c>
      <c r="P44" s="4">
        <f>SUM(Nurse[[#This Row],[LPN Hours (excl. Admin)]],Nurse[[#This Row],[LPN Admin Hours]])</f>
        <v>64.985760869565212</v>
      </c>
      <c r="Q44" s="4">
        <v>60.583586956521728</v>
      </c>
      <c r="R44" s="4">
        <v>4.4021739130434785</v>
      </c>
      <c r="S44" s="4">
        <f>SUM(Nurse[[#This Row],[CNA Hours]],Nurse[[#This Row],[NA TR Hours]],Nurse[[#This Row],[Med Aide/Tech Hours]])</f>
        <v>183.55608695652177</v>
      </c>
      <c r="T44" s="4">
        <v>183.55608695652177</v>
      </c>
      <c r="U44" s="4">
        <v>0</v>
      </c>
      <c r="V44" s="4">
        <v>0</v>
      </c>
      <c r="W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44.472826086956516</v>
      </c>
      <c r="X44" s="4">
        <v>2.5478260869565217</v>
      </c>
      <c r="Y44" s="4">
        <v>0</v>
      </c>
      <c r="Z44" s="4">
        <v>0</v>
      </c>
      <c r="AA44" s="4">
        <v>13.417934782608697</v>
      </c>
      <c r="AB44" s="4">
        <v>0</v>
      </c>
      <c r="AC44" s="4">
        <v>28.5070652173913</v>
      </c>
      <c r="AD44" s="4">
        <v>0</v>
      </c>
      <c r="AE44" s="4">
        <v>0</v>
      </c>
      <c r="AF44" s="1">
        <v>35016</v>
      </c>
      <c r="AG44" s="1">
        <v>9</v>
      </c>
      <c r="AH44"/>
    </row>
    <row r="45" spans="1:34" x14ac:dyDescent="0.25">
      <c r="A45" t="s">
        <v>143</v>
      </c>
      <c r="B45" t="s">
        <v>27</v>
      </c>
      <c r="C45" t="s">
        <v>218</v>
      </c>
      <c r="D45" t="s">
        <v>198</v>
      </c>
      <c r="E45" s="4">
        <v>51.434782608695649</v>
      </c>
      <c r="F45" s="4">
        <f>Nurse[[#This Row],[Total Nurse Staff Hours]]/Nurse[[#This Row],[MDS Census]]</f>
        <v>3.4860524091293321</v>
      </c>
      <c r="G45" s="4">
        <f>Nurse[[#This Row],[Total Direct Care Staff Hours]]/Nurse[[#This Row],[MDS Census]]</f>
        <v>3.1729712595097213</v>
      </c>
      <c r="H45" s="4">
        <f>Nurse[[#This Row],[Total RN Hours (w/ Admin, DON)]]/Nurse[[#This Row],[MDS Census]]</f>
        <v>0.35117286559594252</v>
      </c>
      <c r="I45" s="4">
        <f>Nurse[[#This Row],[RN Hours (excl. Admin, DON)]]/Nurse[[#This Row],[MDS Census]]</f>
        <v>0.23959213863060017</v>
      </c>
      <c r="J45" s="4">
        <f>SUM(Nurse[[#This Row],[RN Hours (excl. Admin, DON)]],Nurse[[#This Row],[RN Admin Hours]],Nurse[[#This Row],[RN DON Hours]],Nurse[[#This Row],[LPN Hours (excl. Admin)]],Nurse[[#This Row],[LPN Admin Hours]],Nurse[[#This Row],[CNA Hours]],Nurse[[#This Row],[NA TR Hours]],Nurse[[#This Row],[Med Aide/Tech Hours]])</f>
        <v>179.30434782608694</v>
      </c>
      <c r="K45" s="4">
        <f>SUM(Nurse[[#This Row],[RN Hours (excl. Admin, DON)]],Nurse[[#This Row],[LPN Hours (excl. Admin)]],Nurse[[#This Row],[CNA Hours]],Nurse[[#This Row],[NA TR Hours]],Nurse[[#This Row],[Med Aide/Tech Hours]])</f>
        <v>163.20108695652175</v>
      </c>
      <c r="L45" s="4">
        <f>SUM(Nurse[[#This Row],[RN Hours (excl. Admin, DON)]],Nurse[[#This Row],[RN Admin Hours]],Nurse[[#This Row],[RN DON Hours]])</f>
        <v>18.0625</v>
      </c>
      <c r="M45" s="4">
        <v>12.323369565217391</v>
      </c>
      <c r="N45" s="4">
        <v>0</v>
      </c>
      <c r="O45" s="4">
        <v>5.7391304347826084</v>
      </c>
      <c r="P45" s="4">
        <f>SUM(Nurse[[#This Row],[LPN Hours (excl. Admin)]],Nurse[[#This Row],[LPN Admin Hours]])</f>
        <v>85.144021739130437</v>
      </c>
      <c r="Q45" s="4">
        <v>74.779891304347828</v>
      </c>
      <c r="R45" s="4">
        <v>10.364130434782609</v>
      </c>
      <c r="S45" s="4">
        <f>SUM(Nurse[[#This Row],[CNA Hours]],Nurse[[#This Row],[NA TR Hours]],Nurse[[#This Row],[Med Aide/Tech Hours]])</f>
        <v>76.097826086956516</v>
      </c>
      <c r="T45" s="4">
        <v>76.097826086956516</v>
      </c>
      <c r="U45" s="4">
        <v>0</v>
      </c>
      <c r="V45" s="4">
        <v>0</v>
      </c>
      <c r="W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5" s="4">
        <v>0</v>
      </c>
      <c r="Y45" s="4">
        <v>0</v>
      </c>
      <c r="Z45" s="4">
        <v>0</v>
      </c>
      <c r="AA45" s="4">
        <v>0</v>
      </c>
      <c r="AB45" s="4">
        <v>0</v>
      </c>
      <c r="AC45" s="4">
        <v>0</v>
      </c>
      <c r="AD45" s="4">
        <v>0</v>
      </c>
      <c r="AE45" s="4">
        <v>0</v>
      </c>
      <c r="AF45" s="1">
        <v>35100</v>
      </c>
      <c r="AG45" s="1">
        <v>9</v>
      </c>
      <c r="AH45"/>
    </row>
    <row r="46" spans="1:34" x14ac:dyDescent="0.25">
      <c r="A46" t="s">
        <v>143</v>
      </c>
      <c r="B46" t="s">
        <v>128</v>
      </c>
      <c r="C46" t="s">
        <v>218</v>
      </c>
      <c r="D46" t="s">
        <v>198</v>
      </c>
      <c r="E46" s="4">
        <v>13.577464788732394</v>
      </c>
      <c r="F46" s="4">
        <f>Nurse[[#This Row],[Total Nurse Staff Hours]]/Nurse[[#This Row],[MDS Census]]</f>
        <v>5.3853734439834025</v>
      </c>
      <c r="G46" s="4">
        <f>Nurse[[#This Row],[Total Direct Care Staff Hours]]/Nurse[[#This Row],[MDS Census]]</f>
        <v>4.7663381742738595</v>
      </c>
      <c r="H46" s="4">
        <f>Nurse[[#This Row],[Total RN Hours (w/ Admin, DON)]]/Nurse[[#This Row],[MDS Census]]</f>
        <v>2.0298236514522823</v>
      </c>
      <c r="I46" s="4">
        <f>Nurse[[#This Row],[RN Hours (excl. Admin, DON)]]/Nurse[[#This Row],[MDS Census]]</f>
        <v>1.4107883817427387</v>
      </c>
      <c r="J46" s="4">
        <f>SUM(Nurse[[#This Row],[RN Hours (excl. Admin, DON)]],Nurse[[#This Row],[RN Admin Hours]],Nurse[[#This Row],[RN DON Hours]],Nurse[[#This Row],[LPN Hours (excl. Admin)]],Nurse[[#This Row],[LPN Admin Hours]],Nurse[[#This Row],[CNA Hours]],Nurse[[#This Row],[NA TR Hours]],Nurse[[#This Row],[Med Aide/Tech Hours]])</f>
        <v>73.119718309859152</v>
      </c>
      <c r="K46" s="4">
        <f>SUM(Nurse[[#This Row],[RN Hours (excl. Admin, DON)]],Nurse[[#This Row],[LPN Hours (excl. Admin)]],Nurse[[#This Row],[CNA Hours]],Nurse[[#This Row],[NA TR Hours]],Nurse[[#This Row],[Med Aide/Tech Hours]])</f>
        <v>64.714788732394368</v>
      </c>
      <c r="L46" s="4">
        <f>SUM(Nurse[[#This Row],[RN Hours (excl. Admin, DON)]],Nurse[[#This Row],[RN Admin Hours]],Nurse[[#This Row],[RN DON Hours]])</f>
        <v>27.559859154929576</v>
      </c>
      <c r="M46" s="4">
        <v>19.154929577464788</v>
      </c>
      <c r="N46" s="4">
        <v>4.461267605633803</v>
      </c>
      <c r="O46" s="4">
        <v>3.943661971830986</v>
      </c>
      <c r="P46" s="4">
        <f>SUM(Nurse[[#This Row],[LPN Hours (excl. Admin)]],Nurse[[#This Row],[LPN Admin Hours]])</f>
        <v>27.482394366197184</v>
      </c>
      <c r="Q46" s="4">
        <v>27.482394366197184</v>
      </c>
      <c r="R46" s="4">
        <v>0</v>
      </c>
      <c r="S46" s="4">
        <f>SUM(Nurse[[#This Row],[CNA Hours]],Nurse[[#This Row],[NA TR Hours]],Nurse[[#This Row],[Med Aide/Tech Hours]])</f>
        <v>18.077464788732396</v>
      </c>
      <c r="T46" s="4">
        <v>18.077464788732396</v>
      </c>
      <c r="U46" s="4">
        <v>0</v>
      </c>
      <c r="V46" s="4">
        <v>0</v>
      </c>
      <c r="W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1.3098591549295775</v>
      </c>
      <c r="X46" s="4">
        <v>0.7359154929577465</v>
      </c>
      <c r="Y46" s="4">
        <v>0</v>
      </c>
      <c r="Z46" s="4">
        <v>0</v>
      </c>
      <c r="AA46" s="4">
        <v>0</v>
      </c>
      <c r="AB46" s="4">
        <v>0</v>
      </c>
      <c r="AC46" s="4">
        <v>0.573943661971831</v>
      </c>
      <c r="AD46" s="4">
        <v>0</v>
      </c>
      <c r="AE46" s="4">
        <v>0</v>
      </c>
      <c r="AF46" s="1">
        <v>35287</v>
      </c>
      <c r="AG46" s="1">
        <v>9</v>
      </c>
      <c r="AH46"/>
    </row>
    <row r="47" spans="1:34" x14ac:dyDescent="0.25">
      <c r="A47" t="s">
        <v>143</v>
      </c>
      <c r="B47" t="s">
        <v>39</v>
      </c>
      <c r="C47" t="s">
        <v>223</v>
      </c>
      <c r="D47" t="s">
        <v>196</v>
      </c>
      <c r="E47" s="4">
        <v>40.282608695652172</v>
      </c>
      <c r="F47" s="4">
        <f>Nurse[[#This Row],[Total Nurse Staff Hours]]/Nurse[[#This Row],[MDS Census]]</f>
        <v>3.1163815434430644</v>
      </c>
      <c r="G47" s="4">
        <f>Nurse[[#This Row],[Total Direct Care Staff Hours]]/Nurse[[#This Row],[MDS Census]]</f>
        <v>2.7856341068537498</v>
      </c>
      <c r="H47" s="4">
        <f>Nurse[[#This Row],[Total RN Hours (w/ Admin, DON)]]/Nurse[[#This Row],[MDS Census]]</f>
        <v>0.86800863464651923</v>
      </c>
      <c r="I47" s="4">
        <f>Nurse[[#This Row],[RN Hours (excl. Admin, DON)]]/Nurse[[#This Row],[MDS Census]]</f>
        <v>0.76176200755531565</v>
      </c>
      <c r="J47" s="4">
        <f>SUM(Nurse[[#This Row],[RN Hours (excl. Admin, DON)]],Nurse[[#This Row],[RN Admin Hours]],Nurse[[#This Row],[RN DON Hours]],Nurse[[#This Row],[LPN Hours (excl. Admin)]],Nurse[[#This Row],[LPN Admin Hours]],Nurse[[#This Row],[CNA Hours]],Nurse[[#This Row],[NA TR Hours]],Nurse[[#This Row],[Med Aide/Tech Hours]])</f>
        <v>125.53597826086953</v>
      </c>
      <c r="K47" s="4">
        <f>SUM(Nurse[[#This Row],[RN Hours (excl. Admin, DON)]],Nurse[[#This Row],[LPN Hours (excl. Admin)]],Nurse[[#This Row],[CNA Hours]],Nurse[[#This Row],[NA TR Hours]],Nurse[[#This Row],[Med Aide/Tech Hours]])</f>
        <v>112.21260869565214</v>
      </c>
      <c r="L47" s="4">
        <f>SUM(Nurse[[#This Row],[RN Hours (excl. Admin, DON)]],Nurse[[#This Row],[RN Admin Hours]],Nurse[[#This Row],[RN DON Hours]])</f>
        <v>34.965652173913043</v>
      </c>
      <c r="M47" s="4">
        <v>30.685760869565215</v>
      </c>
      <c r="N47" s="4">
        <v>0</v>
      </c>
      <c r="O47" s="4">
        <v>4.2798913043478262</v>
      </c>
      <c r="P47" s="4">
        <f>SUM(Nurse[[#This Row],[LPN Hours (excl. Admin)]],Nurse[[#This Row],[LPN Admin Hours]])</f>
        <v>29.628260869565217</v>
      </c>
      <c r="Q47" s="4">
        <v>20.584782608695654</v>
      </c>
      <c r="R47" s="4">
        <v>9.0434782608695645</v>
      </c>
      <c r="S47" s="4">
        <f>SUM(Nurse[[#This Row],[CNA Hours]],Nurse[[#This Row],[NA TR Hours]],Nurse[[#This Row],[Med Aide/Tech Hours]])</f>
        <v>60.94206521739126</v>
      </c>
      <c r="T47" s="4">
        <v>60.871086956521694</v>
      </c>
      <c r="U47" s="4">
        <v>7.0978260869565227E-2</v>
      </c>
      <c r="V47" s="4">
        <v>0</v>
      </c>
      <c r="W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17.685978260869568</v>
      </c>
      <c r="X47" s="4">
        <v>1.5234782608695652</v>
      </c>
      <c r="Y47" s="4">
        <v>0</v>
      </c>
      <c r="Z47" s="4">
        <v>0</v>
      </c>
      <c r="AA47" s="4">
        <v>8.3029347826086966</v>
      </c>
      <c r="AB47" s="4">
        <v>0</v>
      </c>
      <c r="AC47" s="4">
        <v>7.8595652173913049</v>
      </c>
      <c r="AD47" s="4">
        <v>0</v>
      </c>
      <c r="AE47" s="4">
        <v>0</v>
      </c>
      <c r="AF47" s="1">
        <v>35118</v>
      </c>
      <c r="AG47" s="1">
        <v>9</v>
      </c>
      <c r="AH47"/>
    </row>
    <row r="48" spans="1:34" x14ac:dyDescent="0.25">
      <c r="A48" t="s">
        <v>143</v>
      </c>
      <c r="B48" t="s">
        <v>21</v>
      </c>
      <c r="C48" t="s">
        <v>213</v>
      </c>
      <c r="D48" t="s">
        <v>196</v>
      </c>
      <c r="E48" s="4">
        <v>41.260869565217391</v>
      </c>
      <c r="F48" s="4">
        <f>Nurse[[#This Row],[Total Nurse Staff Hours]]/Nurse[[#This Row],[MDS Census]]</f>
        <v>3.4196259220231826</v>
      </c>
      <c r="G48" s="4">
        <f>Nurse[[#This Row],[Total Direct Care Staff Hours]]/Nurse[[#This Row],[MDS Census]]</f>
        <v>3.065561116965227</v>
      </c>
      <c r="H48" s="4">
        <f>Nurse[[#This Row],[Total RN Hours (w/ Admin, DON)]]/Nurse[[#This Row],[MDS Census]]</f>
        <v>1.0121259220231822</v>
      </c>
      <c r="I48" s="4">
        <f>Nurse[[#This Row],[RN Hours (excl. Admin, DON)]]/Nurse[[#This Row],[MDS Census]]</f>
        <v>0.65806111696522651</v>
      </c>
      <c r="J48" s="4">
        <f>SUM(Nurse[[#This Row],[RN Hours (excl. Admin, DON)]],Nurse[[#This Row],[RN Admin Hours]],Nurse[[#This Row],[RN DON Hours]],Nurse[[#This Row],[LPN Hours (excl. Admin)]],Nurse[[#This Row],[LPN Admin Hours]],Nurse[[#This Row],[CNA Hours]],Nurse[[#This Row],[NA TR Hours]],Nurse[[#This Row],[Med Aide/Tech Hours]])</f>
        <v>141.0967391304348</v>
      </c>
      <c r="K48" s="4">
        <f>SUM(Nurse[[#This Row],[RN Hours (excl. Admin, DON)]],Nurse[[#This Row],[LPN Hours (excl. Admin)]],Nurse[[#This Row],[CNA Hours]],Nurse[[#This Row],[NA TR Hours]],Nurse[[#This Row],[Med Aide/Tech Hours]])</f>
        <v>126.48771739130436</v>
      </c>
      <c r="L48" s="4">
        <f>SUM(Nurse[[#This Row],[RN Hours (excl. Admin, DON)]],Nurse[[#This Row],[RN Admin Hours]],Nurse[[#This Row],[RN DON Hours]])</f>
        <v>41.76119565217391</v>
      </c>
      <c r="M48" s="4">
        <v>27.152173913043477</v>
      </c>
      <c r="N48" s="4">
        <v>9.7394565217391307</v>
      </c>
      <c r="O48" s="4">
        <v>4.8695652173913047</v>
      </c>
      <c r="P48" s="4">
        <f>SUM(Nurse[[#This Row],[LPN Hours (excl. Admin)]],Nurse[[#This Row],[LPN Admin Hours]])</f>
        <v>28.470217391304349</v>
      </c>
      <c r="Q48" s="4">
        <v>28.470217391304349</v>
      </c>
      <c r="R48" s="4">
        <v>0</v>
      </c>
      <c r="S48" s="4">
        <f>SUM(Nurse[[#This Row],[CNA Hours]],Nurse[[#This Row],[NA TR Hours]],Nurse[[#This Row],[Med Aide/Tech Hours]])</f>
        <v>70.865326086956529</v>
      </c>
      <c r="T48" s="4">
        <v>60.973369565217396</v>
      </c>
      <c r="U48" s="4">
        <v>9.8919565217391305</v>
      </c>
      <c r="V48" s="4">
        <v>0</v>
      </c>
      <c r="W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7.9679347826086957</v>
      </c>
      <c r="X48" s="4">
        <v>0</v>
      </c>
      <c r="Y48" s="4">
        <v>0</v>
      </c>
      <c r="Z48" s="4">
        <v>0</v>
      </c>
      <c r="AA48" s="4">
        <v>2.6440217391304346</v>
      </c>
      <c r="AB48" s="4">
        <v>0</v>
      </c>
      <c r="AC48" s="4">
        <v>5.3239130434782611</v>
      </c>
      <c r="AD48" s="4">
        <v>0</v>
      </c>
      <c r="AE48" s="4">
        <v>0</v>
      </c>
      <c r="AF48" s="1">
        <v>35093</v>
      </c>
      <c r="AG48" s="1">
        <v>9</v>
      </c>
      <c r="AH48"/>
    </row>
    <row r="49" spans="1:34" x14ac:dyDescent="0.25">
      <c r="A49" t="s">
        <v>143</v>
      </c>
      <c r="B49" t="s">
        <v>76</v>
      </c>
      <c r="C49" t="s">
        <v>231</v>
      </c>
      <c r="D49" t="s">
        <v>194</v>
      </c>
      <c r="E49" s="4">
        <v>57.739130434782609</v>
      </c>
      <c r="F49" s="4">
        <f>Nurse[[#This Row],[Total Nurse Staff Hours]]/Nurse[[#This Row],[MDS Census]]</f>
        <v>3.3822835090361445</v>
      </c>
      <c r="G49" s="4">
        <f>Nurse[[#This Row],[Total Direct Care Staff Hours]]/Nurse[[#This Row],[MDS Census]]</f>
        <v>3.1064213102409641</v>
      </c>
      <c r="H49" s="4">
        <f>Nurse[[#This Row],[Total RN Hours (w/ Admin, DON)]]/Nurse[[#This Row],[MDS Census]]</f>
        <v>0.56420557228915669</v>
      </c>
      <c r="I49" s="4">
        <f>Nurse[[#This Row],[RN Hours (excl. Admin, DON)]]/Nurse[[#This Row],[MDS Census]]</f>
        <v>0.47346762048192786</v>
      </c>
      <c r="J49" s="4">
        <f>SUM(Nurse[[#This Row],[RN Hours (excl. Admin, DON)]],Nurse[[#This Row],[RN Admin Hours]],Nurse[[#This Row],[RN DON Hours]],Nurse[[#This Row],[LPN Hours (excl. Admin)]],Nurse[[#This Row],[LPN Admin Hours]],Nurse[[#This Row],[CNA Hours]],Nurse[[#This Row],[NA TR Hours]],Nurse[[#This Row],[Med Aide/Tech Hours]])</f>
        <v>195.29010869565218</v>
      </c>
      <c r="K49" s="4">
        <f>SUM(Nurse[[#This Row],[RN Hours (excl. Admin, DON)]],Nurse[[#This Row],[LPN Hours (excl. Admin)]],Nurse[[#This Row],[CNA Hours]],Nurse[[#This Row],[NA TR Hours]],Nurse[[#This Row],[Med Aide/Tech Hours]])</f>
        <v>179.36206521739132</v>
      </c>
      <c r="L49" s="4">
        <f>SUM(Nurse[[#This Row],[RN Hours (excl. Admin, DON)]],Nurse[[#This Row],[RN Admin Hours]],Nurse[[#This Row],[RN DON Hours]])</f>
        <v>32.576739130434788</v>
      </c>
      <c r="M49" s="4">
        <v>27.337608695652182</v>
      </c>
      <c r="N49" s="4">
        <v>0</v>
      </c>
      <c r="O49" s="4">
        <v>5.2391304347826084</v>
      </c>
      <c r="P49" s="4">
        <f>SUM(Nurse[[#This Row],[LPN Hours (excl. Admin)]],Nurse[[#This Row],[LPN Admin Hours]])</f>
        <v>39.877282608695644</v>
      </c>
      <c r="Q49" s="4">
        <v>29.188369565217386</v>
      </c>
      <c r="R49" s="4">
        <v>10.68891304347826</v>
      </c>
      <c r="S49" s="4">
        <f>SUM(Nurse[[#This Row],[CNA Hours]],Nurse[[#This Row],[NA TR Hours]],Nurse[[#This Row],[Med Aide/Tech Hours]])</f>
        <v>122.83608695652174</v>
      </c>
      <c r="T49" s="4">
        <v>122.83608695652174</v>
      </c>
      <c r="U49" s="4">
        <v>0</v>
      </c>
      <c r="V49" s="4">
        <v>0</v>
      </c>
      <c r="W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9" s="4">
        <v>0</v>
      </c>
      <c r="Y49" s="4">
        <v>0</v>
      </c>
      <c r="Z49" s="4">
        <v>0</v>
      </c>
      <c r="AA49" s="4">
        <v>0</v>
      </c>
      <c r="AB49" s="4">
        <v>0</v>
      </c>
      <c r="AC49" s="4">
        <v>0</v>
      </c>
      <c r="AD49" s="4">
        <v>0</v>
      </c>
      <c r="AE49" s="4">
        <v>0</v>
      </c>
      <c r="AF49" s="1">
        <v>35180</v>
      </c>
      <c r="AG49" s="1">
        <v>9</v>
      </c>
      <c r="AH49"/>
    </row>
    <row r="50" spans="1:34" x14ac:dyDescent="0.25">
      <c r="A50" t="s">
        <v>143</v>
      </c>
      <c r="B50" t="s">
        <v>19</v>
      </c>
      <c r="C50" t="s">
        <v>211</v>
      </c>
      <c r="D50" t="s">
        <v>195</v>
      </c>
      <c r="E50" s="4">
        <v>65.739130434782609</v>
      </c>
      <c r="F50" s="4">
        <f>Nurse[[#This Row],[Total Nurse Staff Hours]]/Nurse[[#This Row],[MDS Census]]</f>
        <v>3.6616914682539696</v>
      </c>
      <c r="G50" s="4">
        <f>Nurse[[#This Row],[Total Direct Care Staff Hours]]/Nurse[[#This Row],[MDS Census]]</f>
        <v>3.5035433201058215</v>
      </c>
      <c r="H50" s="4">
        <f>Nurse[[#This Row],[Total RN Hours (w/ Admin, DON)]]/Nurse[[#This Row],[MDS Census]]</f>
        <v>0.74059689153439168</v>
      </c>
      <c r="I50" s="4">
        <f>Nurse[[#This Row],[RN Hours (excl. Admin, DON)]]/Nurse[[#This Row],[MDS Census]]</f>
        <v>0.58244874338624353</v>
      </c>
      <c r="J50" s="4">
        <f>SUM(Nurse[[#This Row],[RN Hours (excl. Admin, DON)]],Nurse[[#This Row],[RN Admin Hours]],Nurse[[#This Row],[RN DON Hours]],Nurse[[#This Row],[LPN Hours (excl. Admin)]],Nurse[[#This Row],[LPN Admin Hours]],Nurse[[#This Row],[CNA Hours]],Nurse[[#This Row],[NA TR Hours]],Nurse[[#This Row],[Med Aide/Tech Hours]])</f>
        <v>240.71641304347835</v>
      </c>
      <c r="K50" s="4">
        <f>SUM(Nurse[[#This Row],[RN Hours (excl. Admin, DON)]],Nurse[[#This Row],[LPN Hours (excl. Admin)]],Nurse[[#This Row],[CNA Hours]],Nurse[[#This Row],[NA TR Hours]],Nurse[[#This Row],[Med Aide/Tech Hours]])</f>
        <v>230.31989130434792</v>
      </c>
      <c r="L50" s="4">
        <f>SUM(Nurse[[#This Row],[RN Hours (excl. Admin, DON)]],Nurse[[#This Row],[RN Admin Hours]],Nurse[[#This Row],[RN DON Hours]])</f>
        <v>48.686195652173922</v>
      </c>
      <c r="M50" s="4">
        <v>38.289673913043487</v>
      </c>
      <c r="N50" s="4">
        <v>7.1791304347826088</v>
      </c>
      <c r="O50" s="4">
        <v>3.2173913043478262</v>
      </c>
      <c r="P50" s="4">
        <f>SUM(Nurse[[#This Row],[LPN Hours (excl. Admin)]],Nurse[[#This Row],[LPN Admin Hours]])</f>
        <v>48.086195652173913</v>
      </c>
      <c r="Q50" s="4">
        <v>48.086195652173913</v>
      </c>
      <c r="R50" s="4">
        <v>0</v>
      </c>
      <c r="S50" s="4">
        <f>SUM(Nurse[[#This Row],[CNA Hours]],Nurse[[#This Row],[NA TR Hours]],Nurse[[#This Row],[Med Aide/Tech Hours]])</f>
        <v>143.94402173913051</v>
      </c>
      <c r="T50" s="4">
        <v>138.61891304347833</v>
      </c>
      <c r="U50" s="4">
        <v>5.3251086956521734</v>
      </c>
      <c r="V50" s="4">
        <v>0</v>
      </c>
      <c r="W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28.684347826086956</v>
      </c>
      <c r="X50" s="4">
        <v>0.375</v>
      </c>
      <c r="Y50" s="4">
        <v>0</v>
      </c>
      <c r="Z50" s="4">
        <v>0</v>
      </c>
      <c r="AA50" s="4">
        <v>16.503043478260867</v>
      </c>
      <c r="AB50" s="4">
        <v>0</v>
      </c>
      <c r="AC50" s="4">
        <v>11.806304347826091</v>
      </c>
      <c r="AD50" s="4">
        <v>0</v>
      </c>
      <c r="AE50" s="4">
        <v>0</v>
      </c>
      <c r="AF50" s="1">
        <v>35091</v>
      </c>
      <c r="AG50" s="1">
        <v>9</v>
      </c>
      <c r="AH50"/>
    </row>
    <row r="51" spans="1:34" x14ac:dyDescent="0.25">
      <c r="A51" t="s">
        <v>143</v>
      </c>
      <c r="B51" t="s">
        <v>91</v>
      </c>
      <c r="C51" t="s">
        <v>227</v>
      </c>
      <c r="D51" t="s">
        <v>200</v>
      </c>
      <c r="E51" s="4">
        <v>72.739130434782609</v>
      </c>
      <c r="F51" s="4">
        <f>Nurse[[#This Row],[Total Nurse Staff Hours]]/Nurse[[#This Row],[MDS Census]]</f>
        <v>3.4855857740585781</v>
      </c>
      <c r="G51" s="4">
        <f>Nurse[[#This Row],[Total Direct Care Staff Hours]]/Nurse[[#This Row],[MDS Census]]</f>
        <v>3.3068649133293491</v>
      </c>
      <c r="H51" s="4">
        <f>Nurse[[#This Row],[Total RN Hours (w/ Admin, DON)]]/Nurse[[#This Row],[MDS Census]]</f>
        <v>0.34823819485953383</v>
      </c>
      <c r="I51" s="4">
        <f>Nurse[[#This Row],[RN Hours (excl. Admin, DON)]]/Nurse[[#This Row],[MDS Census]]</f>
        <v>0.21733562462641964</v>
      </c>
      <c r="J51" s="4">
        <f>SUM(Nurse[[#This Row],[RN Hours (excl. Admin, DON)]],Nurse[[#This Row],[RN Admin Hours]],Nurse[[#This Row],[RN DON Hours]],Nurse[[#This Row],[LPN Hours (excl. Admin)]],Nurse[[#This Row],[LPN Admin Hours]],Nurse[[#This Row],[CNA Hours]],Nurse[[#This Row],[NA TR Hours]],Nurse[[#This Row],[Med Aide/Tech Hours]])</f>
        <v>253.53847826086962</v>
      </c>
      <c r="K51" s="4">
        <f>SUM(Nurse[[#This Row],[RN Hours (excl. Admin, DON)]],Nurse[[#This Row],[LPN Hours (excl. Admin)]],Nurse[[#This Row],[CNA Hours]],Nurse[[#This Row],[NA TR Hours]],Nurse[[#This Row],[Med Aide/Tech Hours]])</f>
        <v>240.5384782608696</v>
      </c>
      <c r="L51" s="4">
        <f>SUM(Nurse[[#This Row],[RN Hours (excl. Admin, DON)]],Nurse[[#This Row],[RN Admin Hours]],Nurse[[#This Row],[RN DON Hours]])</f>
        <v>25.330543478260875</v>
      </c>
      <c r="M51" s="4">
        <v>15.80880434782609</v>
      </c>
      <c r="N51" s="4">
        <v>4.0869565217391308</v>
      </c>
      <c r="O51" s="4">
        <v>5.4347826086956523</v>
      </c>
      <c r="P51" s="4">
        <f>SUM(Nurse[[#This Row],[LPN Hours (excl. Admin)]],Nurse[[#This Row],[LPN Admin Hours]])</f>
        <v>72.612934782608704</v>
      </c>
      <c r="Q51" s="4">
        <v>69.134673913043486</v>
      </c>
      <c r="R51" s="4">
        <v>3.4782608695652173</v>
      </c>
      <c r="S51" s="4">
        <f>SUM(Nurse[[#This Row],[CNA Hours]],Nurse[[#This Row],[NA TR Hours]],Nurse[[#This Row],[Med Aide/Tech Hours]])</f>
        <v>155.59500000000003</v>
      </c>
      <c r="T51" s="4">
        <v>148.22119565217395</v>
      </c>
      <c r="U51" s="4">
        <v>7.3738043478260868</v>
      </c>
      <c r="V51" s="4">
        <v>0</v>
      </c>
      <c r="W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31.627173913043489</v>
      </c>
      <c r="X51" s="4">
        <v>0</v>
      </c>
      <c r="Y51" s="4">
        <v>0</v>
      </c>
      <c r="Z51" s="4">
        <v>0</v>
      </c>
      <c r="AA51" s="4">
        <v>31.026521739130445</v>
      </c>
      <c r="AB51" s="4">
        <v>0</v>
      </c>
      <c r="AC51" s="4">
        <v>0.60065217391304349</v>
      </c>
      <c r="AD51" s="4">
        <v>0</v>
      </c>
      <c r="AE51" s="4">
        <v>0</v>
      </c>
      <c r="AF51" s="1">
        <v>35233</v>
      </c>
      <c r="AG51" s="1">
        <v>9</v>
      </c>
      <c r="AH51"/>
    </row>
    <row r="52" spans="1:34" x14ac:dyDescent="0.25">
      <c r="A52" t="s">
        <v>143</v>
      </c>
      <c r="B52" t="s">
        <v>93</v>
      </c>
      <c r="C52" t="s">
        <v>218</v>
      </c>
      <c r="D52" t="s">
        <v>198</v>
      </c>
      <c r="E52" s="4">
        <v>65.521739130434781</v>
      </c>
      <c r="F52" s="4">
        <f>Nurse[[#This Row],[Total Nurse Staff Hours]]/Nurse[[#This Row],[MDS Census]]</f>
        <v>2.8374286662242869</v>
      </c>
      <c r="G52" s="4">
        <f>Nurse[[#This Row],[Total Direct Care Staff Hours]]/Nurse[[#This Row],[MDS Census]]</f>
        <v>2.6416755142667556</v>
      </c>
      <c r="H52" s="4">
        <f>Nurse[[#This Row],[Total RN Hours (w/ Admin, DON)]]/Nurse[[#This Row],[MDS Census]]</f>
        <v>0.48287989382879898</v>
      </c>
      <c r="I52" s="4">
        <f>Nurse[[#This Row],[RN Hours (excl. Admin, DON)]]/Nurse[[#This Row],[MDS Census]]</f>
        <v>0.44970139349701399</v>
      </c>
      <c r="J52" s="4">
        <f>SUM(Nurse[[#This Row],[RN Hours (excl. Admin, DON)]],Nurse[[#This Row],[RN Admin Hours]],Nurse[[#This Row],[RN DON Hours]],Nurse[[#This Row],[LPN Hours (excl. Admin)]],Nurse[[#This Row],[LPN Admin Hours]],Nurse[[#This Row],[CNA Hours]],Nurse[[#This Row],[NA TR Hours]],Nurse[[#This Row],[Med Aide/Tech Hours]])</f>
        <v>185.91326086956522</v>
      </c>
      <c r="K52" s="4">
        <f>SUM(Nurse[[#This Row],[RN Hours (excl. Admin, DON)]],Nurse[[#This Row],[LPN Hours (excl. Admin)]],Nurse[[#This Row],[CNA Hours]],Nurse[[#This Row],[NA TR Hours]],Nurse[[#This Row],[Med Aide/Tech Hours]])</f>
        <v>173.0871739130435</v>
      </c>
      <c r="L52" s="4">
        <f>SUM(Nurse[[#This Row],[RN Hours (excl. Admin, DON)]],Nurse[[#This Row],[RN Admin Hours]],Nurse[[#This Row],[RN DON Hours]])</f>
        <v>31.639130434782611</v>
      </c>
      <c r="M52" s="4">
        <v>29.46521739130435</v>
      </c>
      <c r="N52" s="4">
        <v>0</v>
      </c>
      <c r="O52" s="4">
        <v>2.1739130434782608</v>
      </c>
      <c r="P52" s="4">
        <f>SUM(Nurse[[#This Row],[LPN Hours (excl. Admin)]],Nurse[[#This Row],[LPN Admin Hours]])</f>
        <v>52.634673913043457</v>
      </c>
      <c r="Q52" s="4">
        <v>41.98249999999998</v>
      </c>
      <c r="R52" s="4">
        <v>10.652173913043478</v>
      </c>
      <c r="S52" s="4">
        <f>SUM(Nurse[[#This Row],[CNA Hours]],Nurse[[#This Row],[NA TR Hours]],Nurse[[#This Row],[Med Aide/Tech Hours]])</f>
        <v>101.63945652173915</v>
      </c>
      <c r="T52" s="4">
        <v>101.63945652173915</v>
      </c>
      <c r="U52" s="4">
        <v>0</v>
      </c>
      <c r="V52" s="4">
        <v>0</v>
      </c>
      <c r="W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19.430760869565219</v>
      </c>
      <c r="X52" s="4">
        <v>12.898369565217392</v>
      </c>
      <c r="Y52" s="4">
        <v>0</v>
      </c>
      <c r="Z52" s="4">
        <v>0</v>
      </c>
      <c r="AA52" s="4">
        <v>6.5323913043478266</v>
      </c>
      <c r="AB52" s="4">
        <v>0</v>
      </c>
      <c r="AC52" s="4">
        <v>0</v>
      </c>
      <c r="AD52" s="4">
        <v>0</v>
      </c>
      <c r="AE52" s="4">
        <v>0</v>
      </c>
      <c r="AF52" s="1">
        <v>35240</v>
      </c>
      <c r="AG52" s="1">
        <v>9</v>
      </c>
      <c r="AH52"/>
    </row>
    <row r="53" spans="1:34" x14ac:dyDescent="0.25">
      <c r="A53" t="s">
        <v>143</v>
      </c>
      <c r="B53" t="s">
        <v>119</v>
      </c>
      <c r="C53" t="s">
        <v>242</v>
      </c>
      <c r="D53" t="s">
        <v>201</v>
      </c>
      <c r="E53" s="4">
        <v>75.010869565217391</v>
      </c>
      <c r="F53" s="4">
        <f>Nurse[[#This Row],[Total Nurse Staff Hours]]/Nurse[[#This Row],[MDS Census]]</f>
        <v>3.7226199101579485</v>
      </c>
      <c r="G53" s="4">
        <f>Nurse[[#This Row],[Total Direct Care Staff Hours]]/Nurse[[#This Row],[MDS Census]]</f>
        <v>3.5811911317200407</v>
      </c>
      <c r="H53" s="4">
        <f>Nurse[[#This Row],[Total RN Hours (w/ Admin, DON)]]/Nurse[[#This Row],[MDS Census]]</f>
        <v>0.71530357919142185</v>
      </c>
      <c r="I53" s="4">
        <f>Nurse[[#This Row],[RN Hours (excl. Admin, DON)]]/Nurse[[#This Row],[MDS Census]]</f>
        <v>0.64574844225474592</v>
      </c>
      <c r="J53" s="4">
        <f>SUM(Nurse[[#This Row],[RN Hours (excl. Admin, DON)]],Nurse[[#This Row],[RN Admin Hours]],Nurse[[#This Row],[RN DON Hours]],Nurse[[#This Row],[LPN Hours (excl. Admin)]],Nurse[[#This Row],[LPN Admin Hours]],Nurse[[#This Row],[CNA Hours]],Nurse[[#This Row],[NA TR Hours]],Nurse[[#This Row],[Med Aide/Tech Hours]])</f>
        <v>279.23695652173916</v>
      </c>
      <c r="K53" s="4">
        <f>SUM(Nurse[[#This Row],[RN Hours (excl. Admin, DON)]],Nurse[[#This Row],[LPN Hours (excl. Admin)]],Nurse[[#This Row],[CNA Hours]],Nurse[[#This Row],[NA TR Hours]],Nurse[[#This Row],[Med Aide/Tech Hours]])</f>
        <v>268.62826086956522</v>
      </c>
      <c r="L53" s="4">
        <f>SUM(Nurse[[#This Row],[RN Hours (excl. Admin, DON)]],Nurse[[#This Row],[RN Admin Hours]],Nurse[[#This Row],[RN DON Hours]])</f>
        <v>53.655543478260888</v>
      </c>
      <c r="M53" s="4">
        <v>48.43815217391306</v>
      </c>
      <c r="N53" s="4">
        <v>0</v>
      </c>
      <c r="O53" s="4">
        <v>5.2173913043478262</v>
      </c>
      <c r="P53" s="4">
        <f>SUM(Nurse[[#This Row],[LPN Hours (excl. Admin)]],Nurse[[#This Row],[LPN Admin Hours]])</f>
        <v>76.692282608695649</v>
      </c>
      <c r="Q53" s="4">
        <v>71.300978260869556</v>
      </c>
      <c r="R53" s="4">
        <v>5.3913043478260869</v>
      </c>
      <c r="S53" s="4">
        <f>SUM(Nurse[[#This Row],[CNA Hours]],Nurse[[#This Row],[NA TR Hours]],Nurse[[#This Row],[Med Aide/Tech Hours]])</f>
        <v>148.88913043478263</v>
      </c>
      <c r="T53" s="4">
        <v>148.88913043478263</v>
      </c>
      <c r="U53" s="4">
        <v>0</v>
      </c>
      <c r="V53" s="4">
        <v>0</v>
      </c>
      <c r="W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27.75</v>
      </c>
      <c r="X53" s="4">
        <v>5.5</v>
      </c>
      <c r="Y53" s="4">
        <v>0</v>
      </c>
      <c r="Z53" s="4">
        <v>0</v>
      </c>
      <c r="AA53" s="4">
        <v>22.25</v>
      </c>
      <c r="AB53" s="4">
        <v>0</v>
      </c>
      <c r="AC53" s="4">
        <v>0</v>
      </c>
      <c r="AD53" s="4">
        <v>0</v>
      </c>
      <c r="AE53" s="4">
        <v>0</v>
      </c>
      <c r="AF53" s="1">
        <v>35277</v>
      </c>
      <c r="AG53" s="1">
        <v>9</v>
      </c>
      <c r="AH53"/>
    </row>
    <row r="54" spans="1:34" x14ac:dyDescent="0.25">
      <c r="A54" t="s">
        <v>143</v>
      </c>
      <c r="B54" t="s">
        <v>32</v>
      </c>
      <c r="C54" t="s">
        <v>205</v>
      </c>
      <c r="D54" t="s">
        <v>192</v>
      </c>
      <c r="E54" s="4">
        <v>101.80434782608695</v>
      </c>
      <c r="F54" s="4">
        <f>Nurse[[#This Row],[Total Nurse Staff Hours]]/Nurse[[#This Row],[MDS Census]]</f>
        <v>3.0413335468716638</v>
      </c>
      <c r="G54" s="4">
        <f>Nurse[[#This Row],[Total Direct Care Staff Hours]]/Nurse[[#This Row],[MDS Census]]</f>
        <v>2.8534198163570368</v>
      </c>
      <c r="H54" s="4">
        <f>Nurse[[#This Row],[Total RN Hours (w/ Admin, DON)]]/Nurse[[#This Row],[MDS Census]]</f>
        <v>0.29368567157804831</v>
      </c>
      <c r="I54" s="4">
        <f>Nurse[[#This Row],[RN Hours (excl. Admin, DON)]]/Nurse[[#This Row],[MDS Census]]</f>
        <v>0.15275037369207778</v>
      </c>
      <c r="J54" s="4">
        <f>SUM(Nurse[[#This Row],[RN Hours (excl. Admin, DON)]],Nurse[[#This Row],[RN Admin Hours]],Nurse[[#This Row],[RN DON Hours]],Nurse[[#This Row],[LPN Hours (excl. Admin)]],Nurse[[#This Row],[LPN Admin Hours]],Nurse[[#This Row],[CNA Hours]],Nurse[[#This Row],[NA TR Hours]],Nurse[[#This Row],[Med Aide/Tech Hours]])</f>
        <v>309.62097826086961</v>
      </c>
      <c r="K54" s="4">
        <f>SUM(Nurse[[#This Row],[RN Hours (excl. Admin, DON)]],Nurse[[#This Row],[LPN Hours (excl. Admin)]],Nurse[[#This Row],[CNA Hours]],Nurse[[#This Row],[NA TR Hours]],Nurse[[#This Row],[Med Aide/Tech Hours]])</f>
        <v>290.49054347826092</v>
      </c>
      <c r="L54" s="4">
        <f>SUM(Nurse[[#This Row],[RN Hours (excl. Admin, DON)]],Nurse[[#This Row],[RN Admin Hours]],Nurse[[#This Row],[RN DON Hours]])</f>
        <v>29.89847826086957</v>
      </c>
      <c r="M54" s="4">
        <v>15.550652173913047</v>
      </c>
      <c r="N54" s="4">
        <v>9.9130434782608692</v>
      </c>
      <c r="O54" s="4">
        <v>4.4347826086956523</v>
      </c>
      <c r="P54" s="4">
        <f>SUM(Nurse[[#This Row],[LPN Hours (excl. Admin)]],Nurse[[#This Row],[LPN Admin Hours]])</f>
        <v>98.928260869565207</v>
      </c>
      <c r="Q54" s="4">
        <v>94.145652173913035</v>
      </c>
      <c r="R54" s="4">
        <v>4.7826086956521738</v>
      </c>
      <c r="S54" s="4">
        <f>SUM(Nurse[[#This Row],[CNA Hours]],Nurse[[#This Row],[NA TR Hours]],Nurse[[#This Row],[Med Aide/Tech Hours]])</f>
        <v>180.79423913043485</v>
      </c>
      <c r="T54" s="4">
        <v>178.09826086956528</v>
      </c>
      <c r="U54" s="4">
        <v>2.6959782608695653</v>
      </c>
      <c r="V54" s="4">
        <v>0</v>
      </c>
      <c r="W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35.002065217391312</v>
      </c>
      <c r="X54" s="4">
        <v>0</v>
      </c>
      <c r="Y54" s="4">
        <v>0</v>
      </c>
      <c r="Z54" s="4">
        <v>0</v>
      </c>
      <c r="AA54" s="4">
        <v>8.1521739130434784E-2</v>
      </c>
      <c r="AB54" s="4">
        <v>0</v>
      </c>
      <c r="AC54" s="4">
        <v>34.920543478260875</v>
      </c>
      <c r="AD54" s="4">
        <v>0</v>
      </c>
      <c r="AE54" s="4">
        <v>0</v>
      </c>
      <c r="AF54" s="1">
        <v>35107</v>
      </c>
      <c r="AG54" s="1">
        <v>9</v>
      </c>
      <c r="AH54"/>
    </row>
    <row r="55" spans="1:34" x14ac:dyDescent="0.25">
      <c r="A55" t="s">
        <v>143</v>
      </c>
      <c r="B55" t="s">
        <v>71</v>
      </c>
      <c r="C55" t="s">
        <v>230</v>
      </c>
      <c r="D55" t="s">
        <v>202</v>
      </c>
      <c r="E55" s="4">
        <v>64.413043478260875</v>
      </c>
      <c r="F55" s="4">
        <f>Nurse[[#This Row],[Total Nurse Staff Hours]]/Nurse[[#This Row],[MDS Census]]</f>
        <v>2.8096641916976046</v>
      </c>
      <c r="G55" s="4">
        <f>Nurse[[#This Row],[Total Direct Care Staff Hours]]/Nurse[[#This Row],[MDS Census]]</f>
        <v>2.5687630779615263</v>
      </c>
      <c r="H55" s="4">
        <f>Nurse[[#This Row],[Total RN Hours (w/ Admin, DON)]]/Nurse[[#This Row],[MDS Census]]</f>
        <v>0.82836314546068179</v>
      </c>
      <c r="I55" s="4">
        <f>Nurse[[#This Row],[RN Hours (excl. Admin, DON)]]/Nurse[[#This Row],[MDS Census]]</f>
        <v>0.66930475869051642</v>
      </c>
      <c r="J55" s="4">
        <f>SUM(Nurse[[#This Row],[RN Hours (excl. Admin, DON)]],Nurse[[#This Row],[RN Admin Hours]],Nurse[[#This Row],[RN DON Hours]],Nurse[[#This Row],[LPN Hours (excl. Admin)]],Nurse[[#This Row],[LPN Admin Hours]],Nurse[[#This Row],[CNA Hours]],Nurse[[#This Row],[NA TR Hours]],Nurse[[#This Row],[Med Aide/Tech Hours]])</f>
        <v>180.9790217391305</v>
      </c>
      <c r="K55" s="4">
        <f>SUM(Nurse[[#This Row],[RN Hours (excl. Admin, DON)]],Nurse[[#This Row],[LPN Hours (excl. Admin)]],Nurse[[#This Row],[CNA Hours]],Nurse[[#This Row],[NA TR Hours]],Nurse[[#This Row],[Med Aide/Tech Hours]])</f>
        <v>165.46184782608702</v>
      </c>
      <c r="L55" s="4">
        <f>SUM(Nurse[[#This Row],[RN Hours (excl. Admin, DON)]],Nurse[[#This Row],[RN Admin Hours]],Nurse[[#This Row],[RN DON Hours]])</f>
        <v>53.357391304347836</v>
      </c>
      <c r="M55" s="4">
        <v>43.111956521739138</v>
      </c>
      <c r="N55" s="4">
        <v>4.7671739130434796</v>
      </c>
      <c r="O55" s="4">
        <v>5.4782608695652177</v>
      </c>
      <c r="P55" s="4">
        <f>SUM(Nurse[[#This Row],[LPN Hours (excl. Admin)]],Nurse[[#This Row],[LPN Admin Hours]])</f>
        <v>15.892826086956521</v>
      </c>
      <c r="Q55" s="4">
        <v>10.62108695652174</v>
      </c>
      <c r="R55" s="4">
        <v>5.2717391304347823</v>
      </c>
      <c r="S55" s="4">
        <f>SUM(Nurse[[#This Row],[CNA Hours]],Nurse[[#This Row],[NA TR Hours]],Nurse[[#This Row],[Med Aide/Tech Hours]])</f>
        <v>111.72880434782614</v>
      </c>
      <c r="T55" s="4">
        <v>111.72880434782614</v>
      </c>
      <c r="U55" s="4">
        <v>0</v>
      </c>
      <c r="V55" s="4">
        <v>0</v>
      </c>
      <c r="W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29.744456521739131</v>
      </c>
      <c r="X55" s="4">
        <v>0.39130434782608697</v>
      </c>
      <c r="Y55" s="4">
        <v>0</v>
      </c>
      <c r="Z55" s="4">
        <v>0</v>
      </c>
      <c r="AA55" s="4">
        <v>8.2653260869565219</v>
      </c>
      <c r="AB55" s="4">
        <v>0</v>
      </c>
      <c r="AC55" s="4">
        <v>21.087826086956522</v>
      </c>
      <c r="AD55" s="4">
        <v>0</v>
      </c>
      <c r="AE55" s="4">
        <v>0</v>
      </c>
      <c r="AF55" s="1">
        <v>35172</v>
      </c>
      <c r="AG55" s="1">
        <v>9</v>
      </c>
      <c r="AH55"/>
    </row>
    <row r="56" spans="1:34" x14ac:dyDescent="0.25">
      <c r="A56" t="s">
        <v>143</v>
      </c>
      <c r="B56" t="s">
        <v>15</v>
      </c>
      <c r="C56" t="s">
        <v>206</v>
      </c>
      <c r="D56" t="s">
        <v>193</v>
      </c>
      <c r="E56" s="4">
        <v>77.467391304347828</v>
      </c>
      <c r="F56" s="4">
        <f>Nurse[[#This Row],[Total Nurse Staff Hours]]/Nurse[[#This Row],[MDS Census]]</f>
        <v>3.0764094289322292</v>
      </c>
      <c r="G56" s="4">
        <f>Nurse[[#This Row],[Total Direct Care Staff Hours]]/Nurse[[#This Row],[MDS Census]]</f>
        <v>2.9518128244703239</v>
      </c>
      <c r="H56" s="4">
        <f>Nurse[[#This Row],[Total RN Hours (w/ Admin, DON)]]/Nurse[[#This Row],[MDS Census]]</f>
        <v>0.32617651185632107</v>
      </c>
      <c r="I56" s="4">
        <f>Nurse[[#This Row],[RN Hours (excl. Admin, DON)]]/Nurse[[#This Row],[MDS Census]]</f>
        <v>0.27229689911603761</v>
      </c>
      <c r="J56" s="4">
        <f>SUM(Nurse[[#This Row],[RN Hours (excl. Admin, DON)]],Nurse[[#This Row],[RN Admin Hours]],Nurse[[#This Row],[RN DON Hours]],Nurse[[#This Row],[LPN Hours (excl. Admin)]],Nurse[[#This Row],[LPN Admin Hours]],Nurse[[#This Row],[CNA Hours]],Nurse[[#This Row],[NA TR Hours]],Nurse[[#This Row],[Med Aide/Tech Hours]])</f>
        <v>238.32141304347823</v>
      </c>
      <c r="K56" s="4">
        <f>SUM(Nurse[[#This Row],[RN Hours (excl. Admin, DON)]],Nurse[[#This Row],[LPN Hours (excl. Admin)]],Nurse[[#This Row],[CNA Hours]],Nurse[[#This Row],[NA TR Hours]],Nurse[[#This Row],[Med Aide/Tech Hours]])</f>
        <v>228.66923913043476</v>
      </c>
      <c r="L56" s="4">
        <f>SUM(Nurse[[#This Row],[RN Hours (excl. Admin, DON)]],Nurse[[#This Row],[RN Admin Hours]],Nurse[[#This Row],[RN DON Hours]])</f>
        <v>25.268043478260871</v>
      </c>
      <c r="M56" s="4">
        <v>21.09413043478261</v>
      </c>
      <c r="N56" s="4">
        <v>0</v>
      </c>
      <c r="O56" s="4">
        <v>4.1739130434782608</v>
      </c>
      <c r="P56" s="4">
        <f>SUM(Nurse[[#This Row],[LPN Hours (excl. Admin)]],Nurse[[#This Row],[LPN Admin Hours]])</f>
        <v>85.165978260869565</v>
      </c>
      <c r="Q56" s="4">
        <v>79.687717391304346</v>
      </c>
      <c r="R56" s="4">
        <v>5.4782608695652177</v>
      </c>
      <c r="S56" s="4">
        <f>SUM(Nurse[[#This Row],[CNA Hours]],Nurse[[#This Row],[NA TR Hours]],Nurse[[#This Row],[Med Aide/Tech Hours]])</f>
        <v>127.8873913043478</v>
      </c>
      <c r="T56" s="4">
        <v>127.8873913043478</v>
      </c>
      <c r="U56" s="4">
        <v>0</v>
      </c>
      <c r="V56" s="4">
        <v>0</v>
      </c>
      <c r="W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2.8043478260869561</v>
      </c>
      <c r="X56" s="4">
        <v>0</v>
      </c>
      <c r="Y56" s="4">
        <v>0</v>
      </c>
      <c r="Z56" s="4">
        <v>0</v>
      </c>
      <c r="AA56" s="4">
        <v>0.65217391304347827</v>
      </c>
      <c r="AB56" s="4">
        <v>0</v>
      </c>
      <c r="AC56" s="4">
        <v>2.152173913043478</v>
      </c>
      <c r="AD56" s="4">
        <v>0</v>
      </c>
      <c r="AE56" s="4">
        <v>0</v>
      </c>
      <c r="AF56" s="1">
        <v>35085</v>
      </c>
      <c r="AG56" s="1">
        <v>9</v>
      </c>
      <c r="AH56"/>
    </row>
    <row r="57" spans="1:34" x14ac:dyDescent="0.25">
      <c r="A57" t="s">
        <v>143</v>
      </c>
      <c r="B57" t="s">
        <v>24</v>
      </c>
      <c r="C57" t="s">
        <v>216</v>
      </c>
      <c r="D57" t="s">
        <v>197</v>
      </c>
      <c r="E57" s="4">
        <v>93.054347826086953</v>
      </c>
      <c r="F57" s="4">
        <f>Nurse[[#This Row],[Total Nurse Staff Hours]]/Nurse[[#This Row],[MDS Census]]</f>
        <v>3.7758953393295176</v>
      </c>
      <c r="G57" s="4">
        <f>Nurse[[#This Row],[Total Direct Care Staff Hours]]/Nurse[[#This Row],[MDS Census]]</f>
        <v>3.5600922789393761</v>
      </c>
      <c r="H57" s="4">
        <f>Nurse[[#This Row],[Total RN Hours (w/ Admin, DON)]]/Nurse[[#This Row],[MDS Census]]</f>
        <v>0.58059455671066462</v>
      </c>
      <c r="I57" s="4">
        <f>Nurse[[#This Row],[RN Hours (excl. Admin, DON)]]/Nurse[[#This Row],[MDS Census]]</f>
        <v>0.46098236187361291</v>
      </c>
      <c r="J57" s="4">
        <f>SUM(Nurse[[#This Row],[RN Hours (excl. Admin, DON)]],Nurse[[#This Row],[RN Admin Hours]],Nurse[[#This Row],[RN DON Hours]],Nurse[[#This Row],[LPN Hours (excl. Admin)]],Nurse[[#This Row],[LPN Admin Hours]],Nurse[[#This Row],[CNA Hours]],Nurse[[#This Row],[NA TR Hours]],Nurse[[#This Row],[Med Aide/Tech Hours]])</f>
        <v>351.36347826086956</v>
      </c>
      <c r="K57" s="4">
        <f>SUM(Nurse[[#This Row],[RN Hours (excl. Admin, DON)]],Nurse[[#This Row],[LPN Hours (excl. Admin)]],Nurse[[#This Row],[CNA Hours]],Nurse[[#This Row],[NA TR Hours]],Nurse[[#This Row],[Med Aide/Tech Hours]])</f>
        <v>331.28206521739128</v>
      </c>
      <c r="L57" s="4">
        <f>SUM(Nurse[[#This Row],[RN Hours (excl. Admin, DON)]],Nurse[[#This Row],[RN Admin Hours]],Nurse[[#This Row],[RN DON Hours]])</f>
        <v>54.026847826086957</v>
      </c>
      <c r="M57" s="4">
        <v>42.896413043478262</v>
      </c>
      <c r="N57" s="4">
        <v>5.6521739130434785</v>
      </c>
      <c r="O57" s="4">
        <v>5.4782608695652177</v>
      </c>
      <c r="P57" s="4">
        <f>SUM(Nurse[[#This Row],[LPN Hours (excl. Admin)]],Nurse[[#This Row],[LPN Admin Hours]])</f>
        <v>83.653369565217375</v>
      </c>
      <c r="Q57" s="4">
        <v>74.702391304347813</v>
      </c>
      <c r="R57" s="4">
        <v>8.9509782608695669</v>
      </c>
      <c r="S57" s="4">
        <f>SUM(Nurse[[#This Row],[CNA Hours]],Nurse[[#This Row],[NA TR Hours]],Nurse[[#This Row],[Med Aide/Tech Hours]])</f>
        <v>213.68326086956523</v>
      </c>
      <c r="T57" s="4">
        <v>213.68326086956523</v>
      </c>
      <c r="U57" s="4">
        <v>0</v>
      </c>
      <c r="V57" s="4">
        <v>0</v>
      </c>
      <c r="W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7" s="4">
        <v>0</v>
      </c>
      <c r="Y57" s="4">
        <v>0</v>
      </c>
      <c r="Z57" s="4">
        <v>0</v>
      </c>
      <c r="AA57" s="4">
        <v>0</v>
      </c>
      <c r="AB57" s="4">
        <v>0</v>
      </c>
      <c r="AC57" s="4">
        <v>0</v>
      </c>
      <c r="AD57" s="4">
        <v>0</v>
      </c>
      <c r="AE57" s="4">
        <v>0</v>
      </c>
      <c r="AF57" s="1">
        <v>35096</v>
      </c>
      <c r="AG57" s="1">
        <v>9</v>
      </c>
      <c r="AH57"/>
    </row>
    <row r="58" spans="1:34" x14ac:dyDescent="0.25">
      <c r="A58" t="s">
        <v>143</v>
      </c>
      <c r="B58" t="s">
        <v>4</v>
      </c>
      <c r="C58" t="s">
        <v>207</v>
      </c>
      <c r="D58" t="s">
        <v>192</v>
      </c>
      <c r="E58" s="4">
        <v>52.25</v>
      </c>
      <c r="F58" s="4">
        <f>Nurse[[#This Row],[Total Nurse Staff Hours]]/Nurse[[#This Row],[MDS Census]]</f>
        <v>3.4506885791553987</v>
      </c>
      <c r="G58" s="4">
        <f>Nurse[[#This Row],[Total Direct Care Staff Hours]]/Nurse[[#This Row],[MDS Census]]</f>
        <v>3.2642937382983153</v>
      </c>
      <c r="H58" s="4">
        <f>Nurse[[#This Row],[Total RN Hours (w/ Admin, DON)]]/Nurse[[#This Row],[MDS Census]]</f>
        <v>0.47789889744123154</v>
      </c>
      <c r="I58" s="4">
        <f>Nurse[[#This Row],[RN Hours (excl. Admin, DON)]]/Nurse[[#This Row],[MDS Census]]</f>
        <v>0.29150405658414813</v>
      </c>
      <c r="J58" s="4">
        <f>SUM(Nurse[[#This Row],[RN Hours (excl. Admin, DON)]],Nurse[[#This Row],[RN Admin Hours]],Nurse[[#This Row],[RN DON Hours]],Nurse[[#This Row],[LPN Hours (excl. Admin)]],Nurse[[#This Row],[LPN Admin Hours]],Nurse[[#This Row],[CNA Hours]],Nurse[[#This Row],[NA TR Hours]],Nurse[[#This Row],[Med Aide/Tech Hours]])</f>
        <v>180.29847826086959</v>
      </c>
      <c r="K58" s="4">
        <f>SUM(Nurse[[#This Row],[RN Hours (excl. Admin, DON)]],Nurse[[#This Row],[LPN Hours (excl. Admin)]],Nurse[[#This Row],[CNA Hours]],Nurse[[#This Row],[NA TR Hours]],Nurse[[#This Row],[Med Aide/Tech Hours]])</f>
        <v>170.55934782608696</v>
      </c>
      <c r="L58" s="4">
        <f>SUM(Nurse[[#This Row],[RN Hours (excl. Admin, DON)]],Nurse[[#This Row],[RN Admin Hours]],Nurse[[#This Row],[RN DON Hours]])</f>
        <v>24.970217391304349</v>
      </c>
      <c r="M58" s="4">
        <v>15.231086956521739</v>
      </c>
      <c r="N58" s="4">
        <v>5.3043478260869561</v>
      </c>
      <c r="O58" s="4">
        <v>4.4347826086956523</v>
      </c>
      <c r="P58" s="4">
        <f>SUM(Nurse[[#This Row],[LPN Hours (excl. Admin)]],Nurse[[#This Row],[LPN Admin Hours]])</f>
        <v>46.122934782608709</v>
      </c>
      <c r="Q58" s="4">
        <v>46.122934782608709</v>
      </c>
      <c r="R58" s="4">
        <v>0</v>
      </c>
      <c r="S58" s="4">
        <f>SUM(Nurse[[#This Row],[CNA Hours]],Nurse[[#This Row],[NA TR Hours]],Nurse[[#This Row],[Med Aide/Tech Hours]])</f>
        <v>109.20532608695652</v>
      </c>
      <c r="T58" s="4">
        <v>105.78043478260869</v>
      </c>
      <c r="U58" s="4">
        <v>3.4248913043478275</v>
      </c>
      <c r="V58" s="4">
        <v>0</v>
      </c>
      <c r="W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39.542934782608704</v>
      </c>
      <c r="X58" s="4">
        <v>0.25</v>
      </c>
      <c r="Y58" s="4">
        <v>0</v>
      </c>
      <c r="Z58" s="4">
        <v>0</v>
      </c>
      <c r="AA58" s="4">
        <v>6.4294565217391293</v>
      </c>
      <c r="AB58" s="4">
        <v>0</v>
      </c>
      <c r="AC58" s="4">
        <v>32.863478260869577</v>
      </c>
      <c r="AD58" s="4">
        <v>0</v>
      </c>
      <c r="AE58" s="4">
        <v>0</v>
      </c>
      <c r="AF58" s="1">
        <v>35059</v>
      </c>
      <c r="AG58" s="1">
        <v>9</v>
      </c>
      <c r="AH58"/>
    </row>
    <row r="59" spans="1:34" x14ac:dyDescent="0.25">
      <c r="A59" t="s">
        <v>143</v>
      </c>
      <c r="B59" t="s">
        <v>22</v>
      </c>
      <c r="C59" t="s">
        <v>214</v>
      </c>
      <c r="D59" t="s">
        <v>195</v>
      </c>
      <c r="E59" s="4">
        <v>68.456521739130437</v>
      </c>
      <c r="F59" s="4">
        <f>Nurse[[#This Row],[Total Nurse Staff Hours]]/Nurse[[#This Row],[MDS Census]]</f>
        <v>3.364010797078437</v>
      </c>
      <c r="G59" s="4">
        <f>Nurse[[#This Row],[Total Direct Care Staff Hours]]/Nurse[[#This Row],[MDS Census]]</f>
        <v>3.1481359161638611</v>
      </c>
      <c r="H59" s="4">
        <f>Nurse[[#This Row],[Total RN Hours (w/ Admin, DON)]]/Nurse[[#This Row],[MDS Census]]</f>
        <v>1.0848174023499526</v>
      </c>
      <c r="I59" s="4">
        <f>Nurse[[#This Row],[RN Hours (excl. Admin, DON)]]/Nurse[[#This Row],[MDS Census]]</f>
        <v>0.9400762146713243</v>
      </c>
      <c r="J59" s="4">
        <f>SUM(Nurse[[#This Row],[RN Hours (excl. Admin, DON)]],Nurse[[#This Row],[RN Admin Hours]],Nurse[[#This Row],[RN DON Hours]],Nurse[[#This Row],[LPN Hours (excl. Admin)]],Nurse[[#This Row],[LPN Admin Hours]],Nurse[[#This Row],[CNA Hours]],Nurse[[#This Row],[NA TR Hours]],Nurse[[#This Row],[Med Aide/Tech Hours]])</f>
        <v>230.28847826086954</v>
      </c>
      <c r="K59" s="4">
        <f>SUM(Nurse[[#This Row],[RN Hours (excl. Admin, DON)]],Nurse[[#This Row],[LPN Hours (excl. Admin)]],Nurse[[#This Row],[CNA Hours]],Nurse[[#This Row],[NA TR Hours]],Nurse[[#This Row],[Med Aide/Tech Hours]])</f>
        <v>215.51043478260868</v>
      </c>
      <c r="L59" s="4">
        <f>SUM(Nurse[[#This Row],[RN Hours (excl. Admin, DON)]],Nurse[[#This Row],[RN Admin Hours]],Nurse[[#This Row],[RN DON Hours]])</f>
        <v>74.262826086956537</v>
      </c>
      <c r="M59" s="4">
        <v>64.354347826086965</v>
      </c>
      <c r="N59" s="4">
        <v>5.734565217391304</v>
      </c>
      <c r="O59" s="4">
        <v>4.1739130434782608</v>
      </c>
      <c r="P59" s="4">
        <f>SUM(Nurse[[#This Row],[LPN Hours (excl. Admin)]],Nurse[[#This Row],[LPN Admin Hours]])</f>
        <v>32.774239130434772</v>
      </c>
      <c r="Q59" s="4">
        <v>27.904673913043467</v>
      </c>
      <c r="R59" s="4">
        <v>4.8695652173913047</v>
      </c>
      <c r="S59" s="4">
        <f>SUM(Nurse[[#This Row],[CNA Hours]],Nurse[[#This Row],[NA TR Hours]],Nurse[[#This Row],[Med Aide/Tech Hours]])</f>
        <v>123.25141304347825</v>
      </c>
      <c r="T59" s="4">
        <v>113.65021739130434</v>
      </c>
      <c r="U59" s="4">
        <v>9.6011956521739119</v>
      </c>
      <c r="V59" s="4">
        <v>0</v>
      </c>
      <c r="W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66.22</v>
      </c>
      <c r="X59" s="4">
        <v>3.8014130434782611</v>
      </c>
      <c r="Y59" s="4">
        <v>0</v>
      </c>
      <c r="Z59" s="4">
        <v>0</v>
      </c>
      <c r="AA59" s="4">
        <v>15.712934782608697</v>
      </c>
      <c r="AB59" s="4">
        <v>0</v>
      </c>
      <c r="AC59" s="4">
        <v>46.705652173913045</v>
      </c>
      <c r="AD59" s="4">
        <v>0</v>
      </c>
      <c r="AE59" s="4">
        <v>0</v>
      </c>
      <c r="AF59" s="1">
        <v>35094</v>
      </c>
      <c r="AG59" s="1">
        <v>9</v>
      </c>
      <c r="AH59"/>
    </row>
    <row r="60" spans="1:34" x14ac:dyDescent="0.25">
      <c r="A60" t="s">
        <v>143</v>
      </c>
      <c r="B60" t="s">
        <v>53</v>
      </c>
      <c r="C60" t="s">
        <v>226</v>
      </c>
      <c r="D60" t="s">
        <v>201</v>
      </c>
      <c r="E60" s="4">
        <v>39.076086956521742</v>
      </c>
      <c r="F60" s="4">
        <f>Nurse[[#This Row],[Total Nurse Staff Hours]]/Nurse[[#This Row],[MDS Census]]</f>
        <v>2.8416216968011114</v>
      </c>
      <c r="G60" s="4">
        <f>Nurse[[#This Row],[Total Direct Care Staff Hours]]/Nurse[[#This Row],[MDS Census]]</f>
        <v>2.532442280945757</v>
      </c>
      <c r="H60" s="4">
        <f>Nurse[[#This Row],[Total RN Hours (w/ Admin, DON)]]/Nurse[[#This Row],[MDS Census]]</f>
        <v>0.69473157162726007</v>
      </c>
      <c r="I60" s="4">
        <f>Nurse[[#This Row],[RN Hours (excl. Admin, DON)]]/Nurse[[#This Row],[MDS Census]]</f>
        <v>0.40043393602225313</v>
      </c>
      <c r="J60" s="4">
        <f>SUM(Nurse[[#This Row],[RN Hours (excl. Admin, DON)]],Nurse[[#This Row],[RN Admin Hours]],Nurse[[#This Row],[RN DON Hours]],Nurse[[#This Row],[LPN Hours (excl. Admin)]],Nurse[[#This Row],[LPN Admin Hours]],Nurse[[#This Row],[CNA Hours]],Nurse[[#This Row],[NA TR Hours]],Nurse[[#This Row],[Med Aide/Tech Hours]])</f>
        <v>111.0394565217391</v>
      </c>
      <c r="K60" s="4">
        <f>SUM(Nurse[[#This Row],[RN Hours (excl. Admin, DON)]],Nurse[[#This Row],[LPN Hours (excl. Admin)]],Nurse[[#This Row],[CNA Hours]],Nurse[[#This Row],[NA TR Hours]],Nurse[[#This Row],[Med Aide/Tech Hours]])</f>
        <v>98.95793478260866</v>
      </c>
      <c r="L60" s="4">
        <f>SUM(Nurse[[#This Row],[RN Hours (excl. Admin, DON)]],Nurse[[#This Row],[RN Admin Hours]],Nurse[[#This Row],[RN DON Hours]])</f>
        <v>27.147391304347828</v>
      </c>
      <c r="M60" s="4">
        <v>15.647391304347828</v>
      </c>
      <c r="N60" s="4">
        <v>7.0434782608695654</v>
      </c>
      <c r="O60" s="4">
        <v>4.4565217391304346</v>
      </c>
      <c r="P60" s="4">
        <f>SUM(Nurse[[#This Row],[LPN Hours (excl. Admin)]],Nurse[[#This Row],[LPN Admin Hours]])</f>
        <v>30.924130434782597</v>
      </c>
      <c r="Q60" s="4">
        <v>30.342608695652164</v>
      </c>
      <c r="R60" s="4">
        <v>0.58152173913043481</v>
      </c>
      <c r="S60" s="4">
        <f>SUM(Nurse[[#This Row],[CNA Hours]],Nurse[[#This Row],[NA TR Hours]],Nurse[[#This Row],[Med Aide/Tech Hours]])</f>
        <v>52.967934782608666</v>
      </c>
      <c r="T60" s="4">
        <v>51.527826086956495</v>
      </c>
      <c r="U60" s="4">
        <v>1.440108695652174</v>
      </c>
      <c r="V60" s="4">
        <v>0</v>
      </c>
      <c r="W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7.637282608695652</v>
      </c>
      <c r="X60" s="4">
        <v>0</v>
      </c>
      <c r="Y60" s="4">
        <v>0</v>
      </c>
      <c r="Z60" s="4">
        <v>0</v>
      </c>
      <c r="AA60" s="4">
        <v>7.637282608695652</v>
      </c>
      <c r="AB60" s="4">
        <v>0</v>
      </c>
      <c r="AC60" s="4">
        <v>0</v>
      </c>
      <c r="AD60" s="4">
        <v>0</v>
      </c>
      <c r="AE60" s="4">
        <v>0</v>
      </c>
      <c r="AF60" s="1">
        <v>35139</v>
      </c>
      <c r="AG60" s="1">
        <v>9</v>
      </c>
      <c r="AH60"/>
    </row>
    <row r="61" spans="1:34" x14ac:dyDescent="0.25">
      <c r="A61" t="s">
        <v>143</v>
      </c>
      <c r="B61" t="s">
        <v>16</v>
      </c>
      <c r="C61" t="s">
        <v>140</v>
      </c>
      <c r="D61" t="s">
        <v>194</v>
      </c>
      <c r="E61" s="4">
        <v>64.5</v>
      </c>
      <c r="F61" s="4">
        <f>Nurse[[#This Row],[Total Nurse Staff Hours]]/Nurse[[#This Row],[MDS Census]]</f>
        <v>3.5726086956521748</v>
      </c>
      <c r="G61" s="4">
        <f>Nurse[[#This Row],[Total Direct Care Staff Hours]]/Nurse[[#This Row],[MDS Census]]</f>
        <v>3.313682170542636</v>
      </c>
      <c r="H61" s="4">
        <f>Nurse[[#This Row],[Total RN Hours (w/ Admin, DON)]]/Nurse[[#This Row],[MDS Census]]</f>
        <v>0.70955679137175587</v>
      </c>
      <c r="I61" s="4">
        <f>Nurse[[#This Row],[RN Hours (excl. Admin, DON)]]/Nurse[[#This Row],[MDS Census]]</f>
        <v>0.56668014829794389</v>
      </c>
      <c r="J61" s="4">
        <f>SUM(Nurse[[#This Row],[RN Hours (excl. Admin, DON)]],Nurse[[#This Row],[RN Admin Hours]],Nurse[[#This Row],[RN DON Hours]],Nurse[[#This Row],[LPN Hours (excl. Admin)]],Nurse[[#This Row],[LPN Admin Hours]],Nurse[[#This Row],[CNA Hours]],Nurse[[#This Row],[NA TR Hours]],Nurse[[#This Row],[Med Aide/Tech Hours]])</f>
        <v>230.43326086956526</v>
      </c>
      <c r="K61" s="4">
        <f>SUM(Nurse[[#This Row],[RN Hours (excl. Admin, DON)]],Nurse[[#This Row],[LPN Hours (excl. Admin)]],Nurse[[#This Row],[CNA Hours]],Nurse[[#This Row],[NA TR Hours]],Nurse[[#This Row],[Med Aide/Tech Hours]])</f>
        <v>213.73250000000002</v>
      </c>
      <c r="L61" s="4">
        <f>SUM(Nurse[[#This Row],[RN Hours (excl. Admin, DON)]],Nurse[[#This Row],[RN Admin Hours]],Nurse[[#This Row],[RN DON Hours]])</f>
        <v>45.766413043478252</v>
      </c>
      <c r="M61" s="4">
        <v>36.550869565217383</v>
      </c>
      <c r="N61" s="4">
        <v>4.4003260869565217</v>
      </c>
      <c r="O61" s="4">
        <v>4.8152173913043477</v>
      </c>
      <c r="P61" s="4">
        <f>SUM(Nurse[[#This Row],[LPN Hours (excl. Admin)]],Nurse[[#This Row],[LPN Admin Hours]])</f>
        <v>58.25336956521739</v>
      </c>
      <c r="Q61" s="4">
        <v>50.768152173913045</v>
      </c>
      <c r="R61" s="4">
        <v>7.4852173913043476</v>
      </c>
      <c r="S61" s="4">
        <f>SUM(Nurse[[#This Row],[CNA Hours]],Nurse[[#This Row],[NA TR Hours]],Nurse[[#This Row],[Med Aide/Tech Hours]])</f>
        <v>126.41347826086961</v>
      </c>
      <c r="T61" s="4">
        <v>126.41347826086961</v>
      </c>
      <c r="U61" s="4">
        <v>0</v>
      </c>
      <c r="V61" s="4">
        <v>0</v>
      </c>
      <c r="W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1" s="4">
        <v>0</v>
      </c>
      <c r="Y61" s="4">
        <v>0</v>
      </c>
      <c r="Z61" s="4">
        <v>0</v>
      </c>
      <c r="AA61" s="4">
        <v>0</v>
      </c>
      <c r="AB61" s="4">
        <v>0</v>
      </c>
      <c r="AC61" s="4">
        <v>0</v>
      </c>
      <c r="AD61" s="4">
        <v>0</v>
      </c>
      <c r="AE61" s="4">
        <v>0</v>
      </c>
      <c r="AF61" s="1">
        <v>35086</v>
      </c>
      <c r="AG61" s="1">
        <v>9</v>
      </c>
      <c r="AH61"/>
    </row>
    <row r="62" spans="1:34" x14ac:dyDescent="0.25">
      <c r="A62" t="s">
        <v>143</v>
      </c>
      <c r="B62" t="s">
        <v>67</v>
      </c>
      <c r="C62" t="s">
        <v>206</v>
      </c>
      <c r="D62" t="s">
        <v>193</v>
      </c>
      <c r="E62" s="4">
        <v>39.282608695652172</v>
      </c>
      <c r="F62" s="4">
        <f>Nurse[[#This Row],[Total Nurse Staff Hours]]/Nurse[[#This Row],[MDS Census]]</f>
        <v>4.7881710016602108</v>
      </c>
      <c r="G62" s="4">
        <f>Nurse[[#This Row],[Total Direct Care Staff Hours]]/Nurse[[#This Row],[MDS Census]]</f>
        <v>4.4550221361372442</v>
      </c>
      <c r="H62" s="4">
        <f>Nurse[[#This Row],[Total RN Hours (w/ Admin, DON)]]/Nurse[[#This Row],[MDS Census]]</f>
        <v>0.65515771997786376</v>
      </c>
      <c r="I62" s="4">
        <f>Nurse[[#This Row],[RN Hours (excl. Admin, DON)]]/Nurse[[#This Row],[MDS Census]]</f>
        <v>0.44334255672385159</v>
      </c>
      <c r="J62" s="4">
        <f>SUM(Nurse[[#This Row],[RN Hours (excl. Admin, DON)]],Nurse[[#This Row],[RN Admin Hours]],Nurse[[#This Row],[RN DON Hours]],Nurse[[#This Row],[LPN Hours (excl. Admin)]],Nurse[[#This Row],[LPN Admin Hours]],Nurse[[#This Row],[CNA Hours]],Nurse[[#This Row],[NA TR Hours]],Nurse[[#This Row],[Med Aide/Tech Hours]])</f>
        <v>188.09184782608696</v>
      </c>
      <c r="K62" s="4">
        <f>SUM(Nurse[[#This Row],[RN Hours (excl. Admin, DON)]],Nurse[[#This Row],[LPN Hours (excl. Admin)]],Nurse[[#This Row],[CNA Hours]],Nurse[[#This Row],[NA TR Hours]],Nurse[[#This Row],[Med Aide/Tech Hours]])</f>
        <v>175.00489130434784</v>
      </c>
      <c r="L62" s="4">
        <f>SUM(Nurse[[#This Row],[RN Hours (excl. Admin, DON)]],Nurse[[#This Row],[RN Admin Hours]],Nurse[[#This Row],[RN DON Hours]])</f>
        <v>25.736304347826081</v>
      </c>
      <c r="M62" s="4">
        <v>17.415652173913038</v>
      </c>
      <c r="N62" s="4">
        <v>4.2608695652173916</v>
      </c>
      <c r="O62" s="4">
        <v>4.0597826086956523</v>
      </c>
      <c r="P62" s="4">
        <f>SUM(Nurse[[#This Row],[LPN Hours (excl. Admin)]],Nurse[[#This Row],[LPN Admin Hours]])</f>
        <v>72.718586956521804</v>
      </c>
      <c r="Q62" s="4">
        <v>67.952282608695711</v>
      </c>
      <c r="R62" s="4">
        <v>4.7663043478260869</v>
      </c>
      <c r="S62" s="4">
        <f>SUM(Nurse[[#This Row],[CNA Hours]],Nurse[[#This Row],[NA TR Hours]],Nurse[[#This Row],[Med Aide/Tech Hours]])</f>
        <v>89.63695652173908</v>
      </c>
      <c r="T62" s="4">
        <v>89.63695652173908</v>
      </c>
      <c r="U62" s="4">
        <v>0</v>
      </c>
      <c r="V62" s="4">
        <v>0</v>
      </c>
      <c r="W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0.78260869565217395</v>
      </c>
      <c r="X62" s="4">
        <v>0</v>
      </c>
      <c r="Y62" s="4">
        <v>0</v>
      </c>
      <c r="Z62" s="4">
        <v>0</v>
      </c>
      <c r="AA62" s="4">
        <v>0.78260869565217395</v>
      </c>
      <c r="AB62" s="4">
        <v>0</v>
      </c>
      <c r="AC62" s="4">
        <v>0</v>
      </c>
      <c r="AD62" s="4">
        <v>0</v>
      </c>
      <c r="AE62" s="4">
        <v>0</v>
      </c>
      <c r="AF62" s="1">
        <v>35165</v>
      </c>
      <c r="AG62" s="1">
        <v>9</v>
      </c>
      <c r="AH62"/>
    </row>
    <row r="63" spans="1:34" x14ac:dyDescent="0.25">
      <c r="A63" t="s">
        <v>143</v>
      </c>
      <c r="B63" t="s">
        <v>82</v>
      </c>
      <c r="C63" t="s">
        <v>216</v>
      </c>
      <c r="D63" t="s">
        <v>197</v>
      </c>
      <c r="E63" s="4">
        <v>87.847826086956516</v>
      </c>
      <c r="F63" s="4">
        <f>Nurse[[#This Row],[Total Nurse Staff Hours]]/Nurse[[#This Row],[MDS Census]]</f>
        <v>3.5008723088344471</v>
      </c>
      <c r="G63" s="4">
        <f>Nurse[[#This Row],[Total Direct Care Staff Hours]]/Nurse[[#This Row],[MDS Census]]</f>
        <v>3.328637713437268</v>
      </c>
      <c r="H63" s="4">
        <f>Nurse[[#This Row],[Total RN Hours (w/ Admin, DON)]]/Nurse[[#This Row],[MDS Census]]</f>
        <v>0.36933803513981678</v>
      </c>
      <c r="I63" s="4">
        <f>Nurse[[#This Row],[RN Hours (excl. Admin, DON)]]/Nurse[[#This Row],[MDS Census]]</f>
        <v>0.25847438752783952</v>
      </c>
      <c r="J63" s="4">
        <f>SUM(Nurse[[#This Row],[RN Hours (excl. Admin, DON)]],Nurse[[#This Row],[RN Admin Hours]],Nurse[[#This Row],[RN DON Hours]],Nurse[[#This Row],[LPN Hours (excl. Admin)]],Nurse[[#This Row],[LPN Admin Hours]],Nurse[[#This Row],[CNA Hours]],Nurse[[#This Row],[NA TR Hours]],Nurse[[#This Row],[Med Aide/Tech Hours]])</f>
        <v>307.54402173913041</v>
      </c>
      <c r="K63" s="4">
        <f>SUM(Nurse[[#This Row],[RN Hours (excl. Admin, DON)]],Nurse[[#This Row],[LPN Hours (excl. Admin)]],Nurse[[#This Row],[CNA Hours]],Nurse[[#This Row],[NA TR Hours]],Nurse[[#This Row],[Med Aide/Tech Hours]])</f>
        <v>292.41358695652173</v>
      </c>
      <c r="L63" s="4">
        <f>SUM(Nurse[[#This Row],[RN Hours (excl. Admin, DON)]],Nurse[[#This Row],[RN Admin Hours]],Nurse[[#This Row],[RN DON Hours]])</f>
        <v>32.445543478260859</v>
      </c>
      <c r="M63" s="4">
        <v>22.70641304347825</v>
      </c>
      <c r="N63" s="4">
        <v>4.7826086956521738</v>
      </c>
      <c r="O63" s="4">
        <v>4.9565217391304346</v>
      </c>
      <c r="P63" s="4">
        <f>SUM(Nurse[[#This Row],[LPN Hours (excl. Admin)]],Nurse[[#This Row],[LPN Admin Hours]])</f>
        <v>58.946195652173905</v>
      </c>
      <c r="Q63" s="4">
        <v>53.554891304347819</v>
      </c>
      <c r="R63" s="4">
        <v>5.3913043478260869</v>
      </c>
      <c r="S63" s="4">
        <f>SUM(Nurse[[#This Row],[CNA Hours]],Nurse[[#This Row],[NA TR Hours]],Nurse[[#This Row],[Med Aide/Tech Hours]])</f>
        <v>216.15228260869563</v>
      </c>
      <c r="T63" s="4">
        <v>216.15228260869563</v>
      </c>
      <c r="U63" s="4">
        <v>0</v>
      </c>
      <c r="V63" s="4">
        <v>0</v>
      </c>
      <c r="W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3" s="4">
        <v>0</v>
      </c>
      <c r="Y63" s="4">
        <v>0</v>
      </c>
      <c r="Z63" s="4">
        <v>0</v>
      </c>
      <c r="AA63" s="4">
        <v>0</v>
      </c>
      <c r="AB63" s="4">
        <v>0</v>
      </c>
      <c r="AC63" s="4">
        <v>0</v>
      </c>
      <c r="AD63" s="4">
        <v>0</v>
      </c>
      <c r="AE63" s="4">
        <v>0</v>
      </c>
      <c r="AF63" s="1">
        <v>35197</v>
      </c>
      <c r="AG63" s="1">
        <v>9</v>
      </c>
      <c r="AH63"/>
    </row>
    <row r="64" spans="1:34" x14ac:dyDescent="0.25">
      <c r="A64" t="s">
        <v>143</v>
      </c>
      <c r="B64" t="s">
        <v>13</v>
      </c>
      <c r="C64" t="s">
        <v>207</v>
      </c>
      <c r="D64" t="s">
        <v>192</v>
      </c>
      <c r="E64" s="4">
        <v>66.673913043478265</v>
      </c>
      <c r="F64" s="4">
        <f>Nurse[[#This Row],[Total Nurse Staff Hours]]/Nurse[[#This Row],[MDS Census]]</f>
        <v>4.1785833061623734</v>
      </c>
      <c r="G64" s="4">
        <f>Nurse[[#This Row],[Total Direct Care Staff Hours]]/Nurse[[#This Row],[MDS Census]]</f>
        <v>3.866837300293446</v>
      </c>
      <c r="H64" s="4">
        <f>Nurse[[#This Row],[Total RN Hours (w/ Admin, DON)]]/Nurse[[#This Row],[MDS Census]]</f>
        <v>0.62994620149983682</v>
      </c>
      <c r="I64" s="4">
        <f>Nurse[[#This Row],[RN Hours (excl. Admin, DON)]]/Nurse[[#This Row],[MDS Census]]</f>
        <v>0.37166123247473087</v>
      </c>
      <c r="J64" s="4">
        <f>SUM(Nurse[[#This Row],[RN Hours (excl. Admin, DON)]],Nurse[[#This Row],[RN Admin Hours]],Nurse[[#This Row],[RN DON Hours]],Nurse[[#This Row],[LPN Hours (excl. Admin)]],Nurse[[#This Row],[LPN Admin Hours]],Nurse[[#This Row],[CNA Hours]],Nurse[[#This Row],[NA TR Hours]],Nurse[[#This Row],[Med Aide/Tech Hours]])</f>
        <v>278.60250000000002</v>
      </c>
      <c r="K64" s="4">
        <f>SUM(Nurse[[#This Row],[RN Hours (excl. Admin, DON)]],Nurse[[#This Row],[LPN Hours (excl. Admin)]],Nurse[[#This Row],[CNA Hours]],Nurse[[#This Row],[NA TR Hours]],Nurse[[#This Row],[Med Aide/Tech Hours]])</f>
        <v>257.81717391304346</v>
      </c>
      <c r="L64" s="4">
        <f>SUM(Nurse[[#This Row],[RN Hours (excl. Admin, DON)]],Nurse[[#This Row],[RN Admin Hours]],Nurse[[#This Row],[RN DON Hours]])</f>
        <v>42.000978260869559</v>
      </c>
      <c r="M64" s="4">
        <v>24.780108695652167</v>
      </c>
      <c r="N64" s="4">
        <v>11.655652173913046</v>
      </c>
      <c r="O64" s="4">
        <v>5.5652173913043477</v>
      </c>
      <c r="P64" s="4">
        <f>SUM(Nurse[[#This Row],[LPN Hours (excl. Admin)]],Nurse[[#This Row],[LPN Admin Hours]])</f>
        <v>76.463260869565246</v>
      </c>
      <c r="Q64" s="4">
        <v>72.898804347826115</v>
      </c>
      <c r="R64" s="4">
        <v>3.5644565217391304</v>
      </c>
      <c r="S64" s="4">
        <f>SUM(Nurse[[#This Row],[CNA Hours]],Nurse[[#This Row],[NA TR Hours]],Nurse[[#This Row],[Med Aide/Tech Hours]])</f>
        <v>160.13826086956519</v>
      </c>
      <c r="T64" s="4">
        <v>147.07434782608692</v>
      </c>
      <c r="U64" s="4">
        <v>13.063913043478268</v>
      </c>
      <c r="V64" s="4">
        <v>0</v>
      </c>
      <c r="W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0.79532608695652174</v>
      </c>
      <c r="X64" s="4">
        <v>0</v>
      </c>
      <c r="Y64" s="4">
        <v>0</v>
      </c>
      <c r="Z64" s="4">
        <v>0</v>
      </c>
      <c r="AA64" s="4">
        <v>0.27358695652173914</v>
      </c>
      <c r="AB64" s="4">
        <v>0</v>
      </c>
      <c r="AC64" s="4">
        <v>0.52173913043478259</v>
      </c>
      <c r="AD64" s="4">
        <v>0</v>
      </c>
      <c r="AE64" s="4">
        <v>0</v>
      </c>
      <c r="AF64" s="1">
        <v>35083</v>
      </c>
      <c r="AG64" s="1">
        <v>9</v>
      </c>
      <c r="AH64"/>
    </row>
    <row r="65" spans="1:34" x14ac:dyDescent="0.25">
      <c r="A65" t="s">
        <v>143</v>
      </c>
      <c r="B65" t="s">
        <v>55</v>
      </c>
      <c r="C65" t="s">
        <v>227</v>
      </c>
      <c r="D65" t="s">
        <v>200</v>
      </c>
      <c r="E65" s="4">
        <v>54.945652173913047</v>
      </c>
      <c r="F65" s="4">
        <f>Nurse[[#This Row],[Total Nurse Staff Hours]]/Nurse[[#This Row],[MDS Census]]</f>
        <v>3.8789416419386749</v>
      </c>
      <c r="G65" s="4">
        <f>Nurse[[#This Row],[Total Direct Care Staff Hours]]/Nurse[[#This Row],[MDS Census]]</f>
        <v>3.5947101879327406</v>
      </c>
      <c r="H65" s="4">
        <f>Nurse[[#This Row],[Total RN Hours (w/ Admin, DON)]]/Nurse[[#This Row],[MDS Census]]</f>
        <v>0.76938081107814038</v>
      </c>
      <c r="I65" s="4">
        <f>Nurse[[#This Row],[RN Hours (excl. Admin, DON)]]/Nurse[[#This Row],[MDS Census]]</f>
        <v>0.49341641938674574</v>
      </c>
      <c r="J65" s="4">
        <f>SUM(Nurse[[#This Row],[RN Hours (excl. Admin, DON)]],Nurse[[#This Row],[RN Admin Hours]],Nurse[[#This Row],[RN DON Hours]],Nurse[[#This Row],[LPN Hours (excl. Admin)]],Nurse[[#This Row],[LPN Admin Hours]],Nurse[[#This Row],[CNA Hours]],Nurse[[#This Row],[NA TR Hours]],Nurse[[#This Row],[Med Aide/Tech Hours]])</f>
        <v>213.1309782608696</v>
      </c>
      <c r="K65" s="4">
        <f>SUM(Nurse[[#This Row],[RN Hours (excl. Admin, DON)]],Nurse[[#This Row],[LPN Hours (excl. Admin)]],Nurse[[#This Row],[CNA Hours]],Nurse[[#This Row],[NA TR Hours]],Nurse[[#This Row],[Med Aide/Tech Hours]])</f>
        <v>197.51369565217396</v>
      </c>
      <c r="L65" s="4">
        <f>SUM(Nurse[[#This Row],[RN Hours (excl. Admin, DON)]],Nurse[[#This Row],[RN Admin Hours]],Nurse[[#This Row],[RN DON Hours]])</f>
        <v>42.274130434782606</v>
      </c>
      <c r="M65" s="4">
        <v>27.111086956521739</v>
      </c>
      <c r="N65" s="4">
        <v>9.9891304347826093</v>
      </c>
      <c r="O65" s="4">
        <v>5.1739130434782608</v>
      </c>
      <c r="P65" s="4">
        <f>SUM(Nurse[[#This Row],[LPN Hours (excl. Admin)]],Nurse[[#This Row],[LPN Admin Hours]])</f>
        <v>45.015760869565206</v>
      </c>
      <c r="Q65" s="4">
        <v>44.56152173913042</v>
      </c>
      <c r="R65" s="4">
        <v>0.45423913043478259</v>
      </c>
      <c r="S65" s="4">
        <f>SUM(Nurse[[#This Row],[CNA Hours]],Nurse[[#This Row],[NA TR Hours]],Nurse[[#This Row],[Med Aide/Tech Hours]])</f>
        <v>125.84108695652178</v>
      </c>
      <c r="T65" s="4">
        <v>71.787065217391344</v>
      </c>
      <c r="U65" s="4">
        <v>32.164891304347826</v>
      </c>
      <c r="V65" s="4">
        <v>21.889130434782619</v>
      </c>
      <c r="W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5" s="4">
        <v>0</v>
      </c>
      <c r="Y65" s="4">
        <v>0</v>
      </c>
      <c r="Z65" s="4">
        <v>0</v>
      </c>
      <c r="AA65" s="4">
        <v>0</v>
      </c>
      <c r="AB65" s="4">
        <v>0</v>
      </c>
      <c r="AC65" s="4">
        <v>0</v>
      </c>
      <c r="AD65" s="4">
        <v>0</v>
      </c>
      <c r="AE65" s="4">
        <v>0</v>
      </c>
      <c r="AF65" s="1">
        <v>35141</v>
      </c>
      <c r="AG65" s="1">
        <v>9</v>
      </c>
      <c r="AH65"/>
    </row>
    <row r="66" spans="1:34" x14ac:dyDescent="0.25">
      <c r="A66" t="s">
        <v>143</v>
      </c>
      <c r="B66" t="s">
        <v>65</v>
      </c>
      <c r="C66" t="s">
        <v>212</v>
      </c>
      <c r="D66" t="s">
        <v>192</v>
      </c>
      <c r="E66" s="4">
        <v>126.97826086956522</v>
      </c>
      <c r="F66" s="4">
        <f>Nurse[[#This Row],[Total Nurse Staff Hours]]/Nurse[[#This Row],[MDS Census]]</f>
        <v>3.4815690806368775</v>
      </c>
      <c r="G66" s="4">
        <f>Nurse[[#This Row],[Total Direct Care Staff Hours]]/Nurse[[#This Row],[MDS Census]]</f>
        <v>3.2444281801061465</v>
      </c>
      <c r="H66" s="4">
        <f>Nurse[[#This Row],[Total RN Hours (w/ Admin, DON)]]/Nurse[[#This Row],[MDS Census]]</f>
        <v>0.44410974148262294</v>
      </c>
      <c r="I66" s="4">
        <f>Nurse[[#This Row],[RN Hours (excl. Admin, DON)]]/Nurse[[#This Row],[MDS Census]]</f>
        <v>0.36959339154254417</v>
      </c>
      <c r="J66" s="4">
        <f>SUM(Nurse[[#This Row],[RN Hours (excl. Admin, DON)]],Nurse[[#This Row],[RN Admin Hours]],Nurse[[#This Row],[RN DON Hours]],Nurse[[#This Row],[LPN Hours (excl. Admin)]],Nurse[[#This Row],[LPN Admin Hours]],Nurse[[#This Row],[CNA Hours]],Nurse[[#This Row],[NA TR Hours]],Nurse[[#This Row],[Med Aide/Tech Hours]])</f>
        <v>442.0835869565218</v>
      </c>
      <c r="K66" s="4">
        <f>SUM(Nurse[[#This Row],[RN Hours (excl. Admin, DON)]],Nurse[[#This Row],[LPN Hours (excl. Admin)]],Nurse[[#This Row],[CNA Hours]],Nurse[[#This Row],[NA TR Hours]],Nurse[[#This Row],[Med Aide/Tech Hours]])</f>
        <v>411.97184782608701</v>
      </c>
      <c r="L66" s="4">
        <f>SUM(Nurse[[#This Row],[RN Hours (excl. Admin, DON)]],Nurse[[#This Row],[RN Admin Hours]],Nurse[[#This Row],[RN DON Hours]])</f>
        <v>56.392282608695666</v>
      </c>
      <c r="M66" s="4">
        <v>46.930326086956534</v>
      </c>
      <c r="N66" s="4">
        <v>3.9836956521739135</v>
      </c>
      <c r="O66" s="4">
        <v>5.4782608695652177</v>
      </c>
      <c r="P66" s="4">
        <f>SUM(Nurse[[#This Row],[LPN Hours (excl. Admin)]],Nurse[[#This Row],[LPN Admin Hours]])</f>
        <v>173.15119565217393</v>
      </c>
      <c r="Q66" s="4">
        <v>152.50141304347827</v>
      </c>
      <c r="R66" s="4">
        <v>20.649782608695656</v>
      </c>
      <c r="S66" s="4">
        <f>SUM(Nurse[[#This Row],[CNA Hours]],Nurse[[#This Row],[NA TR Hours]],Nurse[[#This Row],[Med Aide/Tech Hours]])</f>
        <v>212.54010869565224</v>
      </c>
      <c r="T66" s="4">
        <v>212.54010869565224</v>
      </c>
      <c r="U66" s="4">
        <v>0</v>
      </c>
      <c r="V66" s="4">
        <v>0</v>
      </c>
      <c r="W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42.999130434782614</v>
      </c>
      <c r="X66" s="4">
        <v>0.13989130434782607</v>
      </c>
      <c r="Y66" s="4">
        <v>0</v>
      </c>
      <c r="Z66" s="4">
        <v>0</v>
      </c>
      <c r="AA66" s="4">
        <v>5.5967391304347833</v>
      </c>
      <c r="AB66" s="4">
        <v>0</v>
      </c>
      <c r="AC66" s="4">
        <v>37.262500000000003</v>
      </c>
      <c r="AD66" s="4">
        <v>0</v>
      </c>
      <c r="AE66" s="4">
        <v>0</v>
      </c>
      <c r="AF66" s="1">
        <v>35159</v>
      </c>
      <c r="AG66" s="1">
        <v>9</v>
      </c>
      <c r="AH66"/>
    </row>
    <row r="67" spans="1:34" x14ac:dyDescent="0.25">
      <c r="A67" t="s">
        <v>143</v>
      </c>
      <c r="B67" t="s">
        <v>100</v>
      </c>
      <c r="C67" t="s">
        <v>220</v>
      </c>
      <c r="D67" t="s">
        <v>192</v>
      </c>
      <c r="E67" s="4">
        <v>176.68478260869566</v>
      </c>
      <c r="F67" s="4">
        <f>Nurse[[#This Row],[Total Nurse Staff Hours]]/Nurse[[#This Row],[MDS Census]]</f>
        <v>3.8428760381421103</v>
      </c>
      <c r="G67" s="4">
        <f>Nurse[[#This Row],[Total Direct Care Staff Hours]]/Nurse[[#This Row],[MDS Census]]</f>
        <v>3.535755152260843</v>
      </c>
      <c r="H67" s="4">
        <f>Nurse[[#This Row],[Total RN Hours (w/ Admin, DON)]]/Nurse[[#This Row],[MDS Census]]</f>
        <v>0.41117871424177166</v>
      </c>
      <c r="I67" s="4">
        <f>Nurse[[#This Row],[RN Hours (excl. Admin, DON)]]/Nurse[[#This Row],[MDS Census]]</f>
        <v>0.30338111350353725</v>
      </c>
      <c r="J67" s="4">
        <f>SUM(Nurse[[#This Row],[RN Hours (excl. Admin, DON)]],Nurse[[#This Row],[RN Admin Hours]],Nurse[[#This Row],[RN DON Hours]],Nurse[[#This Row],[LPN Hours (excl. Admin)]],Nurse[[#This Row],[LPN Admin Hours]],Nurse[[#This Row],[CNA Hours]],Nurse[[#This Row],[NA TR Hours]],Nurse[[#This Row],[Med Aide/Tech Hours]])</f>
        <v>678.9777173913044</v>
      </c>
      <c r="K67" s="4">
        <f>SUM(Nurse[[#This Row],[RN Hours (excl. Admin, DON)]],Nurse[[#This Row],[LPN Hours (excl. Admin)]],Nurse[[#This Row],[CNA Hours]],Nurse[[#This Row],[NA TR Hours]],Nurse[[#This Row],[Med Aide/Tech Hours]])</f>
        <v>624.71413043478265</v>
      </c>
      <c r="L67" s="4">
        <f>SUM(Nurse[[#This Row],[RN Hours (excl. Admin, DON)]],Nurse[[#This Row],[RN Admin Hours]],Nurse[[#This Row],[RN DON Hours]])</f>
        <v>72.649021739130418</v>
      </c>
      <c r="M67" s="4">
        <v>53.602826086956505</v>
      </c>
      <c r="N67" s="4">
        <v>15.785326086956522</v>
      </c>
      <c r="O67" s="4">
        <v>3.2608695652173911</v>
      </c>
      <c r="P67" s="4">
        <f>SUM(Nurse[[#This Row],[LPN Hours (excl. Admin)]],Nurse[[#This Row],[LPN Admin Hours]])</f>
        <v>220.05260869565211</v>
      </c>
      <c r="Q67" s="4">
        <v>184.8352173913043</v>
      </c>
      <c r="R67" s="4">
        <v>35.217391304347828</v>
      </c>
      <c r="S67" s="4">
        <f>SUM(Nurse[[#This Row],[CNA Hours]],Nurse[[#This Row],[NA TR Hours]],Nurse[[#This Row],[Med Aide/Tech Hours]])</f>
        <v>386.27608695652191</v>
      </c>
      <c r="T67" s="4">
        <v>386.27608695652191</v>
      </c>
      <c r="U67" s="4">
        <v>0</v>
      </c>
      <c r="V67" s="4">
        <v>0</v>
      </c>
      <c r="W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7" s="4">
        <v>0</v>
      </c>
      <c r="Y67" s="4">
        <v>0</v>
      </c>
      <c r="Z67" s="4">
        <v>0</v>
      </c>
      <c r="AA67" s="4">
        <v>0</v>
      </c>
      <c r="AB67" s="4">
        <v>0</v>
      </c>
      <c r="AC67" s="4">
        <v>0</v>
      </c>
      <c r="AD67" s="4">
        <v>0</v>
      </c>
      <c r="AE67" s="4">
        <v>0</v>
      </c>
      <c r="AF67" s="1">
        <v>35250</v>
      </c>
      <c r="AG67" s="1">
        <v>9</v>
      </c>
      <c r="AH67"/>
    </row>
    <row r="68" spans="1:34" x14ac:dyDescent="0.25">
      <c r="A68" t="s">
        <v>143</v>
      </c>
      <c r="B68" t="s">
        <v>78</v>
      </c>
      <c r="C68" t="s">
        <v>206</v>
      </c>
      <c r="D68" t="s">
        <v>193</v>
      </c>
      <c r="E68" s="4">
        <v>82.869565217391298</v>
      </c>
      <c r="F68" s="4">
        <f>Nurse[[#This Row],[Total Nurse Staff Hours]]/Nurse[[#This Row],[MDS Census]]</f>
        <v>2.7491461175236105</v>
      </c>
      <c r="G68" s="4">
        <f>Nurse[[#This Row],[Total Direct Care Staff Hours]]/Nurse[[#This Row],[MDS Census]]</f>
        <v>2.5036188352570834</v>
      </c>
      <c r="H68" s="4">
        <f>Nurse[[#This Row],[Total RN Hours (w/ Admin, DON)]]/Nurse[[#This Row],[MDS Census]]</f>
        <v>0.35721012591815321</v>
      </c>
      <c r="I68" s="4">
        <f>Nurse[[#This Row],[RN Hours (excl. Admin, DON)]]/Nurse[[#This Row],[MDS Census]]</f>
        <v>0.19145199370409238</v>
      </c>
      <c r="J68" s="4">
        <f>SUM(Nurse[[#This Row],[RN Hours (excl. Admin, DON)]],Nurse[[#This Row],[RN Admin Hours]],Nurse[[#This Row],[RN DON Hours]],Nurse[[#This Row],[LPN Hours (excl. Admin)]],Nurse[[#This Row],[LPN Admin Hours]],Nurse[[#This Row],[CNA Hours]],Nurse[[#This Row],[NA TR Hours]],Nurse[[#This Row],[Med Aide/Tech Hours]])</f>
        <v>227.8205434782609</v>
      </c>
      <c r="K68" s="4">
        <f>SUM(Nurse[[#This Row],[RN Hours (excl. Admin, DON)]],Nurse[[#This Row],[LPN Hours (excl. Admin)]],Nurse[[#This Row],[CNA Hours]],Nurse[[#This Row],[NA TR Hours]],Nurse[[#This Row],[Med Aide/Tech Hours]])</f>
        <v>207.4738043478261</v>
      </c>
      <c r="L68" s="4">
        <f>SUM(Nurse[[#This Row],[RN Hours (excl. Admin, DON)]],Nurse[[#This Row],[RN Admin Hours]],Nurse[[#This Row],[RN DON Hours]])</f>
        <v>29.601847826086956</v>
      </c>
      <c r="M68" s="4">
        <v>15.865543478260872</v>
      </c>
      <c r="N68" s="4">
        <v>8.6058695652173895</v>
      </c>
      <c r="O68" s="4">
        <v>5.1304347826086953</v>
      </c>
      <c r="P68" s="4">
        <f>SUM(Nurse[[#This Row],[LPN Hours (excl. Admin)]],Nurse[[#This Row],[LPN Admin Hours]])</f>
        <v>73.411086956521743</v>
      </c>
      <c r="Q68" s="4">
        <v>66.800652173913051</v>
      </c>
      <c r="R68" s="4">
        <v>6.6104347826086949</v>
      </c>
      <c r="S68" s="4">
        <f>SUM(Nurse[[#This Row],[CNA Hours]],Nurse[[#This Row],[NA TR Hours]],Nurse[[#This Row],[Med Aide/Tech Hours]])</f>
        <v>124.80760869565219</v>
      </c>
      <c r="T68" s="4">
        <v>65.840869565217389</v>
      </c>
      <c r="U68" s="4">
        <v>58.966739130434796</v>
      </c>
      <c r="V68" s="4">
        <v>0</v>
      </c>
      <c r="W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9.0463043478260872</v>
      </c>
      <c r="X68" s="4">
        <v>1.9076086956521738</v>
      </c>
      <c r="Y68" s="4">
        <v>0</v>
      </c>
      <c r="Z68" s="4">
        <v>0</v>
      </c>
      <c r="AA68" s="4">
        <v>1.0407608695652173</v>
      </c>
      <c r="AB68" s="4">
        <v>0</v>
      </c>
      <c r="AC68" s="4">
        <v>6.0707608695652171</v>
      </c>
      <c r="AD68" s="4">
        <v>2.717391304347826E-2</v>
      </c>
      <c r="AE68" s="4">
        <v>0</v>
      </c>
      <c r="AF68" s="1">
        <v>35189</v>
      </c>
      <c r="AG68" s="1">
        <v>9</v>
      </c>
      <c r="AH68"/>
    </row>
    <row r="69" spans="1:34" x14ac:dyDescent="0.25">
      <c r="A69" t="s">
        <v>143</v>
      </c>
      <c r="B69" t="s">
        <v>114</v>
      </c>
      <c r="C69" t="s">
        <v>205</v>
      </c>
      <c r="D69" t="s">
        <v>192</v>
      </c>
      <c r="E69" s="4">
        <v>86.413043478260875</v>
      </c>
      <c r="F69" s="4">
        <f>Nurse[[#This Row],[Total Nurse Staff Hours]]/Nurse[[#This Row],[MDS Census]]</f>
        <v>2.9087559748427676</v>
      </c>
      <c r="G69" s="4">
        <f>Nurse[[#This Row],[Total Direct Care Staff Hours]]/Nurse[[#This Row],[MDS Census]]</f>
        <v>2.769203773584906</v>
      </c>
      <c r="H69" s="4">
        <f>Nurse[[#This Row],[Total RN Hours (w/ Admin, DON)]]/Nurse[[#This Row],[MDS Census]]</f>
        <v>0.30196477987421383</v>
      </c>
      <c r="I69" s="4">
        <f>Nurse[[#This Row],[RN Hours (excl. Admin, DON)]]/Nurse[[#This Row],[MDS Census]]</f>
        <v>0.20938616352201256</v>
      </c>
      <c r="J69" s="4">
        <f>SUM(Nurse[[#This Row],[RN Hours (excl. Admin, DON)]],Nurse[[#This Row],[RN Admin Hours]],Nurse[[#This Row],[RN DON Hours]],Nurse[[#This Row],[LPN Hours (excl. Admin)]],Nurse[[#This Row],[LPN Admin Hours]],Nurse[[#This Row],[CNA Hours]],Nurse[[#This Row],[NA TR Hours]],Nurse[[#This Row],[Med Aide/Tech Hours]])</f>
        <v>251.35445652173917</v>
      </c>
      <c r="K69" s="4">
        <f>SUM(Nurse[[#This Row],[RN Hours (excl. Admin, DON)]],Nurse[[#This Row],[LPN Hours (excl. Admin)]],Nurse[[#This Row],[CNA Hours]],Nurse[[#This Row],[NA TR Hours]],Nurse[[#This Row],[Med Aide/Tech Hours]])</f>
        <v>239.29532608695655</v>
      </c>
      <c r="L69" s="4">
        <f>SUM(Nurse[[#This Row],[RN Hours (excl. Admin, DON)]],Nurse[[#This Row],[RN Admin Hours]],Nurse[[#This Row],[RN DON Hours]])</f>
        <v>26.093695652173913</v>
      </c>
      <c r="M69" s="4">
        <v>18.093695652173913</v>
      </c>
      <c r="N69" s="4">
        <v>2.5217391304347827</v>
      </c>
      <c r="O69" s="4">
        <v>5.4782608695652177</v>
      </c>
      <c r="P69" s="4">
        <f>SUM(Nurse[[#This Row],[LPN Hours (excl. Admin)]],Nurse[[#This Row],[LPN Admin Hours]])</f>
        <v>113.01891304347825</v>
      </c>
      <c r="Q69" s="4">
        <v>108.95978260869565</v>
      </c>
      <c r="R69" s="4">
        <v>4.0591304347826087</v>
      </c>
      <c r="S69" s="4">
        <f>SUM(Nurse[[#This Row],[CNA Hours]],Nurse[[#This Row],[NA TR Hours]],Nurse[[#This Row],[Med Aide/Tech Hours]])</f>
        <v>112.241847826087</v>
      </c>
      <c r="T69" s="4">
        <v>110.0597826086957</v>
      </c>
      <c r="U69" s="4">
        <v>2.1820652173913042</v>
      </c>
      <c r="V69" s="4">
        <v>0</v>
      </c>
      <c r="W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16.174565217391304</v>
      </c>
      <c r="X69" s="4">
        <v>7.0969565217391315</v>
      </c>
      <c r="Y69" s="4">
        <v>0</v>
      </c>
      <c r="Z69" s="4">
        <v>0</v>
      </c>
      <c r="AA69" s="4">
        <v>0</v>
      </c>
      <c r="AB69" s="4">
        <v>0</v>
      </c>
      <c r="AC69" s="4">
        <v>9.077608695652172</v>
      </c>
      <c r="AD69" s="4">
        <v>0</v>
      </c>
      <c r="AE69" s="4">
        <v>0</v>
      </c>
      <c r="AF69" s="1">
        <v>35270</v>
      </c>
      <c r="AG69" s="1">
        <v>9</v>
      </c>
      <c r="AH69"/>
    </row>
    <row r="70" spans="1:34" x14ac:dyDescent="0.25">
      <c r="A70" t="s">
        <v>143</v>
      </c>
      <c r="B70" t="s">
        <v>34</v>
      </c>
      <c r="C70" t="s">
        <v>220</v>
      </c>
      <c r="D70" t="s">
        <v>192</v>
      </c>
      <c r="E70" s="4">
        <v>99.271739130434781</v>
      </c>
      <c r="F70" s="4">
        <f>Nurse[[#This Row],[Total Nurse Staff Hours]]/Nurse[[#This Row],[MDS Census]]</f>
        <v>3.5833362531479249</v>
      </c>
      <c r="G70" s="4">
        <f>Nurse[[#This Row],[Total Direct Care Staff Hours]]/Nurse[[#This Row],[MDS Census]]</f>
        <v>3.2176798423300119</v>
      </c>
      <c r="H70" s="4">
        <f>Nurse[[#This Row],[Total RN Hours (w/ Admin, DON)]]/Nurse[[#This Row],[MDS Census]]</f>
        <v>0.13663746852074893</v>
      </c>
      <c r="I70" s="4">
        <f>Nurse[[#This Row],[RN Hours (excl. Admin, DON)]]/Nurse[[#This Row],[MDS Census]]</f>
        <v>3.8596299135004924E-2</v>
      </c>
      <c r="J70" s="4">
        <f>SUM(Nurse[[#This Row],[RN Hours (excl. Admin, DON)]],Nurse[[#This Row],[RN Admin Hours]],Nurse[[#This Row],[RN DON Hours]],Nurse[[#This Row],[LPN Hours (excl. Admin)]],Nurse[[#This Row],[LPN Admin Hours]],Nurse[[#This Row],[CNA Hours]],Nurse[[#This Row],[NA TR Hours]],Nurse[[#This Row],[Med Aide/Tech Hours]])</f>
        <v>355.72402173913042</v>
      </c>
      <c r="K70" s="4">
        <f>SUM(Nurse[[#This Row],[RN Hours (excl. Admin, DON)]],Nurse[[#This Row],[LPN Hours (excl. Admin)]],Nurse[[#This Row],[CNA Hours]],Nurse[[#This Row],[NA TR Hours]],Nurse[[#This Row],[Med Aide/Tech Hours]])</f>
        <v>319.42467391304348</v>
      </c>
      <c r="L70" s="4">
        <f>SUM(Nurse[[#This Row],[RN Hours (excl. Admin, DON)]],Nurse[[#This Row],[RN Admin Hours]],Nurse[[#This Row],[RN DON Hours]])</f>
        <v>13.564239130434782</v>
      </c>
      <c r="M70" s="4">
        <v>3.8315217391304346</v>
      </c>
      <c r="N70" s="4">
        <v>3.7327173913043477</v>
      </c>
      <c r="O70" s="4">
        <v>6</v>
      </c>
      <c r="P70" s="4">
        <f>SUM(Nurse[[#This Row],[LPN Hours (excl. Admin)]],Nurse[[#This Row],[LPN Admin Hours]])</f>
        <v>136.96021739130433</v>
      </c>
      <c r="Q70" s="4">
        <v>110.39358695652172</v>
      </c>
      <c r="R70" s="4">
        <v>26.56663043478261</v>
      </c>
      <c r="S70" s="4">
        <f>SUM(Nurse[[#This Row],[CNA Hours]],Nurse[[#This Row],[NA TR Hours]],Nurse[[#This Row],[Med Aide/Tech Hours]])</f>
        <v>205.19956521739132</v>
      </c>
      <c r="T70" s="4">
        <v>194.57250000000002</v>
      </c>
      <c r="U70" s="4">
        <v>10.627065217391303</v>
      </c>
      <c r="V70" s="4">
        <v>0</v>
      </c>
      <c r="W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11.98445652173913</v>
      </c>
      <c r="X70" s="4">
        <v>0.5715217391304348</v>
      </c>
      <c r="Y70" s="4">
        <v>0</v>
      </c>
      <c r="Z70" s="4">
        <v>0</v>
      </c>
      <c r="AA70" s="4">
        <v>3.5433695652173909</v>
      </c>
      <c r="AB70" s="4">
        <v>0</v>
      </c>
      <c r="AC70" s="4">
        <v>7.8695652173913055</v>
      </c>
      <c r="AD70" s="4">
        <v>0</v>
      </c>
      <c r="AE70" s="4">
        <v>0</v>
      </c>
      <c r="AF70" s="1">
        <v>35111</v>
      </c>
      <c r="AG70" s="1">
        <v>9</v>
      </c>
      <c r="AH70"/>
    </row>
    <row r="71" spans="1:34" x14ac:dyDescent="0.25">
      <c r="A71" t="s">
        <v>143</v>
      </c>
      <c r="B71" t="s">
        <v>43</v>
      </c>
      <c r="C71" t="s">
        <v>212</v>
      </c>
      <c r="D71" t="s">
        <v>192</v>
      </c>
      <c r="E71" s="4">
        <v>128.71739130434781</v>
      </c>
      <c r="F71" s="4">
        <f>Nurse[[#This Row],[Total Nurse Staff Hours]]/Nurse[[#This Row],[MDS Census]]</f>
        <v>2.9297914203681819</v>
      </c>
      <c r="G71" s="4">
        <f>Nurse[[#This Row],[Total Direct Care Staff Hours]]/Nurse[[#This Row],[MDS Census]]</f>
        <v>2.7816863705455166</v>
      </c>
      <c r="H71" s="4">
        <f>Nurse[[#This Row],[Total RN Hours (w/ Admin, DON)]]/Nurse[[#This Row],[MDS Census]]</f>
        <v>0.56335078534031424</v>
      </c>
      <c r="I71" s="4">
        <f>Nurse[[#This Row],[RN Hours (excl. Admin, DON)]]/Nurse[[#This Row],[MDS Census]]</f>
        <v>0.42441395034622537</v>
      </c>
      <c r="J71" s="4">
        <f>SUM(Nurse[[#This Row],[RN Hours (excl. Admin, DON)]],Nurse[[#This Row],[RN Admin Hours]],Nurse[[#This Row],[RN DON Hours]],Nurse[[#This Row],[LPN Hours (excl. Admin)]],Nurse[[#This Row],[LPN Admin Hours]],Nurse[[#This Row],[CNA Hours]],Nurse[[#This Row],[NA TR Hours]],Nurse[[#This Row],[Med Aide/Tech Hours]])</f>
        <v>377.11510869565222</v>
      </c>
      <c r="K71" s="4">
        <f>SUM(Nurse[[#This Row],[RN Hours (excl. Admin, DON)]],Nurse[[#This Row],[LPN Hours (excl. Admin)]],Nurse[[#This Row],[CNA Hours]],Nurse[[#This Row],[NA TR Hours]],Nurse[[#This Row],[Med Aide/Tech Hours]])</f>
        <v>358.05141304347831</v>
      </c>
      <c r="L71" s="4">
        <f>SUM(Nurse[[#This Row],[RN Hours (excl. Admin, DON)]],Nurse[[#This Row],[RN Admin Hours]],Nurse[[#This Row],[RN DON Hours]])</f>
        <v>72.513043478260883</v>
      </c>
      <c r="M71" s="4">
        <v>54.629456521739137</v>
      </c>
      <c r="N71" s="4">
        <v>12.405326086956524</v>
      </c>
      <c r="O71" s="4">
        <v>5.4782608695652177</v>
      </c>
      <c r="P71" s="4">
        <f>SUM(Nurse[[#This Row],[LPN Hours (excl. Admin)]],Nurse[[#This Row],[LPN Admin Hours]])</f>
        <v>112.89586956521737</v>
      </c>
      <c r="Q71" s="4">
        <v>111.71576086956519</v>
      </c>
      <c r="R71" s="4">
        <v>1.180108695652174</v>
      </c>
      <c r="S71" s="4">
        <f>SUM(Nurse[[#This Row],[CNA Hours]],Nurse[[#This Row],[NA TR Hours]],Nurse[[#This Row],[Med Aide/Tech Hours]])</f>
        <v>191.70619565217396</v>
      </c>
      <c r="T71" s="4">
        <v>189.70619565217396</v>
      </c>
      <c r="U71" s="4">
        <v>2.0000000000000004</v>
      </c>
      <c r="V71" s="4">
        <v>0</v>
      </c>
      <c r="W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1" s="4">
        <v>0</v>
      </c>
      <c r="Y71" s="4">
        <v>0</v>
      </c>
      <c r="Z71" s="4">
        <v>0</v>
      </c>
      <c r="AA71" s="4">
        <v>0</v>
      </c>
      <c r="AB71" s="4">
        <v>0</v>
      </c>
      <c r="AC71" s="4">
        <v>0</v>
      </c>
      <c r="AD71" s="4">
        <v>0</v>
      </c>
      <c r="AE71" s="4">
        <v>0</v>
      </c>
      <c r="AF71" s="1">
        <v>35126</v>
      </c>
      <c r="AG71" s="1">
        <v>9</v>
      </c>
      <c r="AH71"/>
    </row>
    <row r="72" spans="1:34" x14ac:dyDescent="0.25">
      <c r="A72" t="s">
        <v>143</v>
      </c>
      <c r="B72" t="s">
        <v>59</v>
      </c>
      <c r="C72" t="s">
        <v>205</v>
      </c>
      <c r="D72" t="s">
        <v>192</v>
      </c>
      <c r="E72" s="4">
        <v>87.858695652173907</v>
      </c>
      <c r="F72" s="4">
        <f>Nurse[[#This Row],[Total Nurse Staff Hours]]/Nurse[[#This Row],[MDS Census]]</f>
        <v>3.8927205245577143</v>
      </c>
      <c r="G72" s="4">
        <f>Nurse[[#This Row],[Total Direct Care Staff Hours]]/Nurse[[#This Row],[MDS Census]]</f>
        <v>3.580107633304467</v>
      </c>
      <c r="H72" s="4">
        <f>Nurse[[#This Row],[Total RN Hours (w/ Admin, DON)]]/Nurse[[#This Row],[MDS Census]]</f>
        <v>0.55484844735865413</v>
      </c>
      <c r="I72" s="4">
        <f>Nurse[[#This Row],[RN Hours (excl. Admin, DON)]]/Nurse[[#This Row],[MDS Census]]</f>
        <v>0.33992205864159364</v>
      </c>
      <c r="J72" s="4">
        <f>SUM(Nurse[[#This Row],[RN Hours (excl. Admin, DON)]],Nurse[[#This Row],[RN Admin Hours]],Nurse[[#This Row],[RN DON Hours]],Nurse[[#This Row],[LPN Hours (excl. Admin)]],Nurse[[#This Row],[LPN Admin Hours]],Nurse[[#This Row],[CNA Hours]],Nurse[[#This Row],[NA TR Hours]],Nurse[[#This Row],[Med Aide/Tech Hours]])</f>
        <v>342.00934782608698</v>
      </c>
      <c r="K72" s="4">
        <f>SUM(Nurse[[#This Row],[RN Hours (excl. Admin, DON)]],Nurse[[#This Row],[LPN Hours (excl. Admin)]],Nurse[[#This Row],[CNA Hours]],Nurse[[#This Row],[NA TR Hours]],Nurse[[#This Row],[Med Aide/Tech Hours]])</f>
        <v>314.54358695652178</v>
      </c>
      <c r="L72" s="4">
        <f>SUM(Nurse[[#This Row],[RN Hours (excl. Admin, DON)]],Nurse[[#This Row],[RN Admin Hours]],Nurse[[#This Row],[RN DON Hours]])</f>
        <v>48.748260869565229</v>
      </c>
      <c r="M72" s="4">
        <v>29.865108695652186</v>
      </c>
      <c r="N72" s="4">
        <v>12.328804347826088</v>
      </c>
      <c r="O72" s="4">
        <v>6.5543478260869561</v>
      </c>
      <c r="P72" s="4">
        <f>SUM(Nurse[[#This Row],[LPN Hours (excl. Admin)]],Nurse[[#This Row],[LPN Admin Hours]])</f>
        <v>94.281304347826079</v>
      </c>
      <c r="Q72" s="4">
        <v>85.69869565217391</v>
      </c>
      <c r="R72" s="4">
        <v>8.5826086956521745</v>
      </c>
      <c r="S72" s="4">
        <f>SUM(Nurse[[#This Row],[CNA Hours]],Nurse[[#This Row],[NA TR Hours]],Nurse[[#This Row],[Med Aide/Tech Hours]])</f>
        <v>198.97978260869567</v>
      </c>
      <c r="T72" s="4">
        <v>198.5088043478261</v>
      </c>
      <c r="U72" s="4">
        <v>0.47097826086956518</v>
      </c>
      <c r="V72" s="4">
        <v>0</v>
      </c>
      <c r="W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128.50945652173911</v>
      </c>
      <c r="X72" s="4">
        <v>15.093043478260869</v>
      </c>
      <c r="Y72" s="4">
        <v>0</v>
      </c>
      <c r="Z72" s="4">
        <v>0.81521739130434778</v>
      </c>
      <c r="AA72" s="4">
        <v>23.906847826086956</v>
      </c>
      <c r="AB72" s="4">
        <v>0</v>
      </c>
      <c r="AC72" s="4">
        <v>88.69434782608694</v>
      </c>
      <c r="AD72" s="4">
        <v>0</v>
      </c>
      <c r="AE72" s="4">
        <v>0</v>
      </c>
      <c r="AF72" s="1">
        <v>35146</v>
      </c>
      <c r="AG72" s="1">
        <v>9</v>
      </c>
      <c r="AH72"/>
    </row>
    <row r="73" spans="1:34" x14ac:dyDescent="0.25">
      <c r="A73" t="s">
        <v>143</v>
      </c>
      <c r="B73" t="s">
        <v>56</v>
      </c>
      <c r="C73" t="s">
        <v>207</v>
      </c>
      <c r="D73" t="s">
        <v>192</v>
      </c>
      <c r="E73" s="4">
        <v>53.25</v>
      </c>
      <c r="F73" s="4">
        <f>Nurse[[#This Row],[Total Nurse Staff Hours]]/Nurse[[#This Row],[MDS Census]]</f>
        <v>3.6814798938558893</v>
      </c>
      <c r="G73" s="4">
        <f>Nurse[[#This Row],[Total Direct Care Staff Hours]]/Nurse[[#This Row],[MDS Census]]</f>
        <v>3.4007552561747301</v>
      </c>
      <c r="H73" s="4">
        <f>Nurse[[#This Row],[Total RN Hours (w/ Admin, DON)]]/Nurse[[#This Row],[MDS Census]]</f>
        <v>0.76440293937538273</v>
      </c>
      <c r="I73" s="4">
        <f>Nurse[[#This Row],[RN Hours (excl. Admin, DON)]]/Nurse[[#This Row],[MDS Census]]</f>
        <v>0.5035578689528476</v>
      </c>
      <c r="J73" s="4">
        <f>SUM(Nurse[[#This Row],[RN Hours (excl. Admin, DON)]],Nurse[[#This Row],[RN Admin Hours]],Nurse[[#This Row],[RN DON Hours]],Nurse[[#This Row],[LPN Hours (excl. Admin)]],Nurse[[#This Row],[LPN Admin Hours]],Nurse[[#This Row],[CNA Hours]],Nurse[[#This Row],[NA TR Hours]],Nurse[[#This Row],[Med Aide/Tech Hours]])</f>
        <v>196.0388043478261</v>
      </c>
      <c r="K73" s="4">
        <f>SUM(Nurse[[#This Row],[RN Hours (excl. Admin, DON)]],Nurse[[#This Row],[LPN Hours (excl. Admin)]],Nurse[[#This Row],[CNA Hours]],Nurse[[#This Row],[NA TR Hours]],Nurse[[#This Row],[Med Aide/Tech Hours]])</f>
        <v>181.09021739130438</v>
      </c>
      <c r="L73" s="4">
        <f>SUM(Nurse[[#This Row],[RN Hours (excl. Admin, DON)]],Nurse[[#This Row],[RN Admin Hours]],Nurse[[#This Row],[RN DON Hours]])</f>
        <v>40.704456521739132</v>
      </c>
      <c r="M73" s="4">
        <v>26.814456521739135</v>
      </c>
      <c r="N73" s="4">
        <v>8.4117391304347819</v>
      </c>
      <c r="O73" s="4">
        <v>5.4782608695652177</v>
      </c>
      <c r="P73" s="4">
        <f>SUM(Nurse[[#This Row],[LPN Hours (excl. Admin)]],Nurse[[#This Row],[LPN Admin Hours]])</f>
        <v>61.282934782608699</v>
      </c>
      <c r="Q73" s="4">
        <v>60.224347826086962</v>
      </c>
      <c r="R73" s="4">
        <v>1.058586956521739</v>
      </c>
      <c r="S73" s="4">
        <f>SUM(Nurse[[#This Row],[CNA Hours]],Nurse[[#This Row],[NA TR Hours]],Nurse[[#This Row],[Med Aide/Tech Hours]])</f>
        <v>94.051413043478277</v>
      </c>
      <c r="T73" s="4">
        <v>94.051413043478277</v>
      </c>
      <c r="U73" s="4">
        <v>0</v>
      </c>
      <c r="V73" s="4">
        <v>0</v>
      </c>
      <c r="W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3" s="4">
        <v>0</v>
      </c>
      <c r="Y73" s="4">
        <v>0</v>
      </c>
      <c r="Z73" s="4">
        <v>0</v>
      </c>
      <c r="AA73" s="4">
        <v>0</v>
      </c>
      <c r="AB73" s="4">
        <v>0</v>
      </c>
      <c r="AC73" s="4">
        <v>0</v>
      </c>
      <c r="AD73" s="4">
        <v>0</v>
      </c>
      <c r="AE73" s="4">
        <v>0</v>
      </c>
      <c r="AF73" s="1">
        <v>35143</v>
      </c>
      <c r="AG73" s="1">
        <v>9</v>
      </c>
      <c r="AH73"/>
    </row>
    <row r="74" spans="1:34" x14ac:dyDescent="0.25">
      <c r="A74" t="s">
        <v>143</v>
      </c>
      <c r="B74" t="s">
        <v>51</v>
      </c>
      <c r="C74" t="s">
        <v>140</v>
      </c>
      <c r="D74" t="s">
        <v>194</v>
      </c>
      <c r="E74" s="4">
        <v>64.065217391304344</v>
      </c>
      <c r="F74" s="4">
        <f>Nurse[[#This Row],[Total Nurse Staff Hours]]/Nurse[[#This Row],[MDS Census]]</f>
        <v>2.8555005089921957</v>
      </c>
      <c r="G74" s="4">
        <f>Nurse[[#This Row],[Total Direct Care Staff Hours]]/Nurse[[#This Row],[MDS Census]]</f>
        <v>2.6552392263318634</v>
      </c>
      <c r="H74" s="4">
        <f>Nurse[[#This Row],[Total RN Hours (w/ Admin, DON)]]/Nurse[[#This Row],[MDS Census]]</f>
        <v>0.5566270783847983</v>
      </c>
      <c r="I74" s="4">
        <f>Nurse[[#This Row],[RN Hours (excl. Admin, DON)]]/Nurse[[#This Row],[MDS Census]]</f>
        <v>0.35636579572446564</v>
      </c>
      <c r="J74" s="4">
        <f>SUM(Nurse[[#This Row],[RN Hours (excl. Admin, DON)]],Nurse[[#This Row],[RN Admin Hours]],Nurse[[#This Row],[RN DON Hours]],Nurse[[#This Row],[LPN Hours (excl. Admin)]],Nurse[[#This Row],[LPN Admin Hours]],Nurse[[#This Row],[CNA Hours]],Nurse[[#This Row],[NA TR Hours]],Nurse[[#This Row],[Med Aide/Tech Hours]])</f>
        <v>182.93826086956523</v>
      </c>
      <c r="K74" s="4">
        <f>SUM(Nurse[[#This Row],[RN Hours (excl. Admin, DON)]],Nurse[[#This Row],[LPN Hours (excl. Admin)]],Nurse[[#This Row],[CNA Hours]],Nurse[[#This Row],[NA TR Hours]],Nurse[[#This Row],[Med Aide/Tech Hours]])</f>
        <v>170.10847826086959</v>
      </c>
      <c r="L74" s="4">
        <f>SUM(Nurse[[#This Row],[RN Hours (excl. Admin, DON)]],Nurse[[#This Row],[RN Admin Hours]],Nurse[[#This Row],[RN DON Hours]])</f>
        <v>35.660434782608704</v>
      </c>
      <c r="M74" s="4">
        <v>22.830652173913048</v>
      </c>
      <c r="N74" s="4">
        <v>7.3515217391304377</v>
      </c>
      <c r="O74" s="4">
        <v>5.4782608695652177</v>
      </c>
      <c r="P74" s="4">
        <f>SUM(Nurse[[#This Row],[LPN Hours (excl. Admin)]],Nurse[[#This Row],[LPN Admin Hours]])</f>
        <v>51.425217391304344</v>
      </c>
      <c r="Q74" s="4">
        <v>51.425217391304344</v>
      </c>
      <c r="R74" s="4">
        <v>0</v>
      </c>
      <c r="S74" s="4">
        <f>SUM(Nurse[[#This Row],[CNA Hours]],Nurse[[#This Row],[NA TR Hours]],Nurse[[#This Row],[Med Aide/Tech Hours]])</f>
        <v>95.852608695652194</v>
      </c>
      <c r="T74" s="4">
        <v>95.852608695652194</v>
      </c>
      <c r="U74" s="4">
        <v>0</v>
      </c>
      <c r="V74" s="4">
        <v>0</v>
      </c>
      <c r="W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4" s="4">
        <v>0</v>
      </c>
      <c r="Y74" s="4">
        <v>0</v>
      </c>
      <c r="Z74" s="4">
        <v>0</v>
      </c>
      <c r="AA74" s="4">
        <v>0</v>
      </c>
      <c r="AB74" s="4">
        <v>0</v>
      </c>
      <c r="AC74" s="4">
        <v>0</v>
      </c>
      <c r="AD74" s="4">
        <v>0</v>
      </c>
      <c r="AE74" s="4">
        <v>0</v>
      </c>
      <c r="AF74" s="1">
        <v>35136</v>
      </c>
      <c r="AG74" s="1">
        <v>9</v>
      </c>
      <c r="AH74"/>
    </row>
    <row r="75" spans="1:34" x14ac:dyDescent="0.25">
      <c r="A75" t="s">
        <v>143</v>
      </c>
      <c r="B75" t="s">
        <v>54</v>
      </c>
      <c r="C75" t="s">
        <v>206</v>
      </c>
      <c r="D75" t="s">
        <v>193</v>
      </c>
      <c r="E75" s="4">
        <v>87.021739130434781</v>
      </c>
      <c r="F75" s="4">
        <f>Nurse[[#This Row],[Total Nurse Staff Hours]]/Nurse[[#This Row],[MDS Census]]</f>
        <v>4.0906095428428682</v>
      </c>
      <c r="G75" s="4">
        <f>Nurse[[#This Row],[Total Direct Care Staff Hours]]/Nurse[[#This Row],[MDS Census]]</f>
        <v>3.770607044716463</v>
      </c>
      <c r="H75" s="4">
        <f>Nurse[[#This Row],[Total RN Hours (w/ Admin, DON)]]/Nurse[[#This Row],[MDS Census]]</f>
        <v>0.66792405695728208</v>
      </c>
      <c r="I75" s="4">
        <f>Nurse[[#This Row],[RN Hours (excl. Admin, DON)]]/Nurse[[#This Row],[MDS Census]]</f>
        <v>0.48566824881339005</v>
      </c>
      <c r="J75" s="4">
        <f>SUM(Nurse[[#This Row],[RN Hours (excl. Admin, DON)]],Nurse[[#This Row],[RN Admin Hours]],Nurse[[#This Row],[RN DON Hours]],Nurse[[#This Row],[LPN Hours (excl. Admin)]],Nurse[[#This Row],[LPN Admin Hours]],Nurse[[#This Row],[CNA Hours]],Nurse[[#This Row],[NA TR Hours]],Nurse[[#This Row],[Med Aide/Tech Hours]])</f>
        <v>355.97195652173912</v>
      </c>
      <c r="K75" s="4">
        <f>SUM(Nurse[[#This Row],[RN Hours (excl. Admin, DON)]],Nurse[[#This Row],[LPN Hours (excl. Admin)]],Nurse[[#This Row],[CNA Hours]],Nurse[[#This Row],[NA TR Hours]],Nurse[[#This Row],[Med Aide/Tech Hours]])</f>
        <v>328.12478260869568</v>
      </c>
      <c r="L75" s="4">
        <f>SUM(Nurse[[#This Row],[RN Hours (excl. Admin, DON)]],Nurse[[#This Row],[RN Admin Hours]],Nurse[[#This Row],[RN DON Hours]])</f>
        <v>58.123913043478268</v>
      </c>
      <c r="M75" s="4">
        <v>42.263695652173922</v>
      </c>
      <c r="N75" s="4">
        <v>10.903695652173912</v>
      </c>
      <c r="O75" s="4">
        <v>4.9565217391304346</v>
      </c>
      <c r="P75" s="4">
        <f>SUM(Nurse[[#This Row],[LPN Hours (excl. Admin)]],Nurse[[#This Row],[LPN Admin Hours]])</f>
        <v>96.393152173913009</v>
      </c>
      <c r="Q75" s="4">
        <v>84.406195652173878</v>
      </c>
      <c r="R75" s="4">
        <v>11.986956521739133</v>
      </c>
      <c r="S75" s="4">
        <f>SUM(Nurse[[#This Row],[CNA Hours]],Nurse[[#This Row],[NA TR Hours]],Nurse[[#This Row],[Med Aide/Tech Hours]])</f>
        <v>201.45489130434785</v>
      </c>
      <c r="T75" s="4">
        <v>201.45489130434785</v>
      </c>
      <c r="U75" s="4">
        <v>0</v>
      </c>
      <c r="V75" s="4">
        <v>0</v>
      </c>
      <c r="W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5" s="4">
        <v>0</v>
      </c>
      <c r="Y75" s="4">
        <v>0</v>
      </c>
      <c r="Z75" s="4">
        <v>0</v>
      </c>
      <c r="AA75" s="4">
        <v>0</v>
      </c>
      <c r="AB75" s="4">
        <v>0</v>
      </c>
      <c r="AC75" s="4">
        <v>0</v>
      </c>
      <c r="AD75" s="4">
        <v>0</v>
      </c>
      <c r="AE75" s="4">
        <v>0</v>
      </c>
      <c r="AF75" s="1">
        <v>35140</v>
      </c>
      <c r="AG75" s="1">
        <v>9</v>
      </c>
      <c r="AH75"/>
    </row>
    <row r="76" spans="1:34" x14ac:dyDescent="0.25">
      <c r="A76" t="s">
        <v>143</v>
      </c>
      <c r="B76" t="s">
        <v>48</v>
      </c>
      <c r="C76" t="s">
        <v>216</v>
      </c>
      <c r="D76" t="s">
        <v>197</v>
      </c>
      <c r="E76" s="4">
        <v>76.206521739130437</v>
      </c>
      <c r="F76" s="4">
        <f>Nurse[[#This Row],[Total Nurse Staff Hours]]/Nurse[[#This Row],[MDS Census]]</f>
        <v>3.3124176294394525</v>
      </c>
      <c r="G76" s="4">
        <f>Nurse[[#This Row],[Total Direct Care Staff Hours]]/Nurse[[#This Row],[MDS Census]]</f>
        <v>3.0399529311082585</v>
      </c>
      <c r="H76" s="4">
        <f>Nurse[[#This Row],[Total RN Hours (w/ Admin, DON)]]/Nurse[[#This Row],[MDS Census]]</f>
        <v>0.42510483525887888</v>
      </c>
      <c r="I76" s="4">
        <f>Nurse[[#This Row],[RN Hours (excl. Admin, DON)]]/Nurse[[#This Row],[MDS Census]]</f>
        <v>0.15536300099843106</v>
      </c>
      <c r="J76" s="4">
        <f>SUM(Nurse[[#This Row],[RN Hours (excl. Admin, DON)]],Nurse[[#This Row],[RN Admin Hours]],Nurse[[#This Row],[RN DON Hours]],Nurse[[#This Row],[LPN Hours (excl. Admin)]],Nurse[[#This Row],[LPN Admin Hours]],Nurse[[#This Row],[CNA Hours]],Nurse[[#This Row],[NA TR Hours]],Nurse[[#This Row],[Med Aide/Tech Hours]])</f>
        <v>252.42782608695654</v>
      </c>
      <c r="K76" s="4">
        <f>SUM(Nurse[[#This Row],[RN Hours (excl. Admin, DON)]],Nurse[[#This Row],[LPN Hours (excl. Admin)]],Nurse[[#This Row],[CNA Hours]],Nurse[[#This Row],[NA TR Hours]],Nurse[[#This Row],[Med Aide/Tech Hours]])</f>
        <v>231.66423913043479</v>
      </c>
      <c r="L76" s="4">
        <f>SUM(Nurse[[#This Row],[RN Hours (excl. Admin, DON)]],Nurse[[#This Row],[RN Admin Hours]],Nurse[[#This Row],[RN DON Hours]])</f>
        <v>32.395760869565216</v>
      </c>
      <c r="M76" s="4">
        <v>11.83967391304348</v>
      </c>
      <c r="N76" s="4">
        <v>15.338695652173911</v>
      </c>
      <c r="O76" s="4">
        <v>5.2173913043478262</v>
      </c>
      <c r="P76" s="4">
        <f>SUM(Nurse[[#This Row],[LPN Hours (excl. Admin)]],Nurse[[#This Row],[LPN Admin Hours]])</f>
        <v>69.913478260869553</v>
      </c>
      <c r="Q76" s="4">
        <v>69.705978260869557</v>
      </c>
      <c r="R76" s="4">
        <v>0.20750000000000005</v>
      </c>
      <c r="S76" s="4">
        <f>SUM(Nurse[[#This Row],[CNA Hours]],Nurse[[#This Row],[NA TR Hours]],Nurse[[#This Row],[Med Aide/Tech Hours]])</f>
        <v>150.11858695652177</v>
      </c>
      <c r="T76" s="4">
        <v>150.11858695652177</v>
      </c>
      <c r="U76" s="4">
        <v>0</v>
      </c>
      <c r="V76" s="4">
        <v>0</v>
      </c>
      <c r="W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6" s="4">
        <v>0</v>
      </c>
      <c r="Y76" s="4">
        <v>0</v>
      </c>
      <c r="Z76" s="4">
        <v>0</v>
      </c>
      <c r="AA76" s="4">
        <v>0</v>
      </c>
      <c r="AB76" s="4">
        <v>0</v>
      </c>
      <c r="AC76" s="4">
        <v>0</v>
      </c>
      <c r="AD76" s="4">
        <v>0</v>
      </c>
      <c r="AE76" s="4">
        <v>0</v>
      </c>
      <c r="AF76" s="1">
        <v>35133</v>
      </c>
      <c r="AG76" s="1">
        <v>9</v>
      </c>
      <c r="AH76"/>
    </row>
    <row r="77" spans="1:34" x14ac:dyDescent="0.25">
      <c r="A77" t="s">
        <v>143</v>
      </c>
      <c r="B77" t="s">
        <v>52</v>
      </c>
      <c r="C77" t="s">
        <v>225</v>
      </c>
      <c r="D77" t="s">
        <v>192</v>
      </c>
      <c r="E77" s="4">
        <v>77.858695652173907</v>
      </c>
      <c r="F77" s="4">
        <f>Nurse[[#This Row],[Total Nurse Staff Hours]]/Nurse[[#This Row],[MDS Census]]</f>
        <v>3.6098492251849783</v>
      </c>
      <c r="G77" s="4">
        <f>Nurse[[#This Row],[Total Direct Care Staff Hours]]/Nurse[[#This Row],[MDS Census]]</f>
        <v>3.4178207454976963</v>
      </c>
      <c r="H77" s="4">
        <f>Nurse[[#This Row],[Total RN Hours (w/ Admin, DON)]]/Nurse[[#This Row],[MDS Census]]</f>
        <v>0.43423146726232026</v>
      </c>
      <c r="I77" s="4">
        <f>Nurse[[#This Row],[RN Hours (excl. Admin, DON)]]/Nurse[[#This Row],[MDS Census]]</f>
        <v>0.24220298757503841</v>
      </c>
      <c r="J77" s="4">
        <f>SUM(Nurse[[#This Row],[RN Hours (excl. Admin, DON)]],Nurse[[#This Row],[RN Admin Hours]],Nurse[[#This Row],[RN DON Hours]],Nurse[[#This Row],[LPN Hours (excl. Admin)]],Nurse[[#This Row],[LPN Admin Hours]],Nurse[[#This Row],[CNA Hours]],Nurse[[#This Row],[NA TR Hours]],Nurse[[#This Row],[Med Aide/Tech Hours]])</f>
        <v>281.05815217391302</v>
      </c>
      <c r="K77" s="4">
        <f>SUM(Nurse[[#This Row],[RN Hours (excl. Admin, DON)]],Nurse[[#This Row],[LPN Hours (excl. Admin)]],Nurse[[#This Row],[CNA Hours]],Nurse[[#This Row],[NA TR Hours]],Nurse[[#This Row],[Med Aide/Tech Hours]])</f>
        <v>266.10706521739127</v>
      </c>
      <c r="L77" s="4">
        <f>SUM(Nurse[[#This Row],[RN Hours (excl. Admin, DON)]],Nurse[[#This Row],[RN Admin Hours]],Nurse[[#This Row],[RN DON Hours]])</f>
        <v>33.80869565217391</v>
      </c>
      <c r="M77" s="4">
        <v>18.857608695652175</v>
      </c>
      <c r="N77" s="4">
        <v>10.135869565217391</v>
      </c>
      <c r="O77" s="4">
        <v>4.8152173913043477</v>
      </c>
      <c r="P77" s="4">
        <f>SUM(Nurse[[#This Row],[LPN Hours (excl. Admin)]],Nurse[[#This Row],[LPN Admin Hours]])</f>
        <v>69.727173913043472</v>
      </c>
      <c r="Q77" s="4">
        <v>69.727173913043472</v>
      </c>
      <c r="R77" s="4">
        <v>0</v>
      </c>
      <c r="S77" s="4">
        <f>SUM(Nurse[[#This Row],[CNA Hours]],Nurse[[#This Row],[NA TR Hours]],Nurse[[#This Row],[Med Aide/Tech Hours]])</f>
        <v>177.52228260869563</v>
      </c>
      <c r="T77" s="4">
        <v>177.52228260869563</v>
      </c>
      <c r="U77" s="4">
        <v>0</v>
      </c>
      <c r="V77" s="4">
        <v>0</v>
      </c>
      <c r="W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7" s="4">
        <v>0</v>
      </c>
      <c r="Y77" s="4">
        <v>0</v>
      </c>
      <c r="Z77" s="4">
        <v>0</v>
      </c>
      <c r="AA77" s="4">
        <v>0</v>
      </c>
      <c r="AB77" s="4">
        <v>0</v>
      </c>
      <c r="AC77" s="4">
        <v>0</v>
      </c>
      <c r="AD77" s="4">
        <v>0</v>
      </c>
      <c r="AE77" s="4">
        <v>0</v>
      </c>
      <c r="AF77" s="1">
        <v>35137</v>
      </c>
      <c r="AG77" s="1">
        <v>9</v>
      </c>
      <c r="AH77"/>
    </row>
    <row r="78" spans="1:34" x14ac:dyDescent="0.25">
      <c r="A78" t="s">
        <v>143</v>
      </c>
      <c r="B78" t="s">
        <v>74</v>
      </c>
      <c r="C78" t="s">
        <v>205</v>
      </c>
      <c r="D78" t="s">
        <v>192</v>
      </c>
      <c r="E78" s="4">
        <v>124.03260869565217</v>
      </c>
      <c r="F78" s="4">
        <f>Nurse[[#This Row],[Total Nurse Staff Hours]]/Nurse[[#This Row],[MDS Census]]</f>
        <v>5.5605556042415207</v>
      </c>
      <c r="G78" s="4">
        <f>Nurse[[#This Row],[Total Direct Care Staff Hours]]/Nurse[[#This Row],[MDS Census]]</f>
        <v>5.3871264569275263</v>
      </c>
      <c r="H78" s="4">
        <f>Nurse[[#This Row],[Total RN Hours (w/ Admin, DON)]]/Nurse[[#This Row],[MDS Census]]</f>
        <v>0.44229252475681363</v>
      </c>
      <c r="I78" s="4">
        <f>Nurse[[#This Row],[RN Hours (excl. Admin, DON)]]/Nurse[[#This Row],[MDS Census]]</f>
        <v>0.39602138287617211</v>
      </c>
      <c r="J78" s="4">
        <f>SUM(Nurse[[#This Row],[RN Hours (excl. Admin, DON)]],Nurse[[#This Row],[RN Admin Hours]],Nurse[[#This Row],[RN DON Hours]],Nurse[[#This Row],[LPN Hours (excl. Admin)]],Nurse[[#This Row],[LPN Admin Hours]],Nurse[[#This Row],[CNA Hours]],Nurse[[#This Row],[NA TR Hours]],Nurse[[#This Row],[Med Aide/Tech Hours]])</f>
        <v>689.69021739130426</v>
      </c>
      <c r="K78" s="4">
        <f>SUM(Nurse[[#This Row],[RN Hours (excl. Admin, DON)]],Nurse[[#This Row],[LPN Hours (excl. Admin)]],Nurse[[#This Row],[CNA Hours]],Nurse[[#This Row],[NA TR Hours]],Nurse[[#This Row],[Med Aide/Tech Hours]])</f>
        <v>668.179347826087</v>
      </c>
      <c r="L78" s="4">
        <f>SUM(Nurse[[#This Row],[RN Hours (excl. Admin, DON)]],Nurse[[#This Row],[RN Admin Hours]],Nurse[[#This Row],[RN DON Hours]])</f>
        <v>54.858695652173914</v>
      </c>
      <c r="M78" s="4">
        <v>49.119565217391305</v>
      </c>
      <c r="N78" s="4">
        <v>0</v>
      </c>
      <c r="O78" s="4">
        <v>5.7391304347826084</v>
      </c>
      <c r="P78" s="4">
        <f>SUM(Nurse[[#This Row],[LPN Hours (excl. Admin)]],Nurse[[#This Row],[LPN Admin Hours]])</f>
        <v>213.03532608695653</v>
      </c>
      <c r="Q78" s="4">
        <v>197.26358695652175</v>
      </c>
      <c r="R78" s="4">
        <v>15.771739130434783</v>
      </c>
      <c r="S78" s="4">
        <f>SUM(Nurse[[#This Row],[CNA Hours]],Nurse[[#This Row],[NA TR Hours]],Nurse[[#This Row],[Med Aide/Tech Hours]])</f>
        <v>421.79619565217388</v>
      </c>
      <c r="T78" s="4">
        <v>417.07336956521738</v>
      </c>
      <c r="U78" s="4">
        <v>4.7228260869565215</v>
      </c>
      <c r="V78" s="4">
        <v>0</v>
      </c>
      <c r="W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342.74184782608694</v>
      </c>
      <c r="X78" s="4">
        <v>2.1739130434782608E-2</v>
      </c>
      <c r="Y78" s="4">
        <v>0</v>
      </c>
      <c r="Z78" s="4">
        <v>0</v>
      </c>
      <c r="AA78" s="4">
        <v>136.94021739130434</v>
      </c>
      <c r="AB78" s="4">
        <v>0</v>
      </c>
      <c r="AC78" s="4">
        <v>205.77989130434781</v>
      </c>
      <c r="AD78" s="4">
        <v>0</v>
      </c>
      <c r="AE78" s="4">
        <v>0</v>
      </c>
      <c r="AF78" s="1">
        <v>35175</v>
      </c>
      <c r="AG78" s="1">
        <v>9</v>
      </c>
      <c r="AH78"/>
    </row>
    <row r="79" spans="1:34" x14ac:dyDescent="0.25">
      <c r="A79" t="s">
        <v>143</v>
      </c>
      <c r="B79" t="s">
        <v>98</v>
      </c>
      <c r="C79" t="s">
        <v>205</v>
      </c>
      <c r="D79" t="s">
        <v>192</v>
      </c>
      <c r="E79" s="4">
        <v>43.394366197183096</v>
      </c>
      <c r="F79" s="4">
        <f>Nurse[[#This Row],[Total Nurse Staff Hours]]/Nurse[[#This Row],[MDS Census]]</f>
        <v>3.2245991561181429</v>
      </c>
      <c r="G79" s="4">
        <f>Nurse[[#This Row],[Total Direct Care Staff Hours]]/Nurse[[#This Row],[MDS Census]]</f>
        <v>2.8250178513469648</v>
      </c>
      <c r="H79" s="4">
        <f>Nurse[[#This Row],[Total RN Hours (w/ Admin, DON)]]/Nurse[[#This Row],[MDS Census]]</f>
        <v>0.68737422914638091</v>
      </c>
      <c r="I79" s="4">
        <f>Nurse[[#This Row],[RN Hours (excl. Admin, DON)]]/Nurse[[#This Row],[MDS Census]]</f>
        <v>0.28779292437520276</v>
      </c>
      <c r="J79" s="4">
        <f>SUM(Nurse[[#This Row],[RN Hours (excl. Admin, DON)]],Nurse[[#This Row],[RN Admin Hours]],Nurse[[#This Row],[RN DON Hours]],Nurse[[#This Row],[LPN Hours (excl. Admin)]],Nurse[[#This Row],[LPN Admin Hours]],Nurse[[#This Row],[CNA Hours]],Nurse[[#This Row],[NA TR Hours]],Nurse[[#This Row],[Med Aide/Tech Hours]])</f>
        <v>139.92943661971827</v>
      </c>
      <c r="K79" s="4">
        <f>SUM(Nurse[[#This Row],[RN Hours (excl. Admin, DON)]],Nurse[[#This Row],[LPN Hours (excl. Admin)]],Nurse[[#This Row],[CNA Hours]],Nurse[[#This Row],[NA TR Hours]],Nurse[[#This Row],[Med Aide/Tech Hours]])</f>
        <v>122.58985915492954</v>
      </c>
      <c r="L79" s="4">
        <f>SUM(Nurse[[#This Row],[RN Hours (excl. Admin, DON)]],Nurse[[#This Row],[RN Admin Hours]],Nurse[[#This Row],[RN DON Hours]])</f>
        <v>29.828169014084501</v>
      </c>
      <c r="M79" s="4">
        <v>12.488591549295771</v>
      </c>
      <c r="N79" s="4">
        <v>11.705774647887324</v>
      </c>
      <c r="O79" s="4">
        <v>5.6338028169014081</v>
      </c>
      <c r="P79" s="4">
        <f>SUM(Nurse[[#This Row],[LPN Hours (excl. Admin)]],Nurse[[#This Row],[LPN Admin Hours]])</f>
        <v>38.870563380281681</v>
      </c>
      <c r="Q79" s="4">
        <v>38.870563380281681</v>
      </c>
      <c r="R79" s="4">
        <v>0</v>
      </c>
      <c r="S79" s="4">
        <f>SUM(Nurse[[#This Row],[CNA Hours]],Nurse[[#This Row],[NA TR Hours]],Nurse[[#This Row],[Med Aide/Tech Hours]])</f>
        <v>71.230704225352085</v>
      </c>
      <c r="T79" s="4">
        <v>71.230704225352085</v>
      </c>
      <c r="U79" s="4">
        <v>0</v>
      </c>
      <c r="V79" s="4">
        <v>0</v>
      </c>
      <c r="W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9" s="4">
        <v>0</v>
      </c>
      <c r="Y79" s="4">
        <v>0</v>
      </c>
      <c r="Z79" s="4">
        <v>0</v>
      </c>
      <c r="AA79" s="4">
        <v>0</v>
      </c>
      <c r="AB79" s="4">
        <v>0</v>
      </c>
      <c r="AC79" s="4">
        <v>0</v>
      </c>
      <c r="AD79" s="4">
        <v>0</v>
      </c>
      <c r="AE79" s="4">
        <v>0</v>
      </c>
      <c r="AF79" s="1">
        <v>35247</v>
      </c>
      <c r="AG79" s="1">
        <v>9</v>
      </c>
      <c r="AH79"/>
    </row>
    <row r="80" spans="1:34" x14ac:dyDescent="0.25">
      <c r="A80" t="s">
        <v>143</v>
      </c>
      <c r="B80" t="s">
        <v>81</v>
      </c>
      <c r="C80" t="s">
        <v>208</v>
      </c>
      <c r="D80" t="s">
        <v>192</v>
      </c>
      <c r="E80" s="4">
        <v>124.41304347826087</v>
      </c>
      <c r="F80" s="4">
        <f>Nurse[[#This Row],[Total Nurse Staff Hours]]/Nurse[[#This Row],[MDS Census]]</f>
        <v>3.1932692643718328</v>
      </c>
      <c r="G80" s="4">
        <f>Nurse[[#This Row],[Total Direct Care Staff Hours]]/Nurse[[#This Row],[MDS Census]]</f>
        <v>3.0105373056089464</v>
      </c>
      <c r="H80" s="4">
        <f>Nurse[[#This Row],[Total RN Hours (w/ Admin, DON)]]/Nurse[[#This Row],[MDS Census]]</f>
        <v>0.31192818451860899</v>
      </c>
      <c r="I80" s="4">
        <f>Nurse[[#This Row],[RN Hours (excl. Admin, DON)]]/Nurse[[#This Row],[MDS Census]]</f>
        <v>0.18218504280971504</v>
      </c>
      <c r="J80" s="4">
        <f>SUM(Nurse[[#This Row],[RN Hours (excl. Admin, DON)]],Nurse[[#This Row],[RN Admin Hours]],Nurse[[#This Row],[RN DON Hours]],Nurse[[#This Row],[LPN Hours (excl. Admin)]],Nurse[[#This Row],[LPN Admin Hours]],Nurse[[#This Row],[CNA Hours]],Nurse[[#This Row],[NA TR Hours]],Nurse[[#This Row],[Med Aide/Tech Hours]])</f>
        <v>397.28434782608696</v>
      </c>
      <c r="K80" s="4">
        <f>SUM(Nurse[[#This Row],[RN Hours (excl. Admin, DON)]],Nurse[[#This Row],[LPN Hours (excl. Admin)]],Nurse[[#This Row],[CNA Hours]],Nurse[[#This Row],[NA TR Hours]],Nurse[[#This Row],[Med Aide/Tech Hours]])</f>
        <v>374.55010869565217</v>
      </c>
      <c r="L80" s="4">
        <f>SUM(Nurse[[#This Row],[RN Hours (excl. Admin, DON)]],Nurse[[#This Row],[RN Admin Hours]],Nurse[[#This Row],[RN DON Hours]])</f>
        <v>38.807934782608683</v>
      </c>
      <c r="M80" s="4">
        <v>22.666195652173897</v>
      </c>
      <c r="N80" s="4">
        <v>12.141739130434784</v>
      </c>
      <c r="O80" s="4">
        <v>4</v>
      </c>
      <c r="P80" s="4">
        <f>SUM(Nurse[[#This Row],[LPN Hours (excl. Admin)]],Nurse[[#This Row],[LPN Admin Hours]])</f>
        <v>129.89826086956526</v>
      </c>
      <c r="Q80" s="4">
        <v>123.30576086956525</v>
      </c>
      <c r="R80" s="4">
        <v>6.5925000000000011</v>
      </c>
      <c r="S80" s="4">
        <f>SUM(Nurse[[#This Row],[CNA Hours]],Nurse[[#This Row],[NA TR Hours]],Nurse[[#This Row],[Med Aide/Tech Hours]])</f>
        <v>228.578152173913</v>
      </c>
      <c r="T80" s="4">
        <v>220.74673913043475</v>
      </c>
      <c r="U80" s="4">
        <v>7.8314130434782623</v>
      </c>
      <c r="V80" s="4">
        <v>0</v>
      </c>
      <c r="W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4.0175000000000001</v>
      </c>
      <c r="X80" s="4">
        <v>0</v>
      </c>
      <c r="Y80" s="4">
        <v>0</v>
      </c>
      <c r="Z80" s="4">
        <v>0</v>
      </c>
      <c r="AA80" s="4">
        <v>1.8722826086956521</v>
      </c>
      <c r="AB80" s="4">
        <v>0</v>
      </c>
      <c r="AC80" s="4">
        <v>2.1452173913043477</v>
      </c>
      <c r="AD80" s="4">
        <v>0</v>
      </c>
      <c r="AE80" s="4">
        <v>0</v>
      </c>
      <c r="AF80" s="1">
        <v>35196</v>
      </c>
      <c r="AG80" s="1">
        <v>9</v>
      </c>
      <c r="AH80"/>
    </row>
    <row r="81" spans="1:34" x14ac:dyDescent="0.25">
      <c r="A81" t="s">
        <v>143</v>
      </c>
      <c r="B81" t="s">
        <v>40</v>
      </c>
      <c r="C81" t="s">
        <v>208</v>
      </c>
      <c r="D81" t="s">
        <v>192</v>
      </c>
      <c r="E81" s="4">
        <v>87.576086956521735</v>
      </c>
      <c r="F81" s="4">
        <f>Nurse[[#This Row],[Total Nurse Staff Hours]]/Nurse[[#This Row],[MDS Census]]</f>
        <v>2.9528360431922551</v>
      </c>
      <c r="G81" s="4">
        <f>Nurse[[#This Row],[Total Direct Care Staff Hours]]/Nurse[[#This Row],[MDS Census]]</f>
        <v>2.7060866327417155</v>
      </c>
      <c r="H81" s="4">
        <f>Nurse[[#This Row],[Total RN Hours (w/ Admin, DON)]]/Nurse[[#This Row],[MDS Census]]</f>
        <v>0.54812709445202923</v>
      </c>
      <c r="I81" s="4">
        <f>Nurse[[#This Row],[RN Hours (excl. Admin, DON)]]/Nurse[[#This Row],[MDS Census]]</f>
        <v>0.40378056348516805</v>
      </c>
      <c r="J81" s="4">
        <f>SUM(Nurse[[#This Row],[RN Hours (excl. Admin, DON)]],Nurse[[#This Row],[RN Admin Hours]],Nurse[[#This Row],[RN DON Hours]],Nurse[[#This Row],[LPN Hours (excl. Admin)]],Nurse[[#This Row],[LPN Admin Hours]],Nurse[[#This Row],[CNA Hours]],Nurse[[#This Row],[NA TR Hours]],Nurse[[#This Row],[Med Aide/Tech Hours]])</f>
        <v>258.5978260869565</v>
      </c>
      <c r="K81" s="4">
        <f>SUM(Nurse[[#This Row],[RN Hours (excl. Admin, DON)]],Nurse[[#This Row],[LPN Hours (excl. Admin)]],Nurse[[#This Row],[CNA Hours]],Nurse[[#This Row],[NA TR Hours]],Nurse[[#This Row],[Med Aide/Tech Hours]])</f>
        <v>236.98847826086956</v>
      </c>
      <c r="L81" s="4">
        <f>SUM(Nurse[[#This Row],[RN Hours (excl. Admin, DON)]],Nurse[[#This Row],[RN Admin Hours]],Nurse[[#This Row],[RN DON Hours]])</f>
        <v>48.00282608695651</v>
      </c>
      <c r="M81" s="4">
        <v>35.361521739130424</v>
      </c>
      <c r="N81" s="4">
        <v>7.1630434782608692</v>
      </c>
      <c r="O81" s="4">
        <v>5.4782608695652177</v>
      </c>
      <c r="P81" s="4">
        <f>SUM(Nurse[[#This Row],[LPN Hours (excl. Admin)]],Nurse[[#This Row],[LPN Admin Hours]])</f>
        <v>90.067826086956487</v>
      </c>
      <c r="Q81" s="4">
        <v>81.09978260869562</v>
      </c>
      <c r="R81" s="4">
        <v>8.9680434782608689</v>
      </c>
      <c r="S81" s="4">
        <f>SUM(Nurse[[#This Row],[CNA Hours]],Nurse[[#This Row],[NA TR Hours]],Nurse[[#This Row],[Med Aide/Tech Hours]])</f>
        <v>120.52717391304348</v>
      </c>
      <c r="T81" s="4">
        <v>110.89152173913044</v>
      </c>
      <c r="U81" s="4">
        <v>9.6356521739130443</v>
      </c>
      <c r="V81" s="4">
        <v>0</v>
      </c>
      <c r="W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0.125</v>
      </c>
      <c r="X81" s="4">
        <v>0</v>
      </c>
      <c r="Y81" s="4">
        <v>0</v>
      </c>
      <c r="Z81" s="4">
        <v>0</v>
      </c>
      <c r="AA81" s="4">
        <v>0.125</v>
      </c>
      <c r="AB81" s="4">
        <v>0</v>
      </c>
      <c r="AC81" s="4">
        <v>0</v>
      </c>
      <c r="AD81" s="4">
        <v>0</v>
      </c>
      <c r="AE81" s="4">
        <v>0</v>
      </c>
      <c r="AF81" s="1">
        <v>35120</v>
      </c>
      <c r="AG81" s="1">
        <v>9</v>
      </c>
      <c r="AH81"/>
    </row>
    <row r="82" spans="1:34" x14ac:dyDescent="0.25">
      <c r="A82" t="s">
        <v>143</v>
      </c>
      <c r="B82" t="s">
        <v>8</v>
      </c>
      <c r="C82" t="s">
        <v>208</v>
      </c>
      <c r="D82" t="s">
        <v>192</v>
      </c>
      <c r="E82" s="4">
        <v>115.97826086956522</v>
      </c>
      <c r="F82" s="4">
        <f>Nurse[[#This Row],[Total Nurse Staff Hours]]/Nurse[[#This Row],[MDS Census]]</f>
        <v>3.645555763823805</v>
      </c>
      <c r="G82" s="4">
        <f>Nurse[[#This Row],[Total Direct Care Staff Hours]]/Nurse[[#This Row],[MDS Census]]</f>
        <v>3.4456476101218367</v>
      </c>
      <c r="H82" s="4">
        <f>Nurse[[#This Row],[Total RN Hours (w/ Admin, DON)]]/Nurse[[#This Row],[MDS Census]]</f>
        <v>0.442652296157451</v>
      </c>
      <c r="I82" s="4">
        <f>Nurse[[#This Row],[RN Hours (excl. Admin, DON)]]/Nurse[[#This Row],[MDS Census]]</f>
        <v>0.38818462980318674</v>
      </c>
      <c r="J82" s="4">
        <f>SUM(Nurse[[#This Row],[RN Hours (excl. Admin, DON)]],Nurse[[#This Row],[RN Admin Hours]],Nurse[[#This Row],[RN DON Hours]],Nurse[[#This Row],[LPN Hours (excl. Admin)]],Nurse[[#This Row],[LPN Admin Hours]],Nurse[[#This Row],[CNA Hours]],Nurse[[#This Row],[NA TR Hours]],Nurse[[#This Row],[Med Aide/Tech Hours]])</f>
        <v>422.80521739130432</v>
      </c>
      <c r="K82" s="4">
        <f>SUM(Nurse[[#This Row],[RN Hours (excl. Admin, DON)]],Nurse[[#This Row],[LPN Hours (excl. Admin)]],Nurse[[#This Row],[CNA Hours]],Nurse[[#This Row],[NA TR Hours]],Nurse[[#This Row],[Med Aide/Tech Hours]])</f>
        <v>399.62021739130432</v>
      </c>
      <c r="L82" s="4">
        <f>SUM(Nurse[[#This Row],[RN Hours (excl. Admin, DON)]],Nurse[[#This Row],[RN Admin Hours]],Nurse[[#This Row],[RN DON Hours]])</f>
        <v>51.338043478260893</v>
      </c>
      <c r="M82" s="4">
        <v>45.02097826086959</v>
      </c>
      <c r="N82" s="4">
        <v>1.2735869565217393</v>
      </c>
      <c r="O82" s="4">
        <v>5.0434782608695654</v>
      </c>
      <c r="P82" s="4">
        <f>SUM(Nurse[[#This Row],[LPN Hours (excl. Admin)]],Nurse[[#This Row],[LPN Admin Hours]])</f>
        <v>145.09249999999997</v>
      </c>
      <c r="Q82" s="4">
        <v>128.22456521739127</v>
      </c>
      <c r="R82" s="4">
        <v>16.867934782608696</v>
      </c>
      <c r="S82" s="4">
        <f>SUM(Nurse[[#This Row],[CNA Hours]],Nurse[[#This Row],[NA TR Hours]],Nurse[[#This Row],[Med Aide/Tech Hours]])</f>
        <v>226.37467391304347</v>
      </c>
      <c r="T82" s="4">
        <v>151.53489130434781</v>
      </c>
      <c r="U82" s="4">
        <v>74.839782608695671</v>
      </c>
      <c r="V82" s="4">
        <v>0</v>
      </c>
      <c r="W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2" s="4">
        <v>0</v>
      </c>
      <c r="Y82" s="4">
        <v>0</v>
      </c>
      <c r="Z82" s="4">
        <v>0</v>
      </c>
      <c r="AA82" s="4">
        <v>0</v>
      </c>
      <c r="AB82" s="4">
        <v>0</v>
      </c>
      <c r="AC82" s="4">
        <v>0</v>
      </c>
      <c r="AD82" s="4">
        <v>0</v>
      </c>
      <c r="AE82" s="4">
        <v>0</v>
      </c>
      <c r="AF82" s="1">
        <v>35071</v>
      </c>
      <c r="AG82" s="1">
        <v>9</v>
      </c>
      <c r="AH82"/>
    </row>
    <row r="83" spans="1:34" x14ac:dyDescent="0.25">
      <c r="A83" t="s">
        <v>143</v>
      </c>
      <c r="B83" t="s">
        <v>50</v>
      </c>
      <c r="C83" t="s">
        <v>208</v>
      </c>
      <c r="D83" t="s">
        <v>192</v>
      </c>
      <c r="E83" s="4">
        <v>194.05434782608697</v>
      </c>
      <c r="F83" s="4">
        <f>Nurse[[#This Row],[Total Nurse Staff Hours]]/Nurse[[#This Row],[MDS Census]]</f>
        <v>4.3015577213913643</v>
      </c>
      <c r="G83" s="4">
        <f>Nurse[[#This Row],[Total Direct Care Staff Hours]]/Nurse[[#This Row],[MDS Census]]</f>
        <v>4.0071315745252907</v>
      </c>
      <c r="H83" s="4">
        <f>Nurse[[#This Row],[Total RN Hours (w/ Admin, DON)]]/Nurse[[#This Row],[MDS Census]]</f>
        <v>1.0455385649470677</v>
      </c>
      <c r="I83" s="4">
        <f>Nurse[[#This Row],[RN Hours (excl. Admin, DON)]]/Nurse[[#This Row],[MDS Census]]</f>
        <v>0.83524617711309024</v>
      </c>
      <c r="J83" s="4">
        <f>SUM(Nurse[[#This Row],[RN Hours (excl. Admin, DON)]],Nurse[[#This Row],[RN Admin Hours]],Nurse[[#This Row],[RN DON Hours]],Nurse[[#This Row],[LPN Hours (excl. Admin)]],Nurse[[#This Row],[LPN Admin Hours]],Nurse[[#This Row],[CNA Hours]],Nurse[[#This Row],[NA TR Hours]],Nurse[[#This Row],[Med Aide/Tech Hours]])</f>
        <v>834.73597826086984</v>
      </c>
      <c r="K83" s="4">
        <f>SUM(Nurse[[#This Row],[RN Hours (excl. Admin, DON)]],Nurse[[#This Row],[LPN Hours (excl. Admin)]],Nurse[[#This Row],[CNA Hours]],Nurse[[#This Row],[NA TR Hours]],Nurse[[#This Row],[Med Aide/Tech Hours]])</f>
        <v>777.60130434782627</v>
      </c>
      <c r="L83" s="4">
        <f>SUM(Nurse[[#This Row],[RN Hours (excl. Admin, DON)]],Nurse[[#This Row],[RN Admin Hours]],Nurse[[#This Row],[RN DON Hours]])</f>
        <v>202.89130434782609</v>
      </c>
      <c r="M83" s="4">
        <v>162.08315217391305</v>
      </c>
      <c r="N83" s="4">
        <v>36.373369565217388</v>
      </c>
      <c r="O83" s="4">
        <v>4.4347826086956523</v>
      </c>
      <c r="P83" s="4">
        <f>SUM(Nurse[[#This Row],[LPN Hours (excl. Admin)]],Nurse[[#This Row],[LPN Admin Hours]])</f>
        <v>219.5817391304349</v>
      </c>
      <c r="Q83" s="4">
        <v>203.25521739130446</v>
      </c>
      <c r="R83" s="4">
        <v>16.326521739130435</v>
      </c>
      <c r="S83" s="4">
        <f>SUM(Nurse[[#This Row],[CNA Hours]],Nurse[[#This Row],[NA TR Hours]],Nurse[[#This Row],[Med Aide/Tech Hours]])</f>
        <v>412.2629347826088</v>
      </c>
      <c r="T83" s="4">
        <v>349.25217391304358</v>
      </c>
      <c r="U83" s="4">
        <v>63.010760869565225</v>
      </c>
      <c r="V83" s="4">
        <v>0</v>
      </c>
      <c r="W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32.850543478260875</v>
      </c>
      <c r="X83" s="4">
        <v>10.854565217391306</v>
      </c>
      <c r="Y83" s="4">
        <v>0</v>
      </c>
      <c r="Z83" s="4">
        <v>0</v>
      </c>
      <c r="AA83" s="4">
        <v>0</v>
      </c>
      <c r="AB83" s="4">
        <v>0</v>
      </c>
      <c r="AC83" s="4">
        <v>21.995978260869567</v>
      </c>
      <c r="AD83" s="4">
        <v>0</v>
      </c>
      <c r="AE83" s="4">
        <v>0</v>
      </c>
      <c r="AF83" s="1">
        <v>35135</v>
      </c>
      <c r="AG83" s="1">
        <v>9</v>
      </c>
      <c r="AH83"/>
    </row>
    <row r="84" spans="1:34" x14ac:dyDescent="0.25">
      <c r="A84" t="s">
        <v>143</v>
      </c>
      <c r="B84" t="s">
        <v>90</v>
      </c>
      <c r="C84" t="s">
        <v>206</v>
      </c>
      <c r="D84" t="s">
        <v>193</v>
      </c>
      <c r="E84" s="4">
        <v>94.195652173913047</v>
      </c>
      <c r="F84" s="4">
        <f>Nurse[[#This Row],[Total Nurse Staff Hours]]/Nurse[[#This Row],[MDS Census]]</f>
        <v>3.0007269789983835</v>
      </c>
      <c r="G84" s="4">
        <f>Nurse[[#This Row],[Total Direct Care Staff Hours]]/Nurse[[#This Row],[MDS Census]]</f>
        <v>2.7889637664435716</v>
      </c>
      <c r="H84" s="4">
        <f>Nurse[[#This Row],[Total RN Hours (w/ Admin, DON)]]/Nurse[[#This Row],[MDS Census]]</f>
        <v>0.57155088852988689</v>
      </c>
      <c r="I84" s="4">
        <f>Nurse[[#This Row],[RN Hours (excl. Admin, DON)]]/Nurse[[#This Row],[MDS Census]]</f>
        <v>0.37554350334641118</v>
      </c>
      <c r="J84" s="4">
        <f>SUM(Nurse[[#This Row],[RN Hours (excl. Admin, DON)]],Nurse[[#This Row],[RN Admin Hours]],Nurse[[#This Row],[RN DON Hours]],Nurse[[#This Row],[LPN Hours (excl. Admin)]],Nurse[[#This Row],[LPN Admin Hours]],Nurse[[#This Row],[CNA Hours]],Nurse[[#This Row],[NA TR Hours]],Nurse[[#This Row],[Med Aide/Tech Hours]])</f>
        <v>282.65543478260861</v>
      </c>
      <c r="K84" s="4">
        <f>SUM(Nurse[[#This Row],[RN Hours (excl. Admin, DON)]],Nurse[[#This Row],[LPN Hours (excl. Admin)]],Nurse[[#This Row],[CNA Hours]],Nurse[[#This Row],[NA TR Hours]],Nurse[[#This Row],[Med Aide/Tech Hours]])</f>
        <v>262.70826086956515</v>
      </c>
      <c r="L84" s="4">
        <f>SUM(Nurse[[#This Row],[RN Hours (excl. Admin, DON)]],Nurse[[#This Row],[RN Admin Hours]],Nurse[[#This Row],[RN DON Hours]])</f>
        <v>53.837608695652172</v>
      </c>
      <c r="M84" s="4">
        <v>35.3745652173913</v>
      </c>
      <c r="N84" s="4">
        <v>12.723913043478261</v>
      </c>
      <c r="O84" s="4">
        <v>5.7391304347826084</v>
      </c>
      <c r="P84" s="4">
        <f>SUM(Nurse[[#This Row],[LPN Hours (excl. Admin)]],Nurse[[#This Row],[LPN Admin Hours]])</f>
        <v>65.240217391304327</v>
      </c>
      <c r="Q84" s="4">
        <v>63.75608695652172</v>
      </c>
      <c r="R84" s="4">
        <v>1.484130434782609</v>
      </c>
      <c r="S84" s="4">
        <f>SUM(Nurse[[#This Row],[CNA Hours]],Nurse[[#This Row],[NA TR Hours]],Nurse[[#This Row],[Med Aide/Tech Hours]])</f>
        <v>163.57760869565215</v>
      </c>
      <c r="T84" s="4">
        <v>155.96739130434779</v>
      </c>
      <c r="U84" s="4">
        <v>7.6102173913043485</v>
      </c>
      <c r="V84" s="4">
        <v>0</v>
      </c>
      <c r="W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4" s="4">
        <v>0</v>
      </c>
      <c r="Y84" s="4">
        <v>0</v>
      </c>
      <c r="Z84" s="4">
        <v>0</v>
      </c>
      <c r="AA84" s="4">
        <v>0</v>
      </c>
      <c r="AB84" s="4">
        <v>0</v>
      </c>
      <c r="AC84" s="4">
        <v>0</v>
      </c>
      <c r="AD84" s="4">
        <v>0</v>
      </c>
      <c r="AE84" s="4">
        <v>0</v>
      </c>
      <c r="AF84" s="1">
        <v>35232</v>
      </c>
      <c r="AG84" s="1">
        <v>9</v>
      </c>
      <c r="AH84"/>
    </row>
    <row r="85" spans="1:34" x14ac:dyDescent="0.25">
      <c r="A85" t="s">
        <v>143</v>
      </c>
      <c r="B85" t="s">
        <v>36</v>
      </c>
      <c r="C85" t="s">
        <v>204</v>
      </c>
      <c r="D85" t="s">
        <v>196</v>
      </c>
      <c r="E85" s="4">
        <v>37.336956521739133</v>
      </c>
      <c r="F85" s="4">
        <f>Nurse[[#This Row],[Total Nurse Staff Hours]]/Nurse[[#This Row],[MDS Census]]</f>
        <v>4.0855342066957787</v>
      </c>
      <c r="G85" s="4">
        <f>Nurse[[#This Row],[Total Direct Care Staff Hours]]/Nurse[[#This Row],[MDS Census]]</f>
        <v>3.7627540029112074</v>
      </c>
      <c r="H85" s="4">
        <f>Nurse[[#This Row],[Total RN Hours (w/ Admin, DON)]]/Nurse[[#This Row],[MDS Census]]</f>
        <v>0.96734497816593878</v>
      </c>
      <c r="I85" s="4">
        <f>Nurse[[#This Row],[RN Hours (excl. Admin, DON)]]/Nurse[[#This Row],[MDS Census]]</f>
        <v>0.76399708879184858</v>
      </c>
      <c r="J85" s="4">
        <f>SUM(Nurse[[#This Row],[RN Hours (excl. Admin, DON)]],Nurse[[#This Row],[RN Admin Hours]],Nurse[[#This Row],[RN DON Hours]],Nurse[[#This Row],[LPN Hours (excl. Admin)]],Nurse[[#This Row],[LPN Admin Hours]],Nurse[[#This Row],[CNA Hours]],Nurse[[#This Row],[NA TR Hours]],Nurse[[#This Row],[Med Aide/Tech Hours]])</f>
        <v>152.54141304347826</v>
      </c>
      <c r="K85" s="4">
        <f>SUM(Nurse[[#This Row],[RN Hours (excl. Admin, DON)]],Nurse[[#This Row],[LPN Hours (excl. Admin)]],Nurse[[#This Row],[CNA Hours]],Nurse[[#This Row],[NA TR Hours]],Nurse[[#This Row],[Med Aide/Tech Hours]])</f>
        <v>140.48978260869563</v>
      </c>
      <c r="L85" s="4">
        <f>SUM(Nurse[[#This Row],[RN Hours (excl. Admin, DON)]],Nurse[[#This Row],[RN Admin Hours]],Nurse[[#This Row],[RN DON Hours]])</f>
        <v>36.117717391304346</v>
      </c>
      <c r="M85" s="4">
        <v>28.525326086956522</v>
      </c>
      <c r="N85" s="4">
        <v>2.7119565217391304</v>
      </c>
      <c r="O85" s="4">
        <v>4.8804347826086953</v>
      </c>
      <c r="P85" s="4">
        <f>SUM(Nurse[[#This Row],[LPN Hours (excl. Admin)]],Nurse[[#This Row],[LPN Admin Hours]])</f>
        <v>34.649456521739133</v>
      </c>
      <c r="Q85" s="4">
        <v>30.190217391304348</v>
      </c>
      <c r="R85" s="4">
        <v>4.4592391304347823</v>
      </c>
      <c r="S85" s="4">
        <f>SUM(Nurse[[#This Row],[CNA Hours]],Nurse[[#This Row],[NA TR Hours]],Nurse[[#This Row],[Med Aide/Tech Hours]])</f>
        <v>81.774239130434779</v>
      </c>
      <c r="T85" s="4">
        <v>81.774239130434779</v>
      </c>
      <c r="U85" s="4">
        <v>0</v>
      </c>
      <c r="V85" s="4">
        <v>0</v>
      </c>
      <c r="W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8.8359782608695649</v>
      </c>
      <c r="X85" s="4">
        <v>2.5416304347826086</v>
      </c>
      <c r="Y85" s="4">
        <v>0</v>
      </c>
      <c r="Z85" s="4">
        <v>4.8804347826086953</v>
      </c>
      <c r="AA85" s="4">
        <v>0</v>
      </c>
      <c r="AB85" s="4">
        <v>0</v>
      </c>
      <c r="AC85" s="4">
        <v>1.4139130434782607</v>
      </c>
      <c r="AD85" s="4">
        <v>0</v>
      </c>
      <c r="AE85" s="4">
        <v>0</v>
      </c>
      <c r="AF85" s="1">
        <v>35114</v>
      </c>
      <c r="AG85" s="1">
        <v>9</v>
      </c>
      <c r="AH85"/>
    </row>
    <row r="86" spans="1:34" x14ac:dyDescent="0.25">
      <c r="A86" t="s">
        <v>143</v>
      </c>
      <c r="B86" t="s">
        <v>101</v>
      </c>
      <c r="C86" t="s">
        <v>215</v>
      </c>
      <c r="D86" t="s">
        <v>192</v>
      </c>
      <c r="E86" s="4">
        <v>35.141304347826086</v>
      </c>
      <c r="F86" s="4">
        <f>Nurse[[#This Row],[Total Nurse Staff Hours]]/Nurse[[#This Row],[MDS Census]]</f>
        <v>3.4639189607175997</v>
      </c>
      <c r="G86" s="4">
        <f>Nurse[[#This Row],[Total Direct Care Staff Hours]]/Nurse[[#This Row],[MDS Census]]</f>
        <v>3.1448963810702133</v>
      </c>
      <c r="H86" s="4">
        <f>Nurse[[#This Row],[Total RN Hours (w/ Admin, DON)]]/Nurse[[#This Row],[MDS Census]]</f>
        <v>0.77817816269718509</v>
      </c>
      <c r="I86" s="4">
        <f>Nurse[[#This Row],[RN Hours (excl. Admin, DON)]]/Nurse[[#This Row],[MDS Census]]</f>
        <v>0.45915558304979892</v>
      </c>
      <c r="J86" s="4">
        <f>SUM(Nurse[[#This Row],[RN Hours (excl. Admin, DON)]],Nurse[[#This Row],[RN Admin Hours]],Nurse[[#This Row],[RN DON Hours]],Nurse[[#This Row],[LPN Hours (excl. Admin)]],Nurse[[#This Row],[LPN Admin Hours]],Nurse[[#This Row],[CNA Hours]],Nurse[[#This Row],[NA TR Hours]],Nurse[[#This Row],[Med Aide/Tech Hours]])</f>
        <v>121.72663043478261</v>
      </c>
      <c r="K86" s="4">
        <f>SUM(Nurse[[#This Row],[RN Hours (excl. Admin, DON)]],Nurse[[#This Row],[LPN Hours (excl. Admin)]],Nurse[[#This Row],[CNA Hours]],Nurse[[#This Row],[NA TR Hours]],Nurse[[#This Row],[Med Aide/Tech Hours]])</f>
        <v>110.51576086956521</v>
      </c>
      <c r="L86" s="4">
        <f>SUM(Nurse[[#This Row],[RN Hours (excl. Admin, DON)]],Nurse[[#This Row],[RN Admin Hours]],Nurse[[#This Row],[RN DON Hours]])</f>
        <v>27.346195652173904</v>
      </c>
      <c r="M86" s="4">
        <v>16.135326086956521</v>
      </c>
      <c r="N86" s="4">
        <v>5.8206521739130439</v>
      </c>
      <c r="O86" s="4">
        <v>5.3902173913043407</v>
      </c>
      <c r="P86" s="4">
        <f>SUM(Nurse[[#This Row],[LPN Hours (excl. Admin)]],Nurse[[#This Row],[LPN Admin Hours]])</f>
        <v>31.42260869565218</v>
      </c>
      <c r="Q86" s="4">
        <v>31.42260869565218</v>
      </c>
      <c r="R86" s="4">
        <v>0</v>
      </c>
      <c r="S86" s="4">
        <f>SUM(Nurse[[#This Row],[CNA Hours]],Nurse[[#This Row],[NA TR Hours]],Nurse[[#This Row],[Med Aide/Tech Hours]])</f>
        <v>62.957826086956523</v>
      </c>
      <c r="T86" s="4">
        <v>62.957826086956523</v>
      </c>
      <c r="U86" s="4">
        <v>0</v>
      </c>
      <c r="V86" s="4">
        <v>0</v>
      </c>
      <c r="W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23.200543478260869</v>
      </c>
      <c r="X86" s="4">
        <v>1.0402173913043478</v>
      </c>
      <c r="Y86" s="4">
        <v>0</v>
      </c>
      <c r="Z86" s="4">
        <v>0</v>
      </c>
      <c r="AA86" s="4">
        <v>2.485108695652174</v>
      </c>
      <c r="AB86" s="4">
        <v>0</v>
      </c>
      <c r="AC86" s="4">
        <v>19.675217391304347</v>
      </c>
      <c r="AD86" s="4">
        <v>0</v>
      </c>
      <c r="AE86" s="4">
        <v>0</v>
      </c>
      <c r="AF86" s="1">
        <v>35251</v>
      </c>
      <c r="AG86" s="1">
        <v>9</v>
      </c>
      <c r="AH86"/>
    </row>
    <row r="87" spans="1:34" x14ac:dyDescent="0.25">
      <c r="A87" t="s">
        <v>143</v>
      </c>
      <c r="B87" t="s">
        <v>17</v>
      </c>
      <c r="C87" t="s">
        <v>205</v>
      </c>
      <c r="D87" t="s">
        <v>192</v>
      </c>
      <c r="E87" s="4">
        <v>139.39130434782609</v>
      </c>
      <c r="F87" s="4">
        <f>Nurse[[#This Row],[Total Nurse Staff Hours]]/Nurse[[#This Row],[MDS Census]]</f>
        <v>6.3277432938240814</v>
      </c>
      <c r="G87" s="4">
        <f>Nurse[[#This Row],[Total Direct Care Staff Hours]]/Nurse[[#This Row],[MDS Census]]</f>
        <v>6.1703875545851536</v>
      </c>
      <c r="H87" s="4">
        <f>Nurse[[#This Row],[Total RN Hours (w/ Admin, DON)]]/Nurse[[#This Row],[MDS Census]]</f>
        <v>1.1799454148471615</v>
      </c>
      <c r="I87" s="4">
        <f>Nurse[[#This Row],[RN Hours (excl. Admin, DON)]]/Nurse[[#This Row],[MDS Census]]</f>
        <v>1.1011891765439801</v>
      </c>
      <c r="J87" s="4">
        <f>SUM(Nurse[[#This Row],[RN Hours (excl. Admin, DON)]],Nurse[[#This Row],[RN Admin Hours]],Nurse[[#This Row],[RN DON Hours]],Nurse[[#This Row],[LPN Hours (excl. Admin)]],Nurse[[#This Row],[LPN Admin Hours]],Nurse[[#This Row],[CNA Hours]],Nurse[[#This Row],[NA TR Hours]],Nurse[[#This Row],[Med Aide/Tech Hours]])</f>
        <v>882.03239130434804</v>
      </c>
      <c r="K87" s="4">
        <f>SUM(Nurse[[#This Row],[RN Hours (excl. Admin, DON)]],Nurse[[#This Row],[LPN Hours (excl. Admin)]],Nurse[[#This Row],[CNA Hours]],Nurse[[#This Row],[NA TR Hours]],Nurse[[#This Row],[Med Aide/Tech Hours]])</f>
        <v>860.09836956521758</v>
      </c>
      <c r="L87" s="4">
        <f>SUM(Nurse[[#This Row],[RN Hours (excl. Admin, DON)]],Nurse[[#This Row],[RN Admin Hours]],Nurse[[#This Row],[RN DON Hours]])</f>
        <v>164.47413043478261</v>
      </c>
      <c r="M87" s="4">
        <v>153.49619565217392</v>
      </c>
      <c r="N87" s="4">
        <v>5.7605434782608702</v>
      </c>
      <c r="O87" s="4">
        <v>5.2173913043478262</v>
      </c>
      <c r="P87" s="4">
        <f>SUM(Nurse[[#This Row],[LPN Hours (excl. Admin)]],Nurse[[#This Row],[LPN Admin Hours]])</f>
        <v>246.87684782608699</v>
      </c>
      <c r="Q87" s="4">
        <v>235.92076086956524</v>
      </c>
      <c r="R87" s="4">
        <v>10.956086956521737</v>
      </c>
      <c r="S87" s="4">
        <f>SUM(Nurse[[#This Row],[CNA Hours]],Nurse[[#This Row],[NA TR Hours]],Nurse[[#This Row],[Med Aide/Tech Hours]])</f>
        <v>470.68141304347836</v>
      </c>
      <c r="T87" s="4">
        <v>435.60967391304359</v>
      </c>
      <c r="U87" s="4">
        <v>35.071739130434779</v>
      </c>
      <c r="V87" s="4">
        <v>0</v>
      </c>
      <c r="W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83.544782608695655</v>
      </c>
      <c r="X87" s="4">
        <v>45.388804347826088</v>
      </c>
      <c r="Y87" s="4">
        <v>0</v>
      </c>
      <c r="Z87" s="4">
        <v>0</v>
      </c>
      <c r="AA87" s="4">
        <v>0</v>
      </c>
      <c r="AB87" s="4">
        <v>0</v>
      </c>
      <c r="AC87" s="4">
        <v>38.155978260869567</v>
      </c>
      <c r="AD87" s="4">
        <v>0</v>
      </c>
      <c r="AE87" s="4">
        <v>0</v>
      </c>
      <c r="AF87" s="1">
        <v>35087</v>
      </c>
      <c r="AG87" s="1">
        <v>9</v>
      </c>
      <c r="AH87"/>
    </row>
    <row r="88" spans="1:34" x14ac:dyDescent="0.25">
      <c r="A88" t="s">
        <v>143</v>
      </c>
      <c r="B88" t="s">
        <v>139</v>
      </c>
      <c r="C88" t="s">
        <v>205</v>
      </c>
      <c r="D88" t="s">
        <v>192</v>
      </c>
      <c r="E88" s="4">
        <v>72.141304347826093</v>
      </c>
      <c r="F88" s="4">
        <f>Nurse[[#This Row],[Total Nurse Staff Hours]]/Nurse[[#This Row],[MDS Census]]</f>
        <v>2.6948952840138616</v>
      </c>
      <c r="G88" s="4">
        <f>Nurse[[#This Row],[Total Direct Care Staff Hours]]/Nurse[[#This Row],[MDS Census]]</f>
        <v>2.5430194364923913</v>
      </c>
      <c r="H88" s="4">
        <f>Nurse[[#This Row],[Total RN Hours (w/ Admin, DON)]]/Nurse[[#This Row],[MDS Census]]</f>
        <v>0.19377730902516196</v>
      </c>
      <c r="I88" s="4">
        <f>Nurse[[#This Row],[RN Hours (excl. Admin, DON)]]/Nurse[[#This Row],[MDS Census]]</f>
        <v>4.1901461503691423E-2</v>
      </c>
      <c r="J88" s="4">
        <f>SUM(Nurse[[#This Row],[RN Hours (excl. Admin, DON)]],Nurse[[#This Row],[RN Admin Hours]],Nurse[[#This Row],[RN DON Hours]],Nurse[[#This Row],[LPN Hours (excl. Admin)]],Nurse[[#This Row],[LPN Admin Hours]],Nurse[[#This Row],[CNA Hours]],Nurse[[#This Row],[NA TR Hours]],Nurse[[#This Row],[Med Aide/Tech Hours]])</f>
        <v>194.41326086956522</v>
      </c>
      <c r="K88" s="4">
        <f>SUM(Nurse[[#This Row],[RN Hours (excl. Admin, DON)]],Nurse[[#This Row],[LPN Hours (excl. Admin)]],Nurse[[#This Row],[CNA Hours]],Nurse[[#This Row],[NA TR Hours]],Nurse[[#This Row],[Med Aide/Tech Hours]])</f>
        <v>183.45673913043481</v>
      </c>
      <c r="L88" s="4">
        <f>SUM(Nurse[[#This Row],[RN Hours (excl. Admin, DON)]],Nurse[[#This Row],[RN Admin Hours]],Nurse[[#This Row],[RN DON Hours]])</f>
        <v>13.979347826086958</v>
      </c>
      <c r="M88" s="4">
        <v>3.0228260869565218</v>
      </c>
      <c r="N88" s="4">
        <v>0</v>
      </c>
      <c r="O88" s="4">
        <v>10.956521739130435</v>
      </c>
      <c r="P88" s="4">
        <f>SUM(Nurse[[#This Row],[LPN Hours (excl. Admin)]],Nurse[[#This Row],[LPN Admin Hours]])</f>
        <v>73.672500000000014</v>
      </c>
      <c r="Q88" s="4">
        <v>73.672500000000014</v>
      </c>
      <c r="R88" s="4">
        <v>0</v>
      </c>
      <c r="S88" s="4">
        <f>SUM(Nurse[[#This Row],[CNA Hours]],Nurse[[#This Row],[NA TR Hours]],Nurse[[#This Row],[Med Aide/Tech Hours]])</f>
        <v>106.76141304347826</v>
      </c>
      <c r="T88" s="4">
        <v>99.728152173913045</v>
      </c>
      <c r="U88" s="4">
        <v>7.0332608695652166</v>
      </c>
      <c r="V88" s="4">
        <v>0</v>
      </c>
      <c r="W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9.6120652173913044</v>
      </c>
      <c r="X88" s="4">
        <v>0.63260869565217381</v>
      </c>
      <c r="Y88" s="4">
        <v>0</v>
      </c>
      <c r="Z88" s="4">
        <v>0</v>
      </c>
      <c r="AA88" s="4">
        <v>3.8242391304347829</v>
      </c>
      <c r="AB88" s="4">
        <v>0</v>
      </c>
      <c r="AC88" s="4">
        <v>5.1552173913043484</v>
      </c>
      <c r="AD88" s="4">
        <v>0</v>
      </c>
      <c r="AE88" s="4">
        <v>0</v>
      </c>
      <c r="AF88" s="1">
        <v>35299</v>
      </c>
      <c r="AG88" s="1">
        <v>9</v>
      </c>
      <c r="AH88"/>
    </row>
    <row r="89" spans="1:34" x14ac:dyDescent="0.25">
      <c r="A89" t="s">
        <v>143</v>
      </c>
      <c r="B89" t="s">
        <v>118</v>
      </c>
      <c r="C89" t="s">
        <v>241</v>
      </c>
      <c r="D89" t="s">
        <v>199</v>
      </c>
      <c r="E89" s="4">
        <v>99.065217391304344</v>
      </c>
      <c r="F89" s="4">
        <f>Nurse[[#This Row],[Total Nurse Staff Hours]]/Nurse[[#This Row],[MDS Census]]</f>
        <v>2.3332137371077466</v>
      </c>
      <c r="G89" s="4">
        <f>Nurse[[#This Row],[Total Direct Care Staff Hours]]/Nurse[[#This Row],[MDS Census]]</f>
        <v>2.2761586570111918</v>
      </c>
      <c r="H89" s="4">
        <f>Nurse[[#This Row],[Total RN Hours (w/ Admin, DON)]]/Nurse[[#This Row],[MDS Census]]</f>
        <v>0.41702984419574285</v>
      </c>
      <c r="I89" s="4">
        <f>Nurse[[#This Row],[RN Hours (excl. Admin, DON)]]/Nurse[[#This Row],[MDS Census]]</f>
        <v>0.3599747640991881</v>
      </c>
      <c r="J89" s="4">
        <f>SUM(Nurse[[#This Row],[RN Hours (excl. Admin, DON)]],Nurse[[#This Row],[RN Admin Hours]],Nurse[[#This Row],[RN DON Hours]],Nurse[[#This Row],[LPN Hours (excl. Admin)]],Nurse[[#This Row],[LPN Admin Hours]],Nurse[[#This Row],[CNA Hours]],Nurse[[#This Row],[NA TR Hours]],Nurse[[#This Row],[Med Aide/Tech Hours]])</f>
        <v>231.14032608695652</v>
      </c>
      <c r="K89" s="4">
        <f>SUM(Nurse[[#This Row],[RN Hours (excl. Admin, DON)]],Nurse[[#This Row],[LPN Hours (excl. Admin)]],Nurse[[#This Row],[CNA Hours]],Nurse[[#This Row],[NA TR Hours]],Nurse[[#This Row],[Med Aide/Tech Hours]])</f>
        <v>225.48815217391305</v>
      </c>
      <c r="L89" s="4">
        <f>SUM(Nurse[[#This Row],[RN Hours (excl. Admin, DON)]],Nurse[[#This Row],[RN Admin Hours]],Nurse[[#This Row],[RN DON Hours]])</f>
        <v>41.313152173913046</v>
      </c>
      <c r="M89" s="4">
        <v>35.66097826086957</v>
      </c>
      <c r="N89" s="4">
        <v>0</v>
      </c>
      <c r="O89" s="4">
        <v>5.6521739130434785</v>
      </c>
      <c r="P89" s="4">
        <f>SUM(Nurse[[#This Row],[LPN Hours (excl. Admin)]],Nurse[[#This Row],[LPN Admin Hours]])</f>
        <v>72.978152173913045</v>
      </c>
      <c r="Q89" s="4">
        <v>72.978152173913045</v>
      </c>
      <c r="R89" s="4">
        <v>0</v>
      </c>
      <c r="S89" s="4">
        <f>SUM(Nurse[[#This Row],[CNA Hours]],Nurse[[#This Row],[NA TR Hours]],Nurse[[#This Row],[Med Aide/Tech Hours]])</f>
        <v>116.84902173913044</v>
      </c>
      <c r="T89" s="4">
        <v>116.84902173913044</v>
      </c>
      <c r="U89" s="4">
        <v>0</v>
      </c>
      <c r="V89" s="4">
        <v>0</v>
      </c>
      <c r="W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9" s="4">
        <v>0</v>
      </c>
      <c r="Y89" s="4">
        <v>0</v>
      </c>
      <c r="Z89" s="4">
        <v>0</v>
      </c>
      <c r="AA89" s="4">
        <v>0</v>
      </c>
      <c r="AB89" s="4">
        <v>0</v>
      </c>
      <c r="AC89" s="4">
        <v>0</v>
      </c>
      <c r="AD89" s="4">
        <v>0</v>
      </c>
      <c r="AE89" s="4">
        <v>0</v>
      </c>
      <c r="AF89" s="1">
        <v>35276</v>
      </c>
      <c r="AG89" s="1">
        <v>9</v>
      </c>
      <c r="AH89"/>
    </row>
    <row r="90" spans="1:34" x14ac:dyDescent="0.25">
      <c r="A90" t="s">
        <v>143</v>
      </c>
      <c r="B90" t="s">
        <v>12</v>
      </c>
      <c r="C90" t="s">
        <v>207</v>
      </c>
      <c r="D90" t="s">
        <v>192</v>
      </c>
      <c r="E90" s="4">
        <v>101.5</v>
      </c>
      <c r="F90" s="4">
        <f>Nurse[[#This Row],[Total Nurse Staff Hours]]/Nurse[[#This Row],[MDS Census]]</f>
        <v>3.8450160633968724</v>
      </c>
      <c r="G90" s="4">
        <f>Nurse[[#This Row],[Total Direct Care Staff Hours]]/Nurse[[#This Row],[MDS Census]]</f>
        <v>3.6323677446990779</v>
      </c>
      <c r="H90" s="4">
        <f>Nurse[[#This Row],[Total RN Hours (w/ Admin, DON)]]/Nurse[[#This Row],[MDS Census]]</f>
        <v>0.48046048404369246</v>
      </c>
      <c r="I90" s="4">
        <f>Nurse[[#This Row],[RN Hours (excl. Admin, DON)]]/Nurse[[#This Row],[MDS Census]]</f>
        <v>0.34854465624330699</v>
      </c>
      <c r="J90" s="4">
        <f>SUM(Nurse[[#This Row],[RN Hours (excl. Admin, DON)]],Nurse[[#This Row],[RN Admin Hours]],Nurse[[#This Row],[RN DON Hours]],Nurse[[#This Row],[LPN Hours (excl. Admin)]],Nurse[[#This Row],[LPN Admin Hours]],Nurse[[#This Row],[CNA Hours]],Nurse[[#This Row],[NA TR Hours]],Nurse[[#This Row],[Med Aide/Tech Hours]])</f>
        <v>390.26913043478254</v>
      </c>
      <c r="K90" s="4">
        <f>SUM(Nurse[[#This Row],[RN Hours (excl. Admin, DON)]],Nurse[[#This Row],[LPN Hours (excl. Admin)]],Nurse[[#This Row],[CNA Hours]],Nurse[[#This Row],[NA TR Hours]],Nurse[[#This Row],[Med Aide/Tech Hours]])</f>
        <v>368.68532608695642</v>
      </c>
      <c r="L90" s="4">
        <f>SUM(Nurse[[#This Row],[RN Hours (excl. Admin, DON)]],Nurse[[#This Row],[RN Admin Hours]],Nurse[[#This Row],[RN DON Hours]])</f>
        <v>48.766739130434786</v>
      </c>
      <c r="M90" s="4">
        <v>35.377282608695658</v>
      </c>
      <c r="N90" s="4">
        <v>7.6503260869565208</v>
      </c>
      <c r="O90" s="4">
        <v>5.7391304347826084</v>
      </c>
      <c r="P90" s="4">
        <f>SUM(Nurse[[#This Row],[LPN Hours (excl. Admin)]],Nurse[[#This Row],[LPN Admin Hours]])</f>
        <v>97.747173913043497</v>
      </c>
      <c r="Q90" s="4">
        <v>89.552826086956543</v>
      </c>
      <c r="R90" s="4">
        <v>8.1943478260869593</v>
      </c>
      <c r="S90" s="4">
        <f>SUM(Nurse[[#This Row],[CNA Hours]],Nurse[[#This Row],[NA TR Hours]],Nurse[[#This Row],[Med Aide/Tech Hours]])</f>
        <v>243.75521739130426</v>
      </c>
      <c r="T90" s="4">
        <v>205.64271739130425</v>
      </c>
      <c r="U90" s="4">
        <v>38.112499999999997</v>
      </c>
      <c r="V90" s="4">
        <v>0</v>
      </c>
      <c r="W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56.910760869565216</v>
      </c>
      <c r="X90" s="4">
        <v>5.0832608695652173</v>
      </c>
      <c r="Y90" s="4">
        <v>0</v>
      </c>
      <c r="Z90" s="4">
        <v>0</v>
      </c>
      <c r="AA90" s="4">
        <v>19.619565217391301</v>
      </c>
      <c r="AB90" s="4">
        <v>0</v>
      </c>
      <c r="AC90" s="4">
        <v>32.207934782608696</v>
      </c>
      <c r="AD90" s="4">
        <v>0</v>
      </c>
      <c r="AE90" s="4">
        <v>0</v>
      </c>
      <c r="AF90" s="1">
        <v>35076</v>
      </c>
      <c r="AG90" s="1">
        <v>9</v>
      </c>
      <c r="AH90"/>
    </row>
    <row r="91" spans="1:34" x14ac:dyDescent="0.25">
      <c r="A91" t="s">
        <v>143</v>
      </c>
      <c r="B91" t="s">
        <v>104</v>
      </c>
      <c r="C91" t="s">
        <v>237</v>
      </c>
      <c r="D91" t="s">
        <v>192</v>
      </c>
      <c r="E91" s="4">
        <v>154.87323943661971</v>
      </c>
      <c r="F91" s="4">
        <f>Nurse[[#This Row],[Total Nurse Staff Hours]]/Nurse[[#This Row],[MDS Census]]</f>
        <v>3.6368115678428521</v>
      </c>
      <c r="G91" s="4">
        <f>Nurse[[#This Row],[Total Direct Care Staff Hours]]/Nurse[[#This Row],[MDS Census]]</f>
        <v>3.4286458712259003</v>
      </c>
      <c r="H91" s="4">
        <f>Nurse[[#This Row],[Total RN Hours (w/ Admin, DON)]]/Nurse[[#This Row],[MDS Census]]</f>
        <v>0.47545562022553661</v>
      </c>
      <c r="I91" s="4">
        <f>Nurse[[#This Row],[RN Hours (excl. Admin, DON)]]/Nurse[[#This Row],[MDS Census]]</f>
        <v>0.35066114950891242</v>
      </c>
      <c r="J91" s="4">
        <f>SUM(Nurse[[#This Row],[RN Hours (excl. Admin, DON)]],Nurse[[#This Row],[RN Admin Hours]],Nurse[[#This Row],[RN DON Hours]],Nurse[[#This Row],[LPN Hours (excl. Admin)]],Nurse[[#This Row],[LPN Admin Hours]],Nurse[[#This Row],[CNA Hours]],Nurse[[#This Row],[NA TR Hours]],Nurse[[#This Row],[Med Aide/Tech Hours]])</f>
        <v>563.24478873239434</v>
      </c>
      <c r="K91" s="4">
        <f>SUM(Nurse[[#This Row],[RN Hours (excl. Admin, DON)]],Nurse[[#This Row],[LPN Hours (excl. Admin)]],Nurse[[#This Row],[CNA Hours]],Nurse[[#This Row],[NA TR Hours]],Nurse[[#This Row],[Med Aide/Tech Hours]])</f>
        <v>531.00549295774647</v>
      </c>
      <c r="L91" s="4">
        <f>SUM(Nurse[[#This Row],[RN Hours (excl. Admin, DON)]],Nurse[[#This Row],[RN Admin Hours]],Nurse[[#This Row],[RN DON Hours]])</f>
        <v>73.63535211267606</v>
      </c>
      <c r="M91" s="4">
        <v>54.308028169014094</v>
      </c>
      <c r="N91" s="4">
        <v>13.693521126760563</v>
      </c>
      <c r="O91" s="4">
        <v>5.6338028169014081</v>
      </c>
      <c r="P91" s="4">
        <f>SUM(Nurse[[#This Row],[LPN Hours (excl. Admin)]],Nurse[[#This Row],[LPN Admin Hours]])</f>
        <v>181.83957746478873</v>
      </c>
      <c r="Q91" s="4">
        <v>168.92760563380281</v>
      </c>
      <c r="R91" s="4">
        <v>12.911971830985912</v>
      </c>
      <c r="S91" s="4">
        <f>SUM(Nurse[[#This Row],[CNA Hours]],Nurse[[#This Row],[NA TR Hours]],Nurse[[#This Row],[Med Aide/Tech Hours]])</f>
        <v>307.76985915492958</v>
      </c>
      <c r="T91" s="4">
        <v>307.76985915492958</v>
      </c>
      <c r="U91" s="4">
        <v>0</v>
      </c>
      <c r="V91" s="4">
        <v>0</v>
      </c>
      <c r="W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1" s="4">
        <v>0</v>
      </c>
      <c r="Y91" s="4">
        <v>0</v>
      </c>
      <c r="Z91" s="4">
        <v>0</v>
      </c>
      <c r="AA91" s="4">
        <v>0</v>
      </c>
      <c r="AB91" s="4">
        <v>0</v>
      </c>
      <c r="AC91" s="4">
        <v>0</v>
      </c>
      <c r="AD91" s="4">
        <v>0</v>
      </c>
      <c r="AE91" s="4">
        <v>0</v>
      </c>
      <c r="AF91" s="1">
        <v>35255</v>
      </c>
      <c r="AG91" s="1">
        <v>9</v>
      </c>
      <c r="AH91"/>
    </row>
    <row r="92" spans="1:34" x14ac:dyDescent="0.25">
      <c r="A92" t="s">
        <v>143</v>
      </c>
      <c r="B92" t="s">
        <v>73</v>
      </c>
      <c r="C92" t="s">
        <v>206</v>
      </c>
      <c r="D92" t="s">
        <v>193</v>
      </c>
      <c r="E92" s="4">
        <v>110.29347826086956</v>
      </c>
      <c r="F92" s="4">
        <f>Nurse[[#This Row],[Total Nurse Staff Hours]]/Nurse[[#This Row],[MDS Census]]</f>
        <v>3.2632108012220362</v>
      </c>
      <c r="G92" s="4">
        <f>Nurse[[#This Row],[Total Direct Care Staff Hours]]/Nurse[[#This Row],[MDS Census]]</f>
        <v>3.0751966098354195</v>
      </c>
      <c r="H92" s="4">
        <f>Nurse[[#This Row],[Total RN Hours (w/ Admin, DON)]]/Nurse[[#This Row],[MDS Census]]</f>
        <v>0.45120035478466552</v>
      </c>
      <c r="I92" s="4">
        <f>Nurse[[#This Row],[RN Hours (excl. Admin, DON)]]/Nurse[[#This Row],[MDS Census]]</f>
        <v>0.28466837488912988</v>
      </c>
      <c r="J92" s="4">
        <f>SUM(Nurse[[#This Row],[RN Hours (excl. Admin, DON)]],Nurse[[#This Row],[RN Admin Hours]],Nurse[[#This Row],[RN DON Hours]],Nurse[[#This Row],[LPN Hours (excl. Admin)]],Nurse[[#This Row],[LPN Admin Hours]],Nurse[[#This Row],[CNA Hours]],Nurse[[#This Row],[NA TR Hours]],Nurse[[#This Row],[Med Aide/Tech Hours]])</f>
        <v>359.91086956521741</v>
      </c>
      <c r="K92" s="4">
        <f>SUM(Nurse[[#This Row],[RN Hours (excl. Admin, DON)]],Nurse[[#This Row],[LPN Hours (excl. Admin)]],Nurse[[#This Row],[CNA Hours]],Nurse[[#This Row],[NA TR Hours]],Nurse[[#This Row],[Med Aide/Tech Hours]])</f>
        <v>339.17413043478263</v>
      </c>
      <c r="L92" s="4">
        <f>SUM(Nurse[[#This Row],[RN Hours (excl. Admin, DON)]],Nurse[[#This Row],[RN Admin Hours]],Nurse[[#This Row],[RN DON Hours]])</f>
        <v>49.764456521739142</v>
      </c>
      <c r="M92" s="4">
        <v>31.397065217391312</v>
      </c>
      <c r="N92" s="4">
        <v>12.628260869565219</v>
      </c>
      <c r="O92" s="4">
        <v>5.7391304347826084</v>
      </c>
      <c r="P92" s="4">
        <f>SUM(Nurse[[#This Row],[LPN Hours (excl. Admin)]],Nurse[[#This Row],[LPN Admin Hours]])</f>
        <v>107.24913043478263</v>
      </c>
      <c r="Q92" s="4">
        <v>104.87978260869568</v>
      </c>
      <c r="R92" s="4">
        <v>2.3693478260869569</v>
      </c>
      <c r="S92" s="4">
        <f>SUM(Nurse[[#This Row],[CNA Hours]],Nurse[[#This Row],[NA TR Hours]],Nurse[[#This Row],[Med Aide/Tech Hours]])</f>
        <v>202.8972826086956</v>
      </c>
      <c r="T92" s="4">
        <v>191.05130434782603</v>
      </c>
      <c r="U92" s="4">
        <v>11.845978260869565</v>
      </c>
      <c r="V92" s="4">
        <v>0</v>
      </c>
      <c r="W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1.2779347826086955</v>
      </c>
      <c r="X92" s="4">
        <v>0</v>
      </c>
      <c r="Y92" s="4">
        <v>0</v>
      </c>
      <c r="Z92" s="4">
        <v>0</v>
      </c>
      <c r="AA92" s="4">
        <v>1.2779347826086955</v>
      </c>
      <c r="AB92" s="4">
        <v>0</v>
      </c>
      <c r="AC92" s="4">
        <v>0</v>
      </c>
      <c r="AD92" s="4">
        <v>0</v>
      </c>
      <c r="AE92" s="4">
        <v>0</v>
      </c>
      <c r="AF92" s="1">
        <v>35174</v>
      </c>
      <c r="AG92" s="1">
        <v>9</v>
      </c>
      <c r="AH92"/>
    </row>
    <row r="93" spans="1:34" x14ac:dyDescent="0.25">
      <c r="A93" t="s">
        <v>143</v>
      </c>
      <c r="B93" t="s">
        <v>38</v>
      </c>
      <c r="C93" t="s">
        <v>222</v>
      </c>
      <c r="D93" t="s">
        <v>200</v>
      </c>
      <c r="E93" s="4">
        <v>60.217391304347828</v>
      </c>
      <c r="F93" s="4">
        <f>Nurse[[#This Row],[Total Nurse Staff Hours]]/Nurse[[#This Row],[MDS Census]]</f>
        <v>3.0272707581227434</v>
      </c>
      <c r="G93" s="4">
        <f>Nurse[[#This Row],[Total Direct Care Staff Hours]]/Nurse[[#This Row],[MDS Census]]</f>
        <v>2.7405288808664254</v>
      </c>
      <c r="H93" s="4">
        <f>Nurse[[#This Row],[Total RN Hours (w/ Admin, DON)]]/Nurse[[#This Row],[MDS Census]]</f>
        <v>0.35343140794223821</v>
      </c>
      <c r="I93" s="4">
        <f>Nurse[[#This Row],[RN Hours (excl. Admin, DON)]]/Nurse[[#This Row],[MDS Census]]</f>
        <v>0.27945126353790611</v>
      </c>
      <c r="J93" s="4">
        <f>SUM(Nurse[[#This Row],[RN Hours (excl. Admin, DON)]],Nurse[[#This Row],[RN Admin Hours]],Nurse[[#This Row],[RN DON Hours]],Nurse[[#This Row],[LPN Hours (excl. Admin)]],Nurse[[#This Row],[LPN Admin Hours]],Nurse[[#This Row],[CNA Hours]],Nurse[[#This Row],[NA TR Hours]],Nurse[[#This Row],[Med Aide/Tech Hours]])</f>
        <v>182.29434782608695</v>
      </c>
      <c r="K93" s="4">
        <f>SUM(Nurse[[#This Row],[RN Hours (excl. Admin, DON)]],Nurse[[#This Row],[LPN Hours (excl. Admin)]],Nurse[[#This Row],[CNA Hours]],Nurse[[#This Row],[NA TR Hours]],Nurse[[#This Row],[Med Aide/Tech Hours]])</f>
        <v>165.02749999999997</v>
      </c>
      <c r="L93" s="4">
        <f>SUM(Nurse[[#This Row],[RN Hours (excl. Admin, DON)]],Nurse[[#This Row],[RN Admin Hours]],Nurse[[#This Row],[RN DON Hours]])</f>
        <v>21.282717391304345</v>
      </c>
      <c r="M93" s="4">
        <v>16.82782608695652</v>
      </c>
      <c r="N93" s="4">
        <v>9.2391304347826091E-3</v>
      </c>
      <c r="O93" s="4">
        <v>4.4456521739130439</v>
      </c>
      <c r="P93" s="4">
        <f>SUM(Nurse[[#This Row],[LPN Hours (excl. Admin)]],Nurse[[#This Row],[LPN Admin Hours]])</f>
        <v>59.563478260869573</v>
      </c>
      <c r="Q93" s="4">
        <v>46.751521739130446</v>
      </c>
      <c r="R93" s="4">
        <v>12.81195652173913</v>
      </c>
      <c r="S93" s="4">
        <f>SUM(Nurse[[#This Row],[CNA Hours]],Nurse[[#This Row],[NA TR Hours]],Nurse[[#This Row],[Med Aide/Tech Hours]])</f>
        <v>101.44815217391303</v>
      </c>
      <c r="T93" s="4">
        <v>83.833804347826074</v>
      </c>
      <c r="U93" s="4">
        <v>17.614347826086956</v>
      </c>
      <c r="V93" s="4">
        <v>0</v>
      </c>
      <c r="W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1.0942391304347827</v>
      </c>
      <c r="X93" s="4">
        <v>0</v>
      </c>
      <c r="Y93" s="4">
        <v>0</v>
      </c>
      <c r="Z93" s="4">
        <v>0</v>
      </c>
      <c r="AA93" s="4">
        <v>1.0108695652173914</v>
      </c>
      <c r="AB93" s="4">
        <v>0</v>
      </c>
      <c r="AC93" s="4">
        <v>8.3369565217391306E-2</v>
      </c>
      <c r="AD93" s="4">
        <v>0</v>
      </c>
      <c r="AE93" s="4">
        <v>0</v>
      </c>
      <c r="AF93" s="1">
        <v>35117</v>
      </c>
      <c r="AG93" s="1">
        <v>9</v>
      </c>
      <c r="AH93"/>
    </row>
    <row r="94" spans="1:34" x14ac:dyDescent="0.25">
      <c r="A94" t="s">
        <v>143</v>
      </c>
      <c r="B94" t="s">
        <v>57</v>
      </c>
      <c r="C94" t="s">
        <v>220</v>
      </c>
      <c r="D94" t="s">
        <v>192</v>
      </c>
      <c r="E94" s="4">
        <v>133.97826086956522</v>
      </c>
      <c r="F94" s="4">
        <f>Nurse[[#This Row],[Total Nurse Staff Hours]]/Nurse[[#This Row],[MDS Census]]</f>
        <v>4.0978306019795561</v>
      </c>
      <c r="G94" s="4">
        <f>Nurse[[#This Row],[Total Direct Care Staff Hours]]/Nurse[[#This Row],[MDS Census]]</f>
        <v>3.861808372545839</v>
      </c>
      <c r="H94" s="4">
        <f>Nurse[[#This Row],[Total RN Hours (w/ Admin, DON)]]/Nurse[[#This Row],[MDS Census]]</f>
        <v>0.61794418302774634</v>
      </c>
      <c r="I94" s="4">
        <f>Nurse[[#This Row],[RN Hours (excl. Admin, DON)]]/Nurse[[#This Row],[MDS Census]]</f>
        <v>0.42537725133863391</v>
      </c>
      <c r="J94" s="4">
        <f>SUM(Nurse[[#This Row],[RN Hours (excl. Admin, DON)]],Nurse[[#This Row],[RN Admin Hours]],Nurse[[#This Row],[RN DON Hours]],Nurse[[#This Row],[LPN Hours (excl. Admin)]],Nurse[[#This Row],[LPN Admin Hours]],Nurse[[#This Row],[CNA Hours]],Nurse[[#This Row],[NA TR Hours]],Nurse[[#This Row],[Med Aide/Tech Hours]])</f>
        <v>549.02021739130441</v>
      </c>
      <c r="K94" s="4">
        <f>SUM(Nurse[[#This Row],[RN Hours (excl. Admin, DON)]],Nurse[[#This Row],[LPN Hours (excl. Admin)]],Nurse[[#This Row],[CNA Hours]],Nurse[[#This Row],[NA TR Hours]],Nurse[[#This Row],[Med Aide/Tech Hours]])</f>
        <v>517.39836956521754</v>
      </c>
      <c r="L94" s="4">
        <f>SUM(Nurse[[#This Row],[RN Hours (excl. Admin, DON)]],Nurse[[#This Row],[RN Admin Hours]],Nurse[[#This Row],[RN DON Hours]])</f>
        <v>82.791086956521752</v>
      </c>
      <c r="M94" s="4">
        <v>56.991304347826102</v>
      </c>
      <c r="N94" s="4">
        <v>20.060652173913041</v>
      </c>
      <c r="O94" s="4">
        <v>5.7391304347826084</v>
      </c>
      <c r="P94" s="4">
        <f>SUM(Nurse[[#This Row],[LPN Hours (excl. Admin)]],Nurse[[#This Row],[LPN Admin Hours]])</f>
        <v>149.37934782608696</v>
      </c>
      <c r="Q94" s="4">
        <v>143.55728260869566</v>
      </c>
      <c r="R94" s="4">
        <v>5.8220652173913043</v>
      </c>
      <c r="S94" s="4">
        <f>SUM(Nurse[[#This Row],[CNA Hours]],Nurse[[#This Row],[NA TR Hours]],Nurse[[#This Row],[Med Aide/Tech Hours]])</f>
        <v>316.8497826086957</v>
      </c>
      <c r="T94" s="4">
        <v>281.60673913043485</v>
      </c>
      <c r="U94" s="4">
        <v>35.243043478260873</v>
      </c>
      <c r="V94" s="4">
        <v>0</v>
      </c>
      <c r="W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33.710108695652167</v>
      </c>
      <c r="X94" s="4">
        <v>5.6230434782608691</v>
      </c>
      <c r="Y94" s="4">
        <v>0</v>
      </c>
      <c r="Z94" s="4">
        <v>0</v>
      </c>
      <c r="AA94" s="4">
        <v>8.820652173913043</v>
      </c>
      <c r="AB94" s="4">
        <v>0</v>
      </c>
      <c r="AC94" s="4">
        <v>19.266413043478259</v>
      </c>
      <c r="AD94" s="4">
        <v>0</v>
      </c>
      <c r="AE94" s="4">
        <v>0</v>
      </c>
      <c r="AF94" s="1">
        <v>35144</v>
      </c>
      <c r="AG94" s="1">
        <v>9</v>
      </c>
      <c r="AH94"/>
    </row>
    <row r="95" spans="1:34" x14ac:dyDescent="0.25">
      <c r="A95" t="s">
        <v>143</v>
      </c>
      <c r="B95" t="s">
        <v>9</v>
      </c>
      <c r="C95" t="s">
        <v>205</v>
      </c>
      <c r="D95" t="s">
        <v>192</v>
      </c>
      <c r="E95" s="4">
        <v>118.27173913043478</v>
      </c>
      <c r="F95" s="4">
        <f>Nurse[[#This Row],[Total Nurse Staff Hours]]/Nurse[[#This Row],[MDS Census]]</f>
        <v>3.2346696075728327</v>
      </c>
      <c r="G95" s="4">
        <f>Nurse[[#This Row],[Total Direct Care Staff Hours]]/Nurse[[#This Row],[MDS Census]]</f>
        <v>3.0074460068008455</v>
      </c>
      <c r="H95" s="4">
        <f>Nurse[[#This Row],[Total RN Hours (w/ Admin, DON)]]/Nurse[[#This Row],[MDS Census]]</f>
        <v>0.33040621266427717</v>
      </c>
      <c r="I95" s="4">
        <f>Nurse[[#This Row],[RN Hours (excl. Admin, DON)]]/Nurse[[#This Row],[MDS Census]]</f>
        <v>0.27430658946787978</v>
      </c>
      <c r="J95" s="4">
        <f>SUM(Nurse[[#This Row],[RN Hours (excl. Admin, DON)]],Nurse[[#This Row],[RN Admin Hours]],Nurse[[#This Row],[RN DON Hours]],Nurse[[#This Row],[LPN Hours (excl. Admin)]],Nurse[[#This Row],[LPN Admin Hours]],Nurse[[#This Row],[CNA Hours]],Nurse[[#This Row],[NA TR Hours]],Nurse[[#This Row],[Med Aide/Tech Hours]])</f>
        <v>382.56999999999994</v>
      </c>
      <c r="K95" s="4">
        <f>SUM(Nurse[[#This Row],[RN Hours (excl. Admin, DON)]],Nurse[[#This Row],[LPN Hours (excl. Admin)]],Nurse[[#This Row],[CNA Hours]],Nurse[[#This Row],[NA TR Hours]],Nurse[[#This Row],[Med Aide/Tech Hours]])</f>
        <v>355.69586956521738</v>
      </c>
      <c r="L95" s="4">
        <f>SUM(Nurse[[#This Row],[RN Hours (excl. Admin, DON)]],Nurse[[#This Row],[RN Admin Hours]],Nurse[[#This Row],[RN DON Hours]])</f>
        <v>39.077717391304347</v>
      </c>
      <c r="M95" s="4">
        <v>32.442717391304349</v>
      </c>
      <c r="N95" s="4">
        <v>0.99369565217391309</v>
      </c>
      <c r="O95" s="4">
        <v>5.6413043478260869</v>
      </c>
      <c r="P95" s="4">
        <f>SUM(Nurse[[#This Row],[LPN Hours (excl. Admin)]],Nurse[[#This Row],[LPN Admin Hours]])</f>
        <v>107.70978260869569</v>
      </c>
      <c r="Q95" s="4">
        <v>87.470652173913081</v>
      </c>
      <c r="R95" s="4">
        <v>20.239130434782609</v>
      </c>
      <c r="S95" s="4">
        <f>SUM(Nurse[[#This Row],[CNA Hours]],Nurse[[#This Row],[NA TR Hours]],Nurse[[#This Row],[Med Aide/Tech Hours]])</f>
        <v>235.78249999999994</v>
      </c>
      <c r="T95" s="4">
        <v>212.73434782608689</v>
      </c>
      <c r="U95" s="4">
        <v>23.048152173913042</v>
      </c>
      <c r="V95" s="4">
        <v>0</v>
      </c>
      <c r="W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8.0389130434782619</v>
      </c>
      <c r="X95" s="4">
        <v>0</v>
      </c>
      <c r="Y95" s="4">
        <v>0</v>
      </c>
      <c r="Z95" s="4">
        <v>0</v>
      </c>
      <c r="AA95" s="4">
        <v>9.5108695652173919E-2</v>
      </c>
      <c r="AB95" s="4">
        <v>0</v>
      </c>
      <c r="AC95" s="4">
        <v>7.9438043478260871</v>
      </c>
      <c r="AD95" s="4">
        <v>0</v>
      </c>
      <c r="AE95" s="4">
        <v>0</v>
      </c>
      <c r="AF95" s="1">
        <v>35072</v>
      </c>
      <c r="AG95" s="1">
        <v>9</v>
      </c>
      <c r="AH95"/>
    </row>
    <row r="96" spans="1:34" x14ac:dyDescent="0.25">
      <c r="A96" t="s">
        <v>143</v>
      </c>
      <c r="B96" t="s">
        <v>14</v>
      </c>
      <c r="C96" t="s">
        <v>207</v>
      </c>
      <c r="D96" t="s">
        <v>192</v>
      </c>
      <c r="E96" s="4">
        <v>125.31521739130434</v>
      </c>
      <c r="F96" s="4">
        <f>Nurse[[#This Row],[Total Nurse Staff Hours]]/Nurse[[#This Row],[MDS Census]]</f>
        <v>6.2098672911787682</v>
      </c>
      <c r="G96" s="4">
        <f>Nurse[[#This Row],[Total Direct Care Staff Hours]]/Nurse[[#This Row],[MDS Census]]</f>
        <v>5.5998551478879355</v>
      </c>
      <c r="H96" s="4">
        <f>Nurse[[#This Row],[Total RN Hours (w/ Admin, DON)]]/Nurse[[#This Row],[MDS Census]]</f>
        <v>1.3912837193165062</v>
      </c>
      <c r="I96" s="4">
        <f>Nurse[[#This Row],[RN Hours (excl. Admin, DON)]]/Nurse[[#This Row],[MDS Census]]</f>
        <v>0.98869372885766316</v>
      </c>
      <c r="J96" s="4">
        <f>SUM(Nurse[[#This Row],[RN Hours (excl. Admin, DON)]],Nurse[[#This Row],[RN Admin Hours]],Nurse[[#This Row],[RN DON Hours]],Nurse[[#This Row],[LPN Hours (excl. Admin)]],Nurse[[#This Row],[LPN Admin Hours]],Nurse[[#This Row],[CNA Hours]],Nurse[[#This Row],[NA TR Hours]],Nurse[[#This Row],[Med Aide/Tech Hours]])</f>
        <v>778.19086956521755</v>
      </c>
      <c r="K96" s="4">
        <f>SUM(Nurse[[#This Row],[RN Hours (excl. Admin, DON)]],Nurse[[#This Row],[LPN Hours (excl. Admin)]],Nurse[[#This Row],[CNA Hours]],Nurse[[#This Row],[NA TR Hours]],Nurse[[#This Row],[Med Aide/Tech Hours]])</f>
        <v>701.74706521739142</v>
      </c>
      <c r="L96" s="4">
        <f>SUM(Nurse[[#This Row],[RN Hours (excl. Admin, DON)]],Nurse[[#This Row],[RN Admin Hours]],Nurse[[#This Row],[RN DON Hours]])</f>
        <v>174.34902173913042</v>
      </c>
      <c r="M96" s="4">
        <v>123.89836956521737</v>
      </c>
      <c r="N96" s="4">
        <v>45.407173913043479</v>
      </c>
      <c r="O96" s="4">
        <v>5.0434782608695654</v>
      </c>
      <c r="P96" s="4">
        <f>SUM(Nurse[[#This Row],[LPN Hours (excl. Admin)]],Nurse[[#This Row],[LPN Admin Hours]])</f>
        <v>195.07510869565209</v>
      </c>
      <c r="Q96" s="4">
        <v>169.08195652173907</v>
      </c>
      <c r="R96" s="4">
        <v>25.993152173913032</v>
      </c>
      <c r="S96" s="4">
        <f>SUM(Nurse[[#This Row],[CNA Hours]],Nurse[[#This Row],[NA TR Hours]],Nurse[[#This Row],[Med Aide/Tech Hours]])</f>
        <v>408.76673913043493</v>
      </c>
      <c r="T96" s="4">
        <v>394.62097826086972</v>
      </c>
      <c r="U96" s="4">
        <v>14.145760869565216</v>
      </c>
      <c r="V96" s="4">
        <v>0</v>
      </c>
      <c r="W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44.822717391304344</v>
      </c>
      <c r="X96" s="4">
        <v>20.405652173913037</v>
      </c>
      <c r="Y96" s="4">
        <v>0</v>
      </c>
      <c r="Z96" s="4">
        <v>0</v>
      </c>
      <c r="AA96" s="4">
        <v>10.198369565217392</v>
      </c>
      <c r="AB96" s="4">
        <v>0</v>
      </c>
      <c r="AC96" s="4">
        <v>14.218695652173915</v>
      </c>
      <c r="AD96" s="4">
        <v>0</v>
      </c>
      <c r="AE96" s="4">
        <v>0</v>
      </c>
      <c r="AF96" s="1">
        <v>35084</v>
      </c>
      <c r="AG96" s="1">
        <v>9</v>
      </c>
      <c r="AH96"/>
    </row>
    <row r="97" spans="1:34" x14ac:dyDescent="0.25">
      <c r="A97" t="s">
        <v>143</v>
      </c>
      <c r="B97" t="s">
        <v>44</v>
      </c>
      <c r="C97" t="s">
        <v>204</v>
      </c>
      <c r="D97" t="s">
        <v>196</v>
      </c>
      <c r="E97" s="4">
        <v>44.782608695652172</v>
      </c>
      <c r="F97" s="4">
        <f>Nurse[[#This Row],[Total Nurse Staff Hours]]/Nurse[[#This Row],[MDS Census]]</f>
        <v>3.7956796116504861</v>
      </c>
      <c r="G97" s="4">
        <f>Nurse[[#This Row],[Total Direct Care Staff Hours]]/Nurse[[#This Row],[MDS Census]]</f>
        <v>3.5393689320388355</v>
      </c>
      <c r="H97" s="4">
        <f>Nurse[[#This Row],[Total RN Hours (w/ Admin, DON)]]/Nurse[[#This Row],[MDS Census]]</f>
        <v>0.70908252427184471</v>
      </c>
      <c r="I97" s="4">
        <f>Nurse[[#This Row],[RN Hours (excl. Admin, DON)]]/Nurse[[#This Row],[MDS Census]]</f>
        <v>0.58092718446601943</v>
      </c>
      <c r="J97" s="4">
        <f>SUM(Nurse[[#This Row],[RN Hours (excl. Admin, DON)]],Nurse[[#This Row],[RN Admin Hours]],Nurse[[#This Row],[RN DON Hours]],Nurse[[#This Row],[LPN Hours (excl. Admin)]],Nurse[[#This Row],[LPN Admin Hours]],Nurse[[#This Row],[CNA Hours]],Nurse[[#This Row],[NA TR Hours]],Nurse[[#This Row],[Med Aide/Tech Hours]])</f>
        <v>169.98043478260871</v>
      </c>
      <c r="K97" s="4">
        <f>SUM(Nurse[[#This Row],[RN Hours (excl. Admin, DON)]],Nurse[[#This Row],[LPN Hours (excl. Admin)]],Nurse[[#This Row],[CNA Hours]],Nurse[[#This Row],[NA TR Hours]],Nurse[[#This Row],[Med Aide/Tech Hours]])</f>
        <v>158.50217391304349</v>
      </c>
      <c r="L97" s="4">
        <f>SUM(Nurse[[#This Row],[RN Hours (excl. Admin, DON)]],Nurse[[#This Row],[RN Admin Hours]],Nurse[[#This Row],[RN DON Hours]])</f>
        <v>31.754565217391306</v>
      </c>
      <c r="M97" s="4">
        <v>26.015434782608697</v>
      </c>
      <c r="N97" s="4">
        <v>0</v>
      </c>
      <c r="O97" s="4">
        <v>5.7391304347826084</v>
      </c>
      <c r="P97" s="4">
        <f>SUM(Nurse[[#This Row],[LPN Hours (excl. Admin)]],Nurse[[#This Row],[LPN Admin Hours]])</f>
        <v>40.755217391304356</v>
      </c>
      <c r="Q97" s="4">
        <v>35.016086956521747</v>
      </c>
      <c r="R97" s="4">
        <v>5.7391304347826084</v>
      </c>
      <c r="S97" s="4">
        <f>SUM(Nurse[[#This Row],[CNA Hours]],Nurse[[#This Row],[NA TR Hours]],Nurse[[#This Row],[Med Aide/Tech Hours]])</f>
        <v>97.470652173913052</v>
      </c>
      <c r="T97" s="4">
        <v>88.920543478260882</v>
      </c>
      <c r="U97" s="4">
        <v>8.5501086956521721</v>
      </c>
      <c r="V97" s="4">
        <v>0</v>
      </c>
      <c r="W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7" s="4">
        <v>0</v>
      </c>
      <c r="Y97" s="4">
        <v>0</v>
      </c>
      <c r="Z97" s="4">
        <v>0</v>
      </c>
      <c r="AA97" s="4">
        <v>0</v>
      </c>
      <c r="AB97" s="4">
        <v>0</v>
      </c>
      <c r="AC97" s="4">
        <v>0</v>
      </c>
      <c r="AD97" s="4">
        <v>0</v>
      </c>
      <c r="AE97" s="4">
        <v>0</v>
      </c>
      <c r="AF97" s="1">
        <v>35127</v>
      </c>
      <c r="AG97" s="1">
        <v>9</v>
      </c>
      <c r="AH97"/>
    </row>
    <row r="98" spans="1:34" x14ac:dyDescent="0.25">
      <c r="A98" t="s">
        <v>143</v>
      </c>
      <c r="B98" t="s">
        <v>63</v>
      </c>
      <c r="C98" t="s">
        <v>212</v>
      </c>
      <c r="D98" t="s">
        <v>192</v>
      </c>
      <c r="E98" s="4">
        <v>122.09782608695652</v>
      </c>
      <c r="F98" s="4">
        <f>Nurse[[#This Row],[Total Nurse Staff Hours]]/Nurse[[#This Row],[MDS Census]]</f>
        <v>4.0604068369981299</v>
      </c>
      <c r="G98" s="4">
        <f>Nurse[[#This Row],[Total Direct Care Staff Hours]]/Nurse[[#This Row],[MDS Census]]</f>
        <v>3.6552559423128281</v>
      </c>
      <c r="H98" s="4">
        <f>Nurse[[#This Row],[Total RN Hours (w/ Admin, DON)]]/Nurse[[#This Row],[MDS Census]]</f>
        <v>0.56927445918276509</v>
      </c>
      <c r="I98" s="4">
        <f>Nurse[[#This Row],[RN Hours (excl. Admin, DON)]]/Nurse[[#This Row],[MDS Census]]</f>
        <v>0.27259770319594051</v>
      </c>
      <c r="J98" s="4">
        <f>SUM(Nurse[[#This Row],[RN Hours (excl. Admin, DON)]],Nurse[[#This Row],[RN Admin Hours]],Nurse[[#This Row],[RN DON Hours]],Nurse[[#This Row],[LPN Hours (excl. Admin)]],Nurse[[#This Row],[LPN Admin Hours]],Nurse[[#This Row],[CNA Hours]],Nurse[[#This Row],[NA TR Hours]],Nurse[[#This Row],[Med Aide/Tech Hours]])</f>
        <v>495.76684782608686</v>
      </c>
      <c r="K98" s="4">
        <f>SUM(Nurse[[#This Row],[RN Hours (excl. Admin, DON)]],Nurse[[#This Row],[LPN Hours (excl. Admin)]],Nurse[[#This Row],[CNA Hours]],Nurse[[#This Row],[NA TR Hours]],Nurse[[#This Row],[Med Aide/Tech Hours]])</f>
        <v>446.29880434782604</v>
      </c>
      <c r="L98" s="4">
        <f>SUM(Nurse[[#This Row],[RN Hours (excl. Admin, DON)]],Nurse[[#This Row],[RN Admin Hours]],Nurse[[#This Row],[RN DON Hours]])</f>
        <v>69.507173913043474</v>
      </c>
      <c r="M98" s="4">
        <v>33.283586956521738</v>
      </c>
      <c r="N98" s="4">
        <v>33.527934782608689</v>
      </c>
      <c r="O98" s="4">
        <v>2.6956521739130435</v>
      </c>
      <c r="P98" s="4">
        <f>SUM(Nurse[[#This Row],[LPN Hours (excl. Admin)]],Nurse[[#This Row],[LPN Admin Hours]])</f>
        <v>127.80989130434777</v>
      </c>
      <c r="Q98" s="4">
        <v>114.56543478260865</v>
      </c>
      <c r="R98" s="4">
        <v>13.24445652173913</v>
      </c>
      <c r="S98" s="4">
        <f>SUM(Nurse[[#This Row],[CNA Hours]],Nurse[[#This Row],[NA TR Hours]],Nurse[[#This Row],[Med Aide/Tech Hours]])</f>
        <v>298.44978260869561</v>
      </c>
      <c r="T98" s="4">
        <v>298.44978260869561</v>
      </c>
      <c r="U98" s="4">
        <v>0</v>
      </c>
      <c r="V98" s="4">
        <v>0</v>
      </c>
      <c r="W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8" s="4">
        <v>0</v>
      </c>
      <c r="Y98" s="4">
        <v>0</v>
      </c>
      <c r="Z98" s="4">
        <v>0</v>
      </c>
      <c r="AA98" s="4">
        <v>0</v>
      </c>
      <c r="AB98" s="4">
        <v>0</v>
      </c>
      <c r="AC98" s="4">
        <v>0</v>
      </c>
      <c r="AD98" s="4">
        <v>0</v>
      </c>
      <c r="AE98" s="4">
        <v>0</v>
      </c>
      <c r="AF98" s="1">
        <v>35154</v>
      </c>
      <c r="AG98" s="1">
        <v>9</v>
      </c>
      <c r="AH98"/>
    </row>
    <row r="99" spans="1:34" x14ac:dyDescent="0.25">
      <c r="A99" t="s">
        <v>143</v>
      </c>
      <c r="B99" t="s">
        <v>6</v>
      </c>
      <c r="C99" t="s">
        <v>206</v>
      </c>
      <c r="D99" t="s">
        <v>193</v>
      </c>
      <c r="E99" s="4">
        <v>61.434782608695649</v>
      </c>
      <c r="F99" s="4">
        <f>Nurse[[#This Row],[Total Nurse Staff Hours]]/Nurse[[#This Row],[MDS Census]]</f>
        <v>3.5250424628450117</v>
      </c>
      <c r="G99" s="4">
        <f>Nurse[[#This Row],[Total Direct Care Staff Hours]]/Nurse[[#This Row],[MDS Census]]</f>
        <v>3.2702494692144386</v>
      </c>
      <c r="H99" s="4">
        <f>Nurse[[#This Row],[Total RN Hours (w/ Admin, DON)]]/Nurse[[#This Row],[MDS Census]]</f>
        <v>0.52948513800424635</v>
      </c>
      <c r="I99" s="4">
        <f>Nurse[[#This Row],[RN Hours (excl. Admin, DON)]]/Nurse[[#This Row],[MDS Census]]</f>
        <v>0.39168612880396325</v>
      </c>
      <c r="J99" s="4">
        <f>SUM(Nurse[[#This Row],[RN Hours (excl. Admin, DON)]],Nurse[[#This Row],[RN Admin Hours]],Nurse[[#This Row],[RN DON Hours]],Nurse[[#This Row],[LPN Hours (excl. Admin)]],Nurse[[#This Row],[LPN Admin Hours]],Nurse[[#This Row],[CNA Hours]],Nurse[[#This Row],[NA TR Hours]],Nurse[[#This Row],[Med Aide/Tech Hours]])</f>
        <v>216.56021739130441</v>
      </c>
      <c r="K99" s="4">
        <f>SUM(Nurse[[#This Row],[RN Hours (excl. Admin, DON)]],Nurse[[#This Row],[LPN Hours (excl. Admin)]],Nurse[[#This Row],[CNA Hours]],Nurse[[#This Row],[NA TR Hours]],Nurse[[#This Row],[Med Aide/Tech Hours]])</f>
        <v>200.90706521739136</v>
      </c>
      <c r="L99" s="4">
        <f>SUM(Nurse[[#This Row],[RN Hours (excl. Admin, DON)]],Nurse[[#This Row],[RN Admin Hours]],Nurse[[#This Row],[RN DON Hours]])</f>
        <v>32.528804347826089</v>
      </c>
      <c r="M99" s="4">
        <v>24.063152173913046</v>
      </c>
      <c r="N99" s="4">
        <v>4.3786956521739135</v>
      </c>
      <c r="O99" s="4">
        <v>4.0869565217391308</v>
      </c>
      <c r="P99" s="4">
        <f>SUM(Nurse[[#This Row],[LPN Hours (excl. Admin)]],Nurse[[#This Row],[LPN Admin Hours]])</f>
        <v>59.768913043478271</v>
      </c>
      <c r="Q99" s="4">
        <v>52.581413043478271</v>
      </c>
      <c r="R99" s="4">
        <v>7.1875</v>
      </c>
      <c r="S99" s="4">
        <f>SUM(Nurse[[#This Row],[CNA Hours]],Nurse[[#This Row],[NA TR Hours]],Nurse[[#This Row],[Med Aide/Tech Hours]])</f>
        <v>124.26250000000005</v>
      </c>
      <c r="T99" s="4">
        <v>108.8389130434783</v>
      </c>
      <c r="U99" s="4">
        <v>15.423586956521742</v>
      </c>
      <c r="V99" s="4">
        <v>0</v>
      </c>
      <c r="W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32.65239130434783</v>
      </c>
      <c r="X99" s="4">
        <v>2.9538043478260869</v>
      </c>
      <c r="Y99" s="4">
        <v>0</v>
      </c>
      <c r="Z99" s="4">
        <v>0</v>
      </c>
      <c r="AA99" s="4">
        <v>4.6371739130434779</v>
      </c>
      <c r="AB99" s="4">
        <v>0</v>
      </c>
      <c r="AC99" s="4">
        <v>25.061413043478268</v>
      </c>
      <c r="AD99" s="4">
        <v>0</v>
      </c>
      <c r="AE99" s="4">
        <v>0</v>
      </c>
      <c r="AF99" s="1">
        <v>35068</v>
      </c>
      <c r="AG99" s="1">
        <v>9</v>
      </c>
      <c r="AH99"/>
    </row>
    <row r="100" spans="1:34" x14ac:dyDescent="0.25">
      <c r="A100" t="s">
        <v>143</v>
      </c>
      <c r="B100" t="s">
        <v>42</v>
      </c>
      <c r="C100" t="s">
        <v>205</v>
      </c>
      <c r="D100" t="s">
        <v>192</v>
      </c>
      <c r="E100" s="4">
        <v>119.59154929577464</v>
      </c>
      <c r="F100" s="4">
        <f>Nurse[[#This Row],[Total Nurse Staff Hours]]/Nurse[[#This Row],[MDS Census]]</f>
        <v>5.1166658815216115</v>
      </c>
      <c r="G100" s="4">
        <f>Nurse[[#This Row],[Total Direct Care Staff Hours]]/Nurse[[#This Row],[MDS Census]]</f>
        <v>4.9644293958308801</v>
      </c>
      <c r="H100" s="4">
        <f>Nurse[[#This Row],[Total RN Hours (w/ Admin, DON)]]/Nurse[[#This Row],[MDS Census]]</f>
        <v>0.69675774349311026</v>
      </c>
      <c r="I100" s="4">
        <f>Nurse[[#This Row],[RN Hours (excl. Admin, DON)]]/Nurse[[#This Row],[MDS Census]]</f>
        <v>0.60243316452714635</v>
      </c>
      <c r="J100" s="4">
        <f>SUM(Nurse[[#This Row],[RN Hours (excl. Admin, DON)]],Nurse[[#This Row],[RN Admin Hours]],Nurse[[#This Row],[RN DON Hours]],Nurse[[#This Row],[LPN Hours (excl. Admin)]],Nurse[[#This Row],[LPN Admin Hours]],Nurse[[#This Row],[CNA Hours]],Nurse[[#This Row],[NA TR Hours]],Nurse[[#This Row],[Med Aide/Tech Hours]])</f>
        <v>611.91</v>
      </c>
      <c r="K100" s="4">
        <f>SUM(Nurse[[#This Row],[RN Hours (excl. Admin, DON)]],Nurse[[#This Row],[LPN Hours (excl. Admin)]],Nurse[[#This Row],[CNA Hours]],Nurse[[#This Row],[NA TR Hours]],Nurse[[#This Row],[Med Aide/Tech Hours]])</f>
        <v>593.70380281690143</v>
      </c>
      <c r="L100" s="4">
        <f>SUM(Nurse[[#This Row],[RN Hours (excl. Admin, DON)]],Nurse[[#This Row],[RN Admin Hours]],Nurse[[#This Row],[RN DON Hours]])</f>
        <v>83.326338028169005</v>
      </c>
      <c r="M100" s="4">
        <v>72.045915492957732</v>
      </c>
      <c r="N100" s="4">
        <v>5.283943661971831</v>
      </c>
      <c r="O100" s="4">
        <v>5.996478873239437</v>
      </c>
      <c r="P100" s="4">
        <f>SUM(Nurse[[#This Row],[LPN Hours (excl. Admin)]],Nurse[[#This Row],[LPN Admin Hours]])</f>
        <v>111.37563380281685</v>
      </c>
      <c r="Q100" s="4">
        <v>104.44985915492953</v>
      </c>
      <c r="R100" s="4">
        <v>6.925774647887323</v>
      </c>
      <c r="S100" s="4">
        <f>SUM(Nurse[[#This Row],[CNA Hours]],Nurse[[#This Row],[NA TR Hours]],Nurse[[#This Row],[Med Aide/Tech Hours]])</f>
        <v>417.20802816901414</v>
      </c>
      <c r="T100" s="4">
        <v>417.20802816901414</v>
      </c>
      <c r="U100" s="4">
        <v>0</v>
      </c>
      <c r="V100" s="4">
        <v>0</v>
      </c>
      <c r="W1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0" s="4">
        <v>0</v>
      </c>
      <c r="Y100" s="4">
        <v>0</v>
      </c>
      <c r="Z100" s="4">
        <v>0</v>
      </c>
      <c r="AA100" s="4">
        <v>0</v>
      </c>
      <c r="AB100" s="4">
        <v>0</v>
      </c>
      <c r="AC100" s="4">
        <v>0</v>
      </c>
      <c r="AD100" s="4">
        <v>0</v>
      </c>
      <c r="AE100" s="4">
        <v>0</v>
      </c>
      <c r="AF100" s="1">
        <v>35125</v>
      </c>
      <c r="AG100" s="1">
        <v>9</v>
      </c>
      <c r="AH100"/>
    </row>
    <row r="101" spans="1:34" x14ac:dyDescent="0.25">
      <c r="A101" t="s">
        <v>143</v>
      </c>
      <c r="B101" t="s">
        <v>49</v>
      </c>
      <c r="C101" t="s">
        <v>222</v>
      </c>
      <c r="D101" t="s">
        <v>200</v>
      </c>
      <c r="E101" s="4">
        <v>67.445652173913047</v>
      </c>
      <c r="F101" s="4">
        <f>Nurse[[#This Row],[Total Nurse Staff Hours]]/Nurse[[#This Row],[MDS Census]]</f>
        <v>2.8121434327155521</v>
      </c>
      <c r="G101" s="4">
        <f>Nurse[[#This Row],[Total Direct Care Staff Hours]]/Nurse[[#This Row],[MDS Census]]</f>
        <v>2.5346897663174857</v>
      </c>
      <c r="H101" s="4">
        <f>Nurse[[#This Row],[Total RN Hours (w/ Admin, DON)]]/Nurse[[#This Row],[MDS Census]]</f>
        <v>0.58365511684125726</v>
      </c>
      <c r="I101" s="4">
        <f>Nurse[[#This Row],[RN Hours (excl. Admin, DON)]]/Nurse[[#This Row],[MDS Census]]</f>
        <v>0.510017727639001</v>
      </c>
      <c r="J101" s="4">
        <f>SUM(Nurse[[#This Row],[RN Hours (excl. Admin, DON)]],Nurse[[#This Row],[RN Admin Hours]],Nurse[[#This Row],[RN DON Hours]],Nurse[[#This Row],[LPN Hours (excl. Admin)]],Nurse[[#This Row],[LPN Admin Hours]],Nurse[[#This Row],[CNA Hours]],Nurse[[#This Row],[NA TR Hours]],Nurse[[#This Row],[Med Aide/Tech Hours]])</f>
        <v>189.66684782608698</v>
      </c>
      <c r="K101" s="4">
        <f>SUM(Nurse[[#This Row],[RN Hours (excl. Admin, DON)]],Nurse[[#This Row],[LPN Hours (excl. Admin)]],Nurse[[#This Row],[CNA Hours]],Nurse[[#This Row],[NA TR Hours]],Nurse[[#This Row],[Med Aide/Tech Hours]])</f>
        <v>170.95380434782609</v>
      </c>
      <c r="L101" s="4">
        <f>SUM(Nurse[[#This Row],[RN Hours (excl. Admin, DON)]],Nurse[[#This Row],[RN Admin Hours]],Nurse[[#This Row],[RN DON Hours]])</f>
        <v>39.365000000000016</v>
      </c>
      <c r="M101" s="4">
        <v>34.398478260869581</v>
      </c>
      <c r="N101" s="4">
        <v>0</v>
      </c>
      <c r="O101" s="4">
        <v>4.9665217391304353</v>
      </c>
      <c r="P101" s="4">
        <f>SUM(Nurse[[#This Row],[LPN Hours (excl. Admin)]],Nurse[[#This Row],[LPN Admin Hours]])</f>
        <v>65.758043478260859</v>
      </c>
      <c r="Q101" s="4">
        <v>52.011521739130423</v>
      </c>
      <c r="R101" s="4">
        <v>13.74652173913044</v>
      </c>
      <c r="S101" s="4">
        <f>SUM(Nurse[[#This Row],[CNA Hours]],Nurse[[#This Row],[NA TR Hours]],Nurse[[#This Row],[Med Aide/Tech Hours]])</f>
        <v>84.543804347826097</v>
      </c>
      <c r="T101" s="4">
        <v>84.543804347826097</v>
      </c>
      <c r="U101" s="4">
        <v>0</v>
      </c>
      <c r="V101" s="4">
        <v>0</v>
      </c>
      <c r="W1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1" s="4">
        <v>0</v>
      </c>
      <c r="Y101" s="4">
        <v>0</v>
      </c>
      <c r="Z101" s="4">
        <v>0</v>
      </c>
      <c r="AA101" s="4">
        <v>0</v>
      </c>
      <c r="AB101" s="4">
        <v>0</v>
      </c>
      <c r="AC101" s="4">
        <v>0</v>
      </c>
      <c r="AD101" s="4">
        <v>0</v>
      </c>
      <c r="AE101" s="4">
        <v>0</v>
      </c>
      <c r="AF101" s="1">
        <v>35134</v>
      </c>
      <c r="AG101" s="1">
        <v>9</v>
      </c>
      <c r="AH101"/>
    </row>
    <row r="102" spans="1:34" x14ac:dyDescent="0.25">
      <c r="A102" t="s">
        <v>143</v>
      </c>
      <c r="B102" t="s">
        <v>77</v>
      </c>
      <c r="C102" t="s">
        <v>220</v>
      </c>
      <c r="D102" t="s">
        <v>192</v>
      </c>
      <c r="E102" s="4">
        <v>118.57608695652173</v>
      </c>
      <c r="F102" s="4">
        <f>Nurse[[#This Row],[Total Nurse Staff Hours]]/Nurse[[#This Row],[MDS Census]]</f>
        <v>3.4607599229993586</v>
      </c>
      <c r="G102" s="4">
        <f>Nurse[[#This Row],[Total Direct Care Staff Hours]]/Nurse[[#This Row],[MDS Census]]</f>
        <v>3.3371188926574393</v>
      </c>
      <c r="H102" s="4">
        <f>Nurse[[#This Row],[Total RN Hours (w/ Admin, DON)]]/Nurse[[#This Row],[MDS Census]]</f>
        <v>0.42793564946374557</v>
      </c>
      <c r="I102" s="4">
        <f>Nurse[[#This Row],[RN Hours (excl. Admin, DON)]]/Nurse[[#This Row],[MDS Census]]</f>
        <v>0.36201576679805669</v>
      </c>
      <c r="J102" s="4">
        <f>SUM(Nurse[[#This Row],[RN Hours (excl. Admin, DON)]],Nurse[[#This Row],[RN Admin Hours]],Nurse[[#This Row],[RN DON Hours]],Nurse[[#This Row],[LPN Hours (excl. Admin)]],Nurse[[#This Row],[LPN Admin Hours]],Nurse[[#This Row],[CNA Hours]],Nurse[[#This Row],[NA TR Hours]],Nurse[[#This Row],[Med Aide/Tech Hours]])</f>
        <v>410.3633695652174</v>
      </c>
      <c r="K102" s="4">
        <f>SUM(Nurse[[#This Row],[RN Hours (excl. Admin, DON)]],Nurse[[#This Row],[LPN Hours (excl. Admin)]],Nurse[[#This Row],[CNA Hours]],Nurse[[#This Row],[NA TR Hours]],Nurse[[#This Row],[Med Aide/Tech Hours]])</f>
        <v>395.70250000000004</v>
      </c>
      <c r="L102" s="4">
        <f>SUM(Nurse[[#This Row],[RN Hours (excl. Admin, DON)]],Nurse[[#This Row],[RN Admin Hours]],Nurse[[#This Row],[RN DON Hours]])</f>
        <v>50.7429347826087</v>
      </c>
      <c r="M102" s="4">
        <v>42.926413043478263</v>
      </c>
      <c r="N102" s="4">
        <v>3.3068478260869569</v>
      </c>
      <c r="O102" s="4">
        <v>4.5096739130434775</v>
      </c>
      <c r="P102" s="4">
        <f>SUM(Nurse[[#This Row],[LPN Hours (excl. Admin)]],Nurse[[#This Row],[LPN Admin Hours]])</f>
        <v>131.56336956521741</v>
      </c>
      <c r="Q102" s="4">
        <v>124.71902173913045</v>
      </c>
      <c r="R102" s="4">
        <v>6.8443478260869561</v>
      </c>
      <c r="S102" s="4">
        <f>SUM(Nurse[[#This Row],[CNA Hours]],Nurse[[#This Row],[NA TR Hours]],Nurse[[#This Row],[Med Aide/Tech Hours]])</f>
        <v>228.05706521739125</v>
      </c>
      <c r="T102" s="4">
        <v>201.21695652173909</v>
      </c>
      <c r="U102" s="4">
        <v>26.840108695652173</v>
      </c>
      <c r="V102" s="4">
        <v>0</v>
      </c>
      <c r="W1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30.13173913043477</v>
      </c>
      <c r="X102" s="4">
        <v>0.13043478260869565</v>
      </c>
      <c r="Y102" s="4">
        <v>0</v>
      </c>
      <c r="Z102" s="4">
        <v>0</v>
      </c>
      <c r="AA102" s="4">
        <v>1.2889130434782607</v>
      </c>
      <c r="AB102" s="4">
        <v>0</v>
      </c>
      <c r="AC102" s="4">
        <v>28.712391304347815</v>
      </c>
      <c r="AD102" s="4">
        <v>0</v>
      </c>
      <c r="AE102" s="4">
        <v>0</v>
      </c>
      <c r="AF102" s="1">
        <v>35183</v>
      </c>
      <c r="AG102" s="1">
        <v>9</v>
      </c>
      <c r="AH102"/>
    </row>
    <row r="103" spans="1:34" x14ac:dyDescent="0.25">
      <c r="A103" t="s">
        <v>143</v>
      </c>
      <c r="B103" t="s">
        <v>61</v>
      </c>
      <c r="C103" t="s">
        <v>206</v>
      </c>
      <c r="D103" t="s">
        <v>193</v>
      </c>
      <c r="E103" s="4">
        <v>78.315217391304344</v>
      </c>
      <c r="F103" s="4">
        <f>Nurse[[#This Row],[Total Nurse Staff Hours]]/Nurse[[#This Row],[MDS Census]]</f>
        <v>3.2209215822345603</v>
      </c>
      <c r="G103" s="4">
        <f>Nurse[[#This Row],[Total Direct Care Staff Hours]]/Nurse[[#This Row],[MDS Census]]</f>
        <v>3.0667467036780023</v>
      </c>
      <c r="H103" s="4">
        <f>Nurse[[#This Row],[Total RN Hours (w/ Admin, DON)]]/Nurse[[#This Row],[MDS Census]]</f>
        <v>0.39487439278278974</v>
      </c>
      <c r="I103" s="4">
        <f>Nurse[[#This Row],[RN Hours (excl. Admin, DON)]]/Nurse[[#This Row],[MDS Census]]</f>
        <v>0.31019986120749482</v>
      </c>
      <c r="J103" s="4">
        <f>SUM(Nurse[[#This Row],[RN Hours (excl. Admin, DON)]],Nurse[[#This Row],[RN Admin Hours]],Nurse[[#This Row],[RN DON Hours]],Nurse[[#This Row],[LPN Hours (excl. Admin)]],Nurse[[#This Row],[LPN Admin Hours]],Nurse[[#This Row],[CNA Hours]],Nurse[[#This Row],[NA TR Hours]],Nurse[[#This Row],[Med Aide/Tech Hours]])</f>
        <v>252.24717391304355</v>
      </c>
      <c r="K103" s="4">
        <f>SUM(Nurse[[#This Row],[RN Hours (excl. Admin, DON)]],Nurse[[#This Row],[LPN Hours (excl. Admin)]],Nurse[[#This Row],[CNA Hours]],Nurse[[#This Row],[NA TR Hours]],Nurse[[#This Row],[Med Aide/Tech Hours]])</f>
        <v>240.17293478260876</v>
      </c>
      <c r="L103" s="4">
        <f>SUM(Nurse[[#This Row],[RN Hours (excl. Admin, DON)]],Nurse[[#This Row],[RN Admin Hours]],Nurse[[#This Row],[RN DON Hours]])</f>
        <v>30.924673913043478</v>
      </c>
      <c r="M103" s="4">
        <v>24.293369565217393</v>
      </c>
      <c r="N103" s="4">
        <v>0.97913043478260864</v>
      </c>
      <c r="O103" s="4">
        <v>5.6521739130434785</v>
      </c>
      <c r="P103" s="4">
        <f>SUM(Nurse[[#This Row],[LPN Hours (excl. Admin)]],Nurse[[#This Row],[LPN Admin Hours]])</f>
        <v>84.979130434782633</v>
      </c>
      <c r="Q103" s="4">
        <v>79.536195652173944</v>
      </c>
      <c r="R103" s="4">
        <v>5.4429347826086953</v>
      </c>
      <c r="S103" s="4">
        <f>SUM(Nurse[[#This Row],[CNA Hours]],Nurse[[#This Row],[NA TR Hours]],Nurse[[#This Row],[Med Aide/Tech Hours]])</f>
        <v>136.34336956521744</v>
      </c>
      <c r="T103" s="4">
        <v>136.34336956521744</v>
      </c>
      <c r="U103" s="4">
        <v>0</v>
      </c>
      <c r="V103" s="4">
        <v>0</v>
      </c>
      <c r="W1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1.5935869565217391</v>
      </c>
      <c r="X103" s="4">
        <v>0.34206521739130435</v>
      </c>
      <c r="Y103" s="4">
        <v>1.7173913043478262E-2</v>
      </c>
      <c r="Z103" s="4">
        <v>0</v>
      </c>
      <c r="AA103" s="4">
        <v>0.27173913043478259</v>
      </c>
      <c r="AB103" s="4">
        <v>0</v>
      </c>
      <c r="AC103" s="4">
        <v>0.96260869565217388</v>
      </c>
      <c r="AD103" s="4">
        <v>0</v>
      </c>
      <c r="AE103" s="4">
        <v>0</v>
      </c>
      <c r="AF103" s="1">
        <v>35151</v>
      </c>
      <c r="AG103" s="1">
        <v>9</v>
      </c>
      <c r="AH103"/>
    </row>
    <row r="104" spans="1:34" x14ac:dyDescent="0.25">
      <c r="A104" t="s">
        <v>143</v>
      </c>
      <c r="B104" t="s">
        <v>26</v>
      </c>
      <c r="C104" t="s">
        <v>206</v>
      </c>
      <c r="D104" t="s">
        <v>193</v>
      </c>
      <c r="E104" s="4">
        <v>165.7608695652174</v>
      </c>
      <c r="F104" s="4">
        <f>Nurse[[#This Row],[Total Nurse Staff Hours]]/Nurse[[#This Row],[MDS Census]]</f>
        <v>3.2988150819672124</v>
      </c>
      <c r="G104" s="4">
        <f>Nurse[[#This Row],[Total Direct Care Staff Hours]]/Nurse[[#This Row],[MDS Census]]</f>
        <v>3.2114708196721304</v>
      </c>
      <c r="H104" s="4">
        <f>Nurse[[#This Row],[Total RN Hours (w/ Admin, DON)]]/Nurse[[#This Row],[MDS Census]]</f>
        <v>0.26839803278688523</v>
      </c>
      <c r="I104" s="4">
        <f>Nurse[[#This Row],[RN Hours (excl. Admin, DON)]]/Nurse[[#This Row],[MDS Census]]</f>
        <v>0.20020131147540984</v>
      </c>
      <c r="J104" s="4">
        <f>SUM(Nurse[[#This Row],[RN Hours (excl. Admin, DON)]],Nurse[[#This Row],[RN Admin Hours]],Nurse[[#This Row],[RN DON Hours]],Nurse[[#This Row],[LPN Hours (excl. Admin)]],Nurse[[#This Row],[LPN Admin Hours]],Nurse[[#This Row],[CNA Hours]],Nurse[[#This Row],[NA TR Hours]],Nurse[[#This Row],[Med Aide/Tech Hours]])</f>
        <v>546.81445652173909</v>
      </c>
      <c r="K104" s="4">
        <f>SUM(Nurse[[#This Row],[RN Hours (excl. Admin, DON)]],Nurse[[#This Row],[LPN Hours (excl. Admin)]],Nurse[[#This Row],[CNA Hours]],Nurse[[#This Row],[NA TR Hours]],Nurse[[#This Row],[Med Aide/Tech Hours]])</f>
        <v>532.33619565217384</v>
      </c>
      <c r="L104" s="4">
        <f>SUM(Nurse[[#This Row],[RN Hours (excl. Admin, DON)]],Nurse[[#This Row],[RN Admin Hours]],Nurse[[#This Row],[RN DON Hours]])</f>
        <v>44.489891304347829</v>
      </c>
      <c r="M104" s="4">
        <v>33.185543478260875</v>
      </c>
      <c r="N104" s="4">
        <v>7.0434782608695654</v>
      </c>
      <c r="O104" s="4">
        <v>4.2608695652173916</v>
      </c>
      <c r="P104" s="4">
        <f>SUM(Nurse[[#This Row],[LPN Hours (excl. Admin)]],Nurse[[#This Row],[LPN Admin Hours]])</f>
        <v>154.31934782608695</v>
      </c>
      <c r="Q104" s="4">
        <v>151.1454347826087</v>
      </c>
      <c r="R104" s="4">
        <v>3.1739130434782608</v>
      </c>
      <c r="S104" s="4">
        <f>SUM(Nurse[[#This Row],[CNA Hours]],Nurse[[#This Row],[NA TR Hours]],Nurse[[#This Row],[Med Aide/Tech Hours]])</f>
        <v>348.00521739130426</v>
      </c>
      <c r="T104" s="4">
        <v>339.33456521739123</v>
      </c>
      <c r="U104" s="4">
        <v>8.6706521739130444</v>
      </c>
      <c r="V104" s="4">
        <v>0</v>
      </c>
      <c r="W1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56.981086956521743</v>
      </c>
      <c r="X104" s="4">
        <v>7.0186956521739123</v>
      </c>
      <c r="Y104" s="4">
        <v>0</v>
      </c>
      <c r="Z104" s="4">
        <v>0</v>
      </c>
      <c r="AA104" s="4">
        <v>18.814456521739128</v>
      </c>
      <c r="AB104" s="4">
        <v>0</v>
      </c>
      <c r="AC104" s="4">
        <v>31.147934782608701</v>
      </c>
      <c r="AD104" s="4">
        <v>0</v>
      </c>
      <c r="AE104" s="4">
        <v>0</v>
      </c>
      <c r="AF104" s="1">
        <v>35099</v>
      </c>
      <c r="AG104" s="1">
        <v>9</v>
      </c>
      <c r="AH104"/>
    </row>
    <row r="105" spans="1:34" x14ac:dyDescent="0.25">
      <c r="A105" t="s">
        <v>143</v>
      </c>
      <c r="B105" t="s">
        <v>10</v>
      </c>
      <c r="C105" t="s">
        <v>209</v>
      </c>
      <c r="D105" t="s">
        <v>193</v>
      </c>
      <c r="E105" s="4">
        <v>65.293478260869563</v>
      </c>
      <c r="F105" s="4">
        <f>Nurse[[#This Row],[Total Nurse Staff Hours]]/Nurse[[#This Row],[MDS Census]]</f>
        <v>4.1913001498252047</v>
      </c>
      <c r="G105" s="4">
        <f>Nurse[[#This Row],[Total Direct Care Staff Hours]]/Nurse[[#This Row],[MDS Census]]</f>
        <v>3.9366921924421505</v>
      </c>
      <c r="H105" s="4">
        <f>Nurse[[#This Row],[Total RN Hours (w/ Admin, DON)]]/Nurse[[#This Row],[MDS Census]]</f>
        <v>0.4940486099550524</v>
      </c>
      <c r="I105" s="4">
        <f>Nurse[[#This Row],[RN Hours (excl. Admin, DON)]]/Nurse[[#This Row],[MDS Census]]</f>
        <v>0.31808723156317625</v>
      </c>
      <c r="J105" s="4">
        <f>SUM(Nurse[[#This Row],[RN Hours (excl. Admin, DON)]],Nurse[[#This Row],[RN Admin Hours]],Nurse[[#This Row],[RN DON Hours]],Nurse[[#This Row],[LPN Hours (excl. Admin)]],Nurse[[#This Row],[LPN Admin Hours]],Nurse[[#This Row],[CNA Hours]],Nurse[[#This Row],[NA TR Hours]],Nurse[[#This Row],[Med Aide/Tech Hours]])</f>
        <v>273.66456521739133</v>
      </c>
      <c r="K105" s="4">
        <f>SUM(Nurse[[#This Row],[RN Hours (excl. Admin, DON)]],Nurse[[#This Row],[LPN Hours (excl. Admin)]],Nurse[[#This Row],[CNA Hours]],Nurse[[#This Row],[NA TR Hours]],Nurse[[#This Row],[Med Aide/Tech Hours]])</f>
        <v>257.0403260869565</v>
      </c>
      <c r="L105" s="4">
        <f>SUM(Nurse[[#This Row],[RN Hours (excl. Admin, DON)]],Nurse[[#This Row],[RN Admin Hours]],Nurse[[#This Row],[RN DON Hours]])</f>
        <v>32.258152173913039</v>
      </c>
      <c r="M105" s="4">
        <v>20.76902173913043</v>
      </c>
      <c r="N105" s="4">
        <v>5.75</v>
      </c>
      <c r="O105" s="4">
        <v>5.7391304347826084</v>
      </c>
      <c r="P105" s="4">
        <f>SUM(Nurse[[#This Row],[LPN Hours (excl. Admin)]],Nurse[[#This Row],[LPN Admin Hours]])</f>
        <v>74.147826086956556</v>
      </c>
      <c r="Q105" s="4">
        <v>69.012717391304378</v>
      </c>
      <c r="R105" s="4">
        <v>5.135108695652173</v>
      </c>
      <c r="S105" s="4">
        <f>SUM(Nurse[[#This Row],[CNA Hours]],Nurse[[#This Row],[NA TR Hours]],Nurse[[#This Row],[Med Aide/Tech Hours]])</f>
        <v>167.2585869565217</v>
      </c>
      <c r="T105" s="4">
        <v>167.2585869565217</v>
      </c>
      <c r="U105" s="4">
        <v>0</v>
      </c>
      <c r="V105" s="4">
        <v>0</v>
      </c>
      <c r="W1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5" s="4">
        <v>0</v>
      </c>
      <c r="Y105" s="4">
        <v>0</v>
      </c>
      <c r="Z105" s="4">
        <v>0</v>
      </c>
      <c r="AA105" s="4">
        <v>0</v>
      </c>
      <c r="AB105" s="4">
        <v>0</v>
      </c>
      <c r="AC105" s="4">
        <v>0</v>
      </c>
      <c r="AD105" s="4">
        <v>0</v>
      </c>
      <c r="AE105" s="4">
        <v>0</v>
      </c>
      <c r="AF105" s="1">
        <v>35073</v>
      </c>
      <c r="AG105" s="1">
        <v>9</v>
      </c>
      <c r="AH105"/>
    </row>
    <row r="106" spans="1:34" x14ac:dyDescent="0.25">
      <c r="A106" t="s">
        <v>143</v>
      </c>
      <c r="B106" t="s">
        <v>1</v>
      </c>
      <c r="C106" t="s">
        <v>206</v>
      </c>
      <c r="D106" t="s">
        <v>193</v>
      </c>
      <c r="E106" s="4">
        <v>114.67391304347827</v>
      </c>
      <c r="F106" s="4">
        <f>Nurse[[#This Row],[Total Nurse Staff Hours]]/Nurse[[#This Row],[MDS Census]]</f>
        <v>3.3593146919431276</v>
      </c>
      <c r="G106" s="4">
        <f>Nurse[[#This Row],[Total Direct Care Staff Hours]]/Nurse[[#This Row],[MDS Census]]</f>
        <v>3.2634142180094785</v>
      </c>
      <c r="H106" s="4">
        <f>Nurse[[#This Row],[Total RN Hours (w/ Admin, DON)]]/Nurse[[#This Row],[MDS Census]]</f>
        <v>0.24514218009478672</v>
      </c>
      <c r="I106" s="4">
        <f>Nurse[[#This Row],[RN Hours (excl. Admin, DON)]]/Nurse[[#This Row],[MDS Census]]</f>
        <v>0.19812796208530806</v>
      </c>
      <c r="J106" s="4">
        <f>SUM(Nurse[[#This Row],[RN Hours (excl. Admin, DON)]],Nurse[[#This Row],[RN Admin Hours]],Nurse[[#This Row],[RN DON Hours]],Nurse[[#This Row],[LPN Hours (excl. Admin)]],Nurse[[#This Row],[LPN Admin Hours]],Nurse[[#This Row],[CNA Hours]],Nurse[[#This Row],[NA TR Hours]],Nurse[[#This Row],[Med Aide/Tech Hours]])</f>
        <v>385.22576086956519</v>
      </c>
      <c r="K106" s="4">
        <f>SUM(Nurse[[#This Row],[RN Hours (excl. Admin, DON)]],Nurse[[#This Row],[LPN Hours (excl. Admin)]],Nurse[[#This Row],[CNA Hours]],Nurse[[#This Row],[NA TR Hours]],Nurse[[#This Row],[Med Aide/Tech Hours]])</f>
        <v>374.22847826086957</v>
      </c>
      <c r="L106" s="4">
        <f>SUM(Nurse[[#This Row],[RN Hours (excl. Admin, DON)]],Nurse[[#This Row],[RN Admin Hours]],Nurse[[#This Row],[RN DON Hours]])</f>
        <v>28.111413043478262</v>
      </c>
      <c r="M106" s="4">
        <v>22.720108695652176</v>
      </c>
      <c r="N106" s="4">
        <v>0</v>
      </c>
      <c r="O106" s="4">
        <v>5.3913043478260869</v>
      </c>
      <c r="P106" s="4">
        <f>SUM(Nurse[[#This Row],[LPN Hours (excl. Admin)]],Nurse[[#This Row],[LPN Admin Hours]])</f>
        <v>130.61141304347828</v>
      </c>
      <c r="Q106" s="4">
        <v>125.0054347826087</v>
      </c>
      <c r="R106" s="4">
        <v>5.6059782608695654</v>
      </c>
      <c r="S106" s="4">
        <f>SUM(Nurse[[#This Row],[CNA Hours]],Nurse[[#This Row],[NA TR Hours]],Nurse[[#This Row],[Med Aide/Tech Hours]])</f>
        <v>226.50293478260869</v>
      </c>
      <c r="T106" s="4">
        <v>226.50293478260869</v>
      </c>
      <c r="U106" s="4">
        <v>0</v>
      </c>
      <c r="V106" s="4">
        <v>0</v>
      </c>
      <c r="W1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6" s="4">
        <v>0</v>
      </c>
      <c r="Y106" s="4">
        <v>0</v>
      </c>
      <c r="Z106" s="4">
        <v>0</v>
      </c>
      <c r="AA106" s="4">
        <v>0</v>
      </c>
      <c r="AB106" s="4">
        <v>0</v>
      </c>
      <c r="AC106" s="4">
        <v>0</v>
      </c>
      <c r="AD106" s="4">
        <v>0</v>
      </c>
      <c r="AE106" s="4">
        <v>0</v>
      </c>
      <c r="AF106" s="1">
        <v>35004</v>
      </c>
      <c r="AG106" s="1">
        <v>9</v>
      </c>
      <c r="AH106"/>
    </row>
    <row r="107" spans="1:34" x14ac:dyDescent="0.25">
      <c r="A107" t="s">
        <v>143</v>
      </c>
      <c r="B107" t="s">
        <v>124</v>
      </c>
      <c r="C107" t="s">
        <v>215</v>
      </c>
      <c r="D107" t="s">
        <v>192</v>
      </c>
      <c r="E107" s="4">
        <v>68.239130434782609</v>
      </c>
      <c r="F107" s="4">
        <f>Nurse[[#This Row],[Total Nurse Staff Hours]]/Nurse[[#This Row],[MDS Census]]</f>
        <v>4.7481363491557849</v>
      </c>
      <c r="G107" s="4">
        <f>Nurse[[#This Row],[Total Direct Care Staff Hours]]/Nurse[[#This Row],[MDS Census]]</f>
        <v>4.5007534246575363</v>
      </c>
      <c r="H107" s="4">
        <f>Nurse[[#This Row],[Total RN Hours (w/ Admin, DON)]]/Nurse[[#This Row],[MDS Census]]</f>
        <v>0.81426091111819054</v>
      </c>
      <c r="I107" s="4">
        <f>Nurse[[#This Row],[RN Hours (excl. Admin, DON)]]/Nurse[[#This Row],[MDS Census]]</f>
        <v>0.65458744823192094</v>
      </c>
      <c r="J107" s="4">
        <f>SUM(Nurse[[#This Row],[RN Hours (excl. Admin, DON)]],Nurse[[#This Row],[RN Admin Hours]],Nurse[[#This Row],[RN DON Hours]],Nurse[[#This Row],[LPN Hours (excl. Admin)]],Nurse[[#This Row],[LPN Admin Hours]],Nurse[[#This Row],[CNA Hours]],Nurse[[#This Row],[NA TR Hours]],Nurse[[#This Row],[Med Aide/Tech Hours]])</f>
        <v>324.00869565217408</v>
      </c>
      <c r="K107" s="4">
        <f>SUM(Nurse[[#This Row],[RN Hours (excl. Admin, DON)]],Nurse[[#This Row],[LPN Hours (excl. Admin)]],Nurse[[#This Row],[CNA Hours]],Nurse[[#This Row],[NA TR Hours]],Nurse[[#This Row],[Med Aide/Tech Hours]])</f>
        <v>307.12750000000017</v>
      </c>
      <c r="L107" s="4">
        <f>SUM(Nurse[[#This Row],[RN Hours (excl. Admin, DON)]],Nurse[[#This Row],[RN Admin Hours]],Nurse[[#This Row],[RN DON Hours]])</f>
        <v>55.564456521739132</v>
      </c>
      <c r="M107" s="4">
        <v>44.668478260869563</v>
      </c>
      <c r="N107" s="4">
        <v>5.156847826086957</v>
      </c>
      <c r="O107" s="4">
        <v>5.7391304347826084</v>
      </c>
      <c r="P107" s="4">
        <f>SUM(Nurse[[#This Row],[LPN Hours (excl. Admin)]],Nurse[[#This Row],[LPN Admin Hours]])</f>
        <v>120.78826086956526</v>
      </c>
      <c r="Q107" s="4">
        <v>114.80304347826092</v>
      </c>
      <c r="R107" s="4">
        <v>5.9852173913043449</v>
      </c>
      <c r="S107" s="4">
        <f>SUM(Nurse[[#This Row],[CNA Hours]],Nurse[[#This Row],[NA TR Hours]],Nurse[[#This Row],[Med Aide/Tech Hours]])</f>
        <v>147.65597826086966</v>
      </c>
      <c r="T107" s="4">
        <v>147.65597826086966</v>
      </c>
      <c r="U107" s="4">
        <v>0</v>
      </c>
      <c r="V107" s="4">
        <v>0</v>
      </c>
      <c r="W1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8.1589130434782611</v>
      </c>
      <c r="X107" s="4">
        <v>1.8733695652173912</v>
      </c>
      <c r="Y107" s="4">
        <v>0</v>
      </c>
      <c r="Z107" s="4">
        <v>0</v>
      </c>
      <c r="AA107" s="4">
        <v>0.64913043478260868</v>
      </c>
      <c r="AB107" s="4">
        <v>0</v>
      </c>
      <c r="AC107" s="4">
        <v>5.636413043478262</v>
      </c>
      <c r="AD107" s="4">
        <v>0</v>
      </c>
      <c r="AE107" s="4">
        <v>0</v>
      </c>
      <c r="AF107" s="1">
        <v>35283</v>
      </c>
      <c r="AG107" s="1">
        <v>9</v>
      </c>
      <c r="AH107"/>
    </row>
    <row r="108" spans="1:34" x14ac:dyDescent="0.25">
      <c r="A108" t="s">
        <v>143</v>
      </c>
      <c r="B108" t="s">
        <v>121</v>
      </c>
      <c r="C108" t="s">
        <v>208</v>
      </c>
      <c r="D108" t="s">
        <v>192</v>
      </c>
      <c r="E108" s="4">
        <v>63.413043478260867</v>
      </c>
      <c r="F108" s="4">
        <f>Nurse[[#This Row],[Total Nurse Staff Hours]]/Nurse[[#This Row],[MDS Census]]</f>
        <v>4.680973603016799</v>
      </c>
      <c r="G108" s="4">
        <f>Nurse[[#This Row],[Total Direct Care Staff Hours]]/Nurse[[#This Row],[MDS Census]]</f>
        <v>3.9626379842303741</v>
      </c>
      <c r="H108" s="4">
        <f>Nurse[[#This Row],[Total RN Hours (w/ Admin, DON)]]/Nurse[[#This Row],[MDS Census]]</f>
        <v>0.91097017483716147</v>
      </c>
      <c r="I108" s="4">
        <f>Nurse[[#This Row],[RN Hours (excl. Admin, DON)]]/Nurse[[#This Row],[MDS Census]]</f>
        <v>0.4897994514912582</v>
      </c>
      <c r="J108" s="4">
        <f>SUM(Nurse[[#This Row],[RN Hours (excl. Admin, DON)]],Nurse[[#This Row],[RN Admin Hours]],Nurse[[#This Row],[RN DON Hours]],Nurse[[#This Row],[LPN Hours (excl. Admin)]],Nurse[[#This Row],[LPN Admin Hours]],Nurse[[#This Row],[CNA Hours]],Nurse[[#This Row],[NA TR Hours]],Nurse[[#This Row],[Med Aide/Tech Hours]])</f>
        <v>296.83478260869572</v>
      </c>
      <c r="K108" s="4">
        <f>SUM(Nurse[[#This Row],[RN Hours (excl. Admin, DON)]],Nurse[[#This Row],[LPN Hours (excl. Admin)]],Nurse[[#This Row],[CNA Hours]],Nurse[[#This Row],[NA TR Hours]],Nurse[[#This Row],[Med Aide/Tech Hours]])</f>
        <v>251.28293478260872</v>
      </c>
      <c r="L108" s="4">
        <f>SUM(Nurse[[#This Row],[RN Hours (excl. Admin, DON)]],Nurse[[#This Row],[RN Admin Hours]],Nurse[[#This Row],[RN DON Hours]])</f>
        <v>57.767391304347825</v>
      </c>
      <c r="M108" s="4">
        <v>31.059673913043479</v>
      </c>
      <c r="N108" s="4">
        <v>20.96858695652174</v>
      </c>
      <c r="O108" s="4">
        <v>5.7391304347826084</v>
      </c>
      <c r="P108" s="4">
        <f>SUM(Nurse[[#This Row],[LPN Hours (excl. Admin)]],Nurse[[#This Row],[LPN Admin Hours]])</f>
        <v>100.51684782608697</v>
      </c>
      <c r="Q108" s="4">
        <v>81.67271739130436</v>
      </c>
      <c r="R108" s="4">
        <v>18.84413043478261</v>
      </c>
      <c r="S108" s="4">
        <f>SUM(Nurse[[#This Row],[CNA Hours]],Nurse[[#This Row],[NA TR Hours]],Nurse[[#This Row],[Med Aide/Tech Hours]])</f>
        <v>138.55054347826089</v>
      </c>
      <c r="T108" s="4">
        <v>138.55054347826089</v>
      </c>
      <c r="U108" s="4">
        <v>0</v>
      </c>
      <c r="V108" s="4">
        <v>0</v>
      </c>
      <c r="W1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35.099673913043475</v>
      </c>
      <c r="X108" s="4">
        <v>3.6885869565217395</v>
      </c>
      <c r="Y108" s="4">
        <v>0</v>
      </c>
      <c r="Z108" s="4">
        <v>0</v>
      </c>
      <c r="AA108" s="4">
        <v>23.568043478260869</v>
      </c>
      <c r="AB108" s="4">
        <v>0</v>
      </c>
      <c r="AC108" s="4">
        <v>7.8430434782608689</v>
      </c>
      <c r="AD108" s="4">
        <v>0</v>
      </c>
      <c r="AE108" s="4">
        <v>0</v>
      </c>
      <c r="AF108" s="1">
        <v>35280</v>
      </c>
      <c r="AG108" s="1">
        <v>9</v>
      </c>
      <c r="AH108"/>
    </row>
    <row r="109" spans="1:34" x14ac:dyDescent="0.25">
      <c r="A109" t="s">
        <v>143</v>
      </c>
      <c r="B109" t="s">
        <v>127</v>
      </c>
      <c r="C109" t="s">
        <v>207</v>
      </c>
      <c r="D109" t="s">
        <v>192</v>
      </c>
      <c r="E109" s="4">
        <v>66.858695652173907</v>
      </c>
      <c r="F109" s="4">
        <f>Nurse[[#This Row],[Total Nurse Staff Hours]]/Nurse[[#This Row],[MDS Census]]</f>
        <v>4.7565956754999181</v>
      </c>
      <c r="G109" s="4">
        <f>Nurse[[#This Row],[Total Direct Care Staff Hours]]/Nurse[[#This Row],[MDS Census]]</f>
        <v>4.2388749796781005</v>
      </c>
      <c r="H109" s="4">
        <f>Nurse[[#This Row],[Total RN Hours (w/ Admin, DON)]]/Nurse[[#This Row],[MDS Census]]</f>
        <v>0.64008779060315402</v>
      </c>
      <c r="I109" s="4">
        <f>Nurse[[#This Row],[RN Hours (excl. Admin, DON)]]/Nurse[[#This Row],[MDS Census]]</f>
        <v>0.2852674361892375</v>
      </c>
      <c r="J109" s="4">
        <f>SUM(Nurse[[#This Row],[RN Hours (excl. Admin, DON)]],Nurse[[#This Row],[RN Admin Hours]],Nurse[[#This Row],[RN DON Hours]],Nurse[[#This Row],[LPN Hours (excl. Admin)]],Nurse[[#This Row],[LPN Admin Hours]],Nurse[[#This Row],[CNA Hours]],Nurse[[#This Row],[NA TR Hours]],Nurse[[#This Row],[Med Aide/Tech Hours]])</f>
        <v>318.01978260869561</v>
      </c>
      <c r="K109" s="4">
        <f>SUM(Nurse[[#This Row],[RN Hours (excl. Admin, DON)]],Nurse[[#This Row],[LPN Hours (excl. Admin)]],Nurse[[#This Row],[CNA Hours]],Nurse[[#This Row],[NA TR Hours]],Nurse[[#This Row],[Med Aide/Tech Hours]])</f>
        <v>283.40565217391298</v>
      </c>
      <c r="L109" s="4">
        <f>SUM(Nurse[[#This Row],[RN Hours (excl. Admin, DON)]],Nurse[[#This Row],[RN Admin Hours]],Nurse[[#This Row],[RN DON Hours]])</f>
        <v>42.795434782608694</v>
      </c>
      <c r="M109" s="4">
        <v>19.072608695652171</v>
      </c>
      <c r="N109" s="4">
        <v>17.98369565217391</v>
      </c>
      <c r="O109" s="4">
        <v>5.7391304347826084</v>
      </c>
      <c r="P109" s="4">
        <f>SUM(Nurse[[#This Row],[LPN Hours (excl. Admin)]],Nurse[[#This Row],[LPN Admin Hours]])</f>
        <v>114.97728260869566</v>
      </c>
      <c r="Q109" s="4">
        <v>104.08597826086957</v>
      </c>
      <c r="R109" s="4">
        <v>10.891304347826088</v>
      </c>
      <c r="S109" s="4">
        <f>SUM(Nurse[[#This Row],[CNA Hours]],Nurse[[#This Row],[NA TR Hours]],Nurse[[#This Row],[Med Aide/Tech Hours]])</f>
        <v>160.24706521739125</v>
      </c>
      <c r="T109" s="4">
        <v>160.24706521739125</v>
      </c>
      <c r="U109" s="4">
        <v>0</v>
      </c>
      <c r="V109" s="4">
        <v>0</v>
      </c>
      <c r="W1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134.20347826086959</v>
      </c>
      <c r="X109" s="4">
        <v>6.9146739130434769</v>
      </c>
      <c r="Y109" s="4">
        <v>0.52576086956521739</v>
      </c>
      <c r="Z109" s="4">
        <v>0</v>
      </c>
      <c r="AA109" s="4">
        <v>47.45402173913044</v>
      </c>
      <c r="AB109" s="4">
        <v>0</v>
      </c>
      <c r="AC109" s="4">
        <v>79.309021739130444</v>
      </c>
      <c r="AD109" s="4">
        <v>0</v>
      </c>
      <c r="AE109" s="4">
        <v>0</v>
      </c>
      <c r="AF109" s="1">
        <v>35286</v>
      </c>
      <c r="AG109" s="1">
        <v>9</v>
      </c>
      <c r="AH109"/>
    </row>
    <row r="110" spans="1:34" x14ac:dyDescent="0.25">
      <c r="A110" t="s">
        <v>143</v>
      </c>
      <c r="B110" t="s">
        <v>123</v>
      </c>
      <c r="C110" t="s">
        <v>243</v>
      </c>
      <c r="D110" t="s">
        <v>192</v>
      </c>
      <c r="E110" s="4">
        <v>66.608695652173907</v>
      </c>
      <c r="F110" s="4">
        <f>Nurse[[#This Row],[Total Nurse Staff Hours]]/Nurse[[#This Row],[MDS Census]]</f>
        <v>4.0392966710182776</v>
      </c>
      <c r="G110" s="4">
        <f>Nurse[[#This Row],[Total Direct Care Staff Hours]]/Nurse[[#This Row],[MDS Census]]</f>
        <v>3.5705890992167113</v>
      </c>
      <c r="H110" s="4">
        <f>Nurse[[#This Row],[Total RN Hours (w/ Admin, DON)]]/Nurse[[#This Row],[MDS Census]]</f>
        <v>0.66575065274151457</v>
      </c>
      <c r="I110" s="4">
        <f>Nurse[[#This Row],[RN Hours (excl. Admin, DON)]]/Nurse[[#This Row],[MDS Census]]</f>
        <v>0.52223237597911243</v>
      </c>
      <c r="J110" s="4">
        <f>SUM(Nurse[[#This Row],[RN Hours (excl. Admin, DON)]],Nurse[[#This Row],[RN Admin Hours]],Nurse[[#This Row],[RN DON Hours]],Nurse[[#This Row],[LPN Hours (excl. Admin)]],Nurse[[#This Row],[LPN Admin Hours]],Nurse[[#This Row],[CNA Hours]],Nurse[[#This Row],[NA TR Hours]],Nurse[[#This Row],[Med Aide/Tech Hours]])</f>
        <v>269.05228260869569</v>
      </c>
      <c r="K110" s="4">
        <f>SUM(Nurse[[#This Row],[RN Hours (excl. Admin, DON)]],Nurse[[#This Row],[LPN Hours (excl. Admin)]],Nurse[[#This Row],[CNA Hours]],Nurse[[#This Row],[NA TR Hours]],Nurse[[#This Row],[Med Aide/Tech Hours]])</f>
        <v>237.83228260869569</v>
      </c>
      <c r="L110" s="4">
        <f>SUM(Nurse[[#This Row],[RN Hours (excl. Admin, DON)]],Nurse[[#This Row],[RN Admin Hours]],Nurse[[#This Row],[RN DON Hours]])</f>
        <v>44.34478260869566</v>
      </c>
      <c r="M110" s="4">
        <v>34.785217391304357</v>
      </c>
      <c r="N110" s="4">
        <v>3.709347826086955</v>
      </c>
      <c r="O110" s="4">
        <v>5.8502173913043478</v>
      </c>
      <c r="P110" s="4">
        <f>SUM(Nurse[[#This Row],[LPN Hours (excl. Admin)]],Nurse[[#This Row],[LPN Admin Hours]])</f>
        <v>109.94434782608695</v>
      </c>
      <c r="Q110" s="4">
        <v>88.283913043478265</v>
      </c>
      <c r="R110" s="4">
        <v>21.660434782608693</v>
      </c>
      <c r="S110" s="4">
        <f>SUM(Nurse[[#This Row],[CNA Hours]],Nurse[[#This Row],[NA TR Hours]],Nurse[[#This Row],[Med Aide/Tech Hours]])</f>
        <v>114.76315217391307</v>
      </c>
      <c r="T110" s="4">
        <v>114.76315217391307</v>
      </c>
      <c r="U110" s="4">
        <v>0</v>
      </c>
      <c r="V110" s="4">
        <v>0</v>
      </c>
      <c r="W1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75.630652173913035</v>
      </c>
      <c r="X110" s="4">
        <v>7.6061956521739127</v>
      </c>
      <c r="Y110" s="4">
        <v>0</v>
      </c>
      <c r="Z110" s="4">
        <v>0</v>
      </c>
      <c r="AA110" s="4">
        <v>25.133369565217389</v>
      </c>
      <c r="AB110" s="4">
        <v>0</v>
      </c>
      <c r="AC110" s="4">
        <v>42.89108695652174</v>
      </c>
      <c r="AD110" s="4">
        <v>0</v>
      </c>
      <c r="AE110" s="4">
        <v>0</v>
      </c>
      <c r="AF110" s="1">
        <v>35282</v>
      </c>
      <c r="AG110" s="1">
        <v>9</v>
      </c>
      <c r="AH110"/>
    </row>
    <row r="111" spans="1:34" x14ac:dyDescent="0.25">
      <c r="A111" t="s">
        <v>143</v>
      </c>
      <c r="B111" t="s">
        <v>133</v>
      </c>
      <c r="C111" t="s">
        <v>206</v>
      </c>
      <c r="D111" t="s">
        <v>193</v>
      </c>
      <c r="E111" s="4">
        <v>123.01086956521739</v>
      </c>
      <c r="F111" s="4">
        <f>Nurse[[#This Row],[Total Nurse Staff Hours]]/Nurse[[#This Row],[MDS Census]]</f>
        <v>2.5448360873022882</v>
      </c>
      <c r="G111" s="4">
        <f>Nurse[[#This Row],[Total Direct Care Staff Hours]]/Nurse[[#This Row],[MDS Census]]</f>
        <v>2.4988875143589286</v>
      </c>
      <c r="H111" s="4">
        <f>Nurse[[#This Row],[Total RN Hours (w/ Admin, DON)]]/Nurse[[#This Row],[MDS Census]]</f>
        <v>0.47481753114783065</v>
      </c>
      <c r="I111" s="4">
        <f>Nurse[[#This Row],[RN Hours (excl. Admin, DON)]]/Nurse[[#This Row],[MDS Census]]</f>
        <v>0.42886895820447113</v>
      </c>
      <c r="J111" s="4">
        <f>SUM(Nurse[[#This Row],[RN Hours (excl. Admin, DON)]],Nurse[[#This Row],[RN Admin Hours]],Nurse[[#This Row],[RN DON Hours]],Nurse[[#This Row],[LPN Hours (excl. Admin)]],Nurse[[#This Row],[LPN Admin Hours]],Nurse[[#This Row],[CNA Hours]],Nurse[[#This Row],[NA TR Hours]],Nurse[[#This Row],[Med Aide/Tech Hours]])</f>
        <v>313.04249999999996</v>
      </c>
      <c r="K111" s="4">
        <f>SUM(Nurse[[#This Row],[RN Hours (excl. Admin, DON)]],Nurse[[#This Row],[LPN Hours (excl. Admin)]],Nurse[[#This Row],[CNA Hours]],Nurse[[#This Row],[NA TR Hours]],Nurse[[#This Row],[Med Aide/Tech Hours]])</f>
        <v>307.39032608695646</v>
      </c>
      <c r="L111" s="4">
        <f>SUM(Nurse[[#This Row],[RN Hours (excl. Admin, DON)]],Nurse[[#This Row],[RN Admin Hours]],Nurse[[#This Row],[RN DON Hours]])</f>
        <v>58.407717391304345</v>
      </c>
      <c r="M111" s="4">
        <v>52.755543478260869</v>
      </c>
      <c r="N111" s="4">
        <v>0</v>
      </c>
      <c r="O111" s="4">
        <v>5.6521739130434785</v>
      </c>
      <c r="P111" s="4">
        <f>SUM(Nurse[[#This Row],[LPN Hours (excl. Admin)]],Nurse[[#This Row],[LPN Admin Hours]])</f>
        <v>83.512608695652176</v>
      </c>
      <c r="Q111" s="4">
        <v>83.512608695652176</v>
      </c>
      <c r="R111" s="4">
        <v>0</v>
      </c>
      <c r="S111" s="4">
        <f>SUM(Nurse[[#This Row],[CNA Hours]],Nurse[[#This Row],[NA TR Hours]],Nurse[[#This Row],[Med Aide/Tech Hours]])</f>
        <v>171.12217391304347</v>
      </c>
      <c r="T111" s="4">
        <v>171.01891304347825</v>
      </c>
      <c r="U111" s="4">
        <v>0</v>
      </c>
      <c r="V111" s="4">
        <v>0.10326086956521739</v>
      </c>
      <c r="W1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93.915760869565219</v>
      </c>
      <c r="X111" s="4">
        <v>16.798913043478262</v>
      </c>
      <c r="Y111" s="4">
        <v>0</v>
      </c>
      <c r="Z111" s="4">
        <v>0</v>
      </c>
      <c r="AA111" s="4">
        <v>14.315217391304348</v>
      </c>
      <c r="AB111" s="4">
        <v>0</v>
      </c>
      <c r="AC111" s="4">
        <v>62.698369565217391</v>
      </c>
      <c r="AD111" s="4">
        <v>0</v>
      </c>
      <c r="AE111" s="4">
        <v>0.10326086956521739</v>
      </c>
      <c r="AF111" s="1">
        <v>35292</v>
      </c>
      <c r="AG111" s="1">
        <v>9</v>
      </c>
      <c r="AH111"/>
    </row>
    <row r="112" spans="1:34" x14ac:dyDescent="0.25">
      <c r="A112" t="s">
        <v>143</v>
      </c>
      <c r="B112" t="s">
        <v>87</v>
      </c>
      <c r="C112" t="s">
        <v>207</v>
      </c>
      <c r="D112" t="s">
        <v>192</v>
      </c>
      <c r="E112" s="4">
        <v>91.5</v>
      </c>
      <c r="F112" s="4">
        <f>Nurse[[#This Row],[Total Nurse Staff Hours]]/Nurse[[#This Row],[MDS Census]]</f>
        <v>5.1181765264908545</v>
      </c>
      <c r="G112" s="4">
        <f>Nurse[[#This Row],[Total Direct Care Staff Hours]]/Nurse[[#This Row],[MDS Census]]</f>
        <v>4.9347148966500374</v>
      </c>
      <c r="H112" s="4">
        <f>Nurse[[#This Row],[Total RN Hours (w/ Admin, DON)]]/Nurse[[#This Row],[MDS Census]]</f>
        <v>0.64231527678783529</v>
      </c>
      <c r="I112" s="4">
        <f>Nurse[[#This Row],[RN Hours (excl. Admin, DON)]]/Nurse[[#This Row],[MDS Census]]</f>
        <v>0.52246020432406726</v>
      </c>
      <c r="J112" s="4">
        <f>SUM(Nurse[[#This Row],[RN Hours (excl. Admin, DON)]],Nurse[[#This Row],[RN Admin Hours]],Nurse[[#This Row],[RN DON Hours]],Nurse[[#This Row],[LPN Hours (excl. Admin)]],Nurse[[#This Row],[LPN Admin Hours]],Nurse[[#This Row],[CNA Hours]],Nurse[[#This Row],[NA TR Hours]],Nurse[[#This Row],[Med Aide/Tech Hours]])</f>
        <v>468.31315217391318</v>
      </c>
      <c r="K112" s="4">
        <f>SUM(Nurse[[#This Row],[RN Hours (excl. Admin, DON)]],Nurse[[#This Row],[LPN Hours (excl. Admin)]],Nurse[[#This Row],[CNA Hours]],Nurse[[#This Row],[NA TR Hours]],Nurse[[#This Row],[Med Aide/Tech Hours]])</f>
        <v>451.52641304347839</v>
      </c>
      <c r="L112" s="4">
        <f>SUM(Nurse[[#This Row],[RN Hours (excl. Admin, DON)]],Nurse[[#This Row],[RN Admin Hours]],Nurse[[#This Row],[RN DON Hours]])</f>
        <v>58.771847826086933</v>
      </c>
      <c r="M112" s="4">
        <v>47.805108695652152</v>
      </c>
      <c r="N112" s="4">
        <v>8.3580434782608677</v>
      </c>
      <c r="O112" s="4">
        <v>2.6086956521739131</v>
      </c>
      <c r="P112" s="4">
        <f>SUM(Nurse[[#This Row],[LPN Hours (excl. Admin)]],Nurse[[#This Row],[LPN Admin Hours]])</f>
        <v>60.547934782608721</v>
      </c>
      <c r="Q112" s="4">
        <v>54.72793478260872</v>
      </c>
      <c r="R112" s="4">
        <v>5.82</v>
      </c>
      <c r="S112" s="4">
        <f>SUM(Nurse[[#This Row],[CNA Hours]],Nurse[[#This Row],[NA TR Hours]],Nurse[[#This Row],[Med Aide/Tech Hours]])</f>
        <v>348.99336956521751</v>
      </c>
      <c r="T112" s="4">
        <v>337.61097826086967</v>
      </c>
      <c r="U112" s="4">
        <v>11.382391304347832</v>
      </c>
      <c r="V112" s="4">
        <v>0</v>
      </c>
      <c r="W1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2" s="4">
        <v>0</v>
      </c>
      <c r="Y112" s="4">
        <v>0</v>
      </c>
      <c r="Z112" s="4">
        <v>0</v>
      </c>
      <c r="AA112" s="4">
        <v>0</v>
      </c>
      <c r="AB112" s="4">
        <v>0</v>
      </c>
      <c r="AC112" s="4">
        <v>0</v>
      </c>
      <c r="AD112" s="4">
        <v>0</v>
      </c>
      <c r="AE112" s="4">
        <v>0</v>
      </c>
      <c r="AF112" s="1">
        <v>35217</v>
      </c>
      <c r="AG112" s="1">
        <v>9</v>
      </c>
      <c r="AH112"/>
    </row>
    <row r="113" spans="1:34" x14ac:dyDescent="0.25">
      <c r="A113" t="s">
        <v>143</v>
      </c>
      <c r="B113" t="s">
        <v>30</v>
      </c>
      <c r="C113" t="s">
        <v>207</v>
      </c>
      <c r="D113" t="s">
        <v>192</v>
      </c>
      <c r="E113" s="4">
        <v>97.673913043478265</v>
      </c>
      <c r="F113" s="4">
        <f>Nurse[[#This Row],[Total Nurse Staff Hours]]/Nurse[[#This Row],[MDS Census]]</f>
        <v>3.3132328065880254</v>
      </c>
      <c r="G113" s="4">
        <f>Nurse[[#This Row],[Total Direct Care Staff Hours]]/Nurse[[#This Row],[MDS Census]]</f>
        <v>3.0787369241041618</v>
      </c>
      <c r="H113" s="4">
        <f>Nurse[[#This Row],[Total RN Hours (w/ Admin, DON)]]/Nurse[[#This Row],[MDS Census]]</f>
        <v>0.65648564433563328</v>
      </c>
      <c r="I113" s="4">
        <f>Nurse[[#This Row],[RN Hours (excl. Admin, DON)]]/Nurse[[#This Row],[MDS Census]]</f>
        <v>0.42377030937013138</v>
      </c>
      <c r="J113" s="4">
        <f>SUM(Nurse[[#This Row],[RN Hours (excl. Admin, DON)]],Nurse[[#This Row],[RN Admin Hours]],Nurse[[#This Row],[RN DON Hours]],Nurse[[#This Row],[LPN Hours (excl. Admin)]],Nurse[[#This Row],[LPN Admin Hours]],Nurse[[#This Row],[CNA Hours]],Nurse[[#This Row],[NA TR Hours]],Nurse[[#This Row],[Med Aide/Tech Hours]])</f>
        <v>323.61641304347825</v>
      </c>
      <c r="K113" s="4">
        <f>SUM(Nurse[[#This Row],[RN Hours (excl. Admin, DON)]],Nurse[[#This Row],[LPN Hours (excl. Admin)]],Nurse[[#This Row],[CNA Hours]],Nurse[[#This Row],[NA TR Hours]],Nurse[[#This Row],[Med Aide/Tech Hours]])</f>
        <v>300.71228260869566</v>
      </c>
      <c r="L113" s="4">
        <f>SUM(Nurse[[#This Row],[RN Hours (excl. Admin, DON)]],Nurse[[#This Row],[RN Admin Hours]],Nurse[[#This Row],[RN DON Hours]])</f>
        <v>64.121521739130444</v>
      </c>
      <c r="M113" s="4">
        <v>41.391304347826093</v>
      </c>
      <c r="N113" s="4">
        <v>17.860652173913046</v>
      </c>
      <c r="O113" s="4">
        <v>4.8695652173913047</v>
      </c>
      <c r="P113" s="4">
        <f>SUM(Nurse[[#This Row],[LPN Hours (excl. Admin)]],Nurse[[#This Row],[LPN Admin Hours]])</f>
        <v>64.720543478260865</v>
      </c>
      <c r="Q113" s="4">
        <v>64.5466304347826</v>
      </c>
      <c r="R113" s="4">
        <v>0.17391304347826086</v>
      </c>
      <c r="S113" s="4">
        <f>SUM(Nurse[[#This Row],[CNA Hours]],Nurse[[#This Row],[NA TR Hours]],Nurse[[#This Row],[Med Aide/Tech Hours]])</f>
        <v>194.77434782608694</v>
      </c>
      <c r="T113" s="4">
        <v>164.08065217391302</v>
      </c>
      <c r="U113" s="4">
        <v>30.693695652173911</v>
      </c>
      <c r="V113" s="4">
        <v>0</v>
      </c>
      <c r="W1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3" s="4">
        <v>0</v>
      </c>
      <c r="Y113" s="4">
        <v>0</v>
      </c>
      <c r="Z113" s="4">
        <v>0</v>
      </c>
      <c r="AA113" s="4">
        <v>0</v>
      </c>
      <c r="AB113" s="4">
        <v>0</v>
      </c>
      <c r="AC113" s="4">
        <v>0</v>
      </c>
      <c r="AD113" s="4">
        <v>0</v>
      </c>
      <c r="AE113" s="4">
        <v>0</v>
      </c>
      <c r="AF113" s="1">
        <v>35105</v>
      </c>
      <c r="AG113" s="1">
        <v>9</v>
      </c>
      <c r="AH113"/>
    </row>
    <row r="114" spans="1:34" x14ac:dyDescent="0.25">
      <c r="A114" t="s">
        <v>143</v>
      </c>
      <c r="B114" t="s">
        <v>89</v>
      </c>
      <c r="C114" t="s">
        <v>220</v>
      </c>
      <c r="D114" t="s">
        <v>192</v>
      </c>
      <c r="E114" s="4">
        <v>21.956521739130434</v>
      </c>
      <c r="F114" s="4">
        <f>Nurse[[#This Row],[Total Nurse Staff Hours]]/Nurse[[#This Row],[MDS Census]]</f>
        <v>4.2113366336633673</v>
      </c>
      <c r="G114" s="4">
        <f>Nurse[[#This Row],[Total Direct Care Staff Hours]]/Nurse[[#This Row],[MDS Census]]</f>
        <v>4.0035643564356445</v>
      </c>
      <c r="H114" s="4">
        <f>Nurse[[#This Row],[Total RN Hours (w/ Admin, DON)]]/Nurse[[#This Row],[MDS Census]]</f>
        <v>0.80985148514851502</v>
      </c>
      <c r="I114" s="4">
        <f>Nurse[[#This Row],[RN Hours (excl. Admin, DON)]]/Nurse[[#This Row],[MDS Census]]</f>
        <v>0.60207920792079206</v>
      </c>
      <c r="J114" s="4">
        <f>SUM(Nurse[[#This Row],[RN Hours (excl. Admin, DON)]],Nurse[[#This Row],[RN Admin Hours]],Nurse[[#This Row],[RN DON Hours]],Nurse[[#This Row],[LPN Hours (excl. Admin)]],Nurse[[#This Row],[LPN Admin Hours]],Nurse[[#This Row],[CNA Hours]],Nurse[[#This Row],[NA TR Hours]],Nurse[[#This Row],[Med Aide/Tech Hours]])</f>
        <v>92.46630434782611</v>
      </c>
      <c r="K114" s="4">
        <f>SUM(Nurse[[#This Row],[RN Hours (excl. Admin, DON)]],Nurse[[#This Row],[LPN Hours (excl. Admin)]],Nurse[[#This Row],[CNA Hours]],Nurse[[#This Row],[NA TR Hours]],Nurse[[#This Row],[Med Aide/Tech Hours]])</f>
        <v>87.904347826086976</v>
      </c>
      <c r="L114" s="4">
        <f>SUM(Nurse[[#This Row],[RN Hours (excl. Admin, DON)]],Nurse[[#This Row],[RN Admin Hours]],Nurse[[#This Row],[RN DON Hours]])</f>
        <v>17.781521739130437</v>
      </c>
      <c r="M114" s="4">
        <v>13.219565217391304</v>
      </c>
      <c r="N114" s="4">
        <v>2.3021739130434784</v>
      </c>
      <c r="O114" s="4">
        <v>2.2597826086956525</v>
      </c>
      <c r="P114" s="4">
        <f>SUM(Nurse[[#This Row],[LPN Hours (excl. Admin)]],Nurse[[#This Row],[LPN Admin Hours]])</f>
        <v>23.539130434782606</v>
      </c>
      <c r="Q114" s="4">
        <v>23.539130434782606</v>
      </c>
      <c r="R114" s="4">
        <v>0</v>
      </c>
      <c r="S114" s="4">
        <f>SUM(Nurse[[#This Row],[CNA Hours]],Nurse[[#This Row],[NA TR Hours]],Nurse[[#This Row],[Med Aide/Tech Hours]])</f>
        <v>51.145652173913057</v>
      </c>
      <c r="T114" s="4">
        <v>50.872826086956536</v>
      </c>
      <c r="U114" s="4">
        <v>0.27282608695652172</v>
      </c>
      <c r="V114" s="4">
        <v>0</v>
      </c>
      <c r="W1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14.436956521739132</v>
      </c>
      <c r="X114" s="4">
        <v>2</v>
      </c>
      <c r="Y114" s="4">
        <v>0</v>
      </c>
      <c r="Z114" s="4">
        <v>0</v>
      </c>
      <c r="AA114" s="4">
        <v>1.0195652173913041</v>
      </c>
      <c r="AB114" s="4">
        <v>0</v>
      </c>
      <c r="AC114" s="4">
        <v>11.144565217391307</v>
      </c>
      <c r="AD114" s="4">
        <v>0.27282608695652172</v>
      </c>
      <c r="AE114" s="4">
        <v>0</v>
      </c>
      <c r="AF114" s="1">
        <v>35231</v>
      </c>
      <c r="AG114" s="1">
        <v>9</v>
      </c>
      <c r="AH114"/>
    </row>
    <row r="115" spans="1:34" x14ac:dyDescent="0.25">
      <c r="A115" t="s">
        <v>143</v>
      </c>
      <c r="B115" t="s">
        <v>94</v>
      </c>
      <c r="C115" t="s">
        <v>205</v>
      </c>
      <c r="D115" t="s">
        <v>192</v>
      </c>
      <c r="E115" s="4">
        <v>97.195652173913047</v>
      </c>
      <c r="F115" s="4">
        <f>Nurse[[#This Row],[Total Nurse Staff Hours]]/Nurse[[#This Row],[MDS Census]]</f>
        <v>3.6105256094833362</v>
      </c>
      <c r="G115" s="4">
        <f>Nurse[[#This Row],[Total Direct Care Staff Hours]]/Nurse[[#This Row],[MDS Census]]</f>
        <v>3.2855166629389387</v>
      </c>
      <c r="H115" s="4">
        <f>Nurse[[#This Row],[Total RN Hours (w/ Admin, DON)]]/Nurse[[#This Row],[MDS Census]]</f>
        <v>0.42879333482442406</v>
      </c>
      <c r="I115" s="4">
        <f>Nurse[[#This Row],[RN Hours (excl. Admin, DON)]]/Nurse[[#This Row],[MDS Census]]</f>
        <v>0.21100089465443969</v>
      </c>
      <c r="J115" s="4">
        <f>SUM(Nurse[[#This Row],[RN Hours (excl. Admin, DON)]],Nurse[[#This Row],[RN Admin Hours]],Nurse[[#This Row],[RN DON Hours]],Nurse[[#This Row],[LPN Hours (excl. Admin)]],Nurse[[#This Row],[LPN Admin Hours]],Nurse[[#This Row],[CNA Hours]],Nurse[[#This Row],[NA TR Hours]],Nurse[[#This Row],[Med Aide/Tech Hours]])</f>
        <v>350.92739130434774</v>
      </c>
      <c r="K115" s="4">
        <f>SUM(Nurse[[#This Row],[RN Hours (excl. Admin, DON)]],Nurse[[#This Row],[LPN Hours (excl. Admin)]],Nurse[[#This Row],[CNA Hours]],Nurse[[#This Row],[NA TR Hours]],Nurse[[#This Row],[Med Aide/Tech Hours]])</f>
        <v>319.33793478260861</v>
      </c>
      <c r="L115" s="4">
        <f>SUM(Nurse[[#This Row],[RN Hours (excl. Admin, DON)]],Nurse[[#This Row],[RN Admin Hours]],Nurse[[#This Row],[RN DON Hours]])</f>
        <v>41.676847826086956</v>
      </c>
      <c r="M115" s="4">
        <v>20.508369565217389</v>
      </c>
      <c r="N115" s="4">
        <v>15.429347826086957</v>
      </c>
      <c r="O115" s="4">
        <v>5.7391304347826084</v>
      </c>
      <c r="P115" s="4">
        <f>SUM(Nurse[[#This Row],[LPN Hours (excl. Admin)]],Nurse[[#This Row],[LPN Admin Hours]])</f>
        <v>107.1523913043478</v>
      </c>
      <c r="Q115" s="4">
        <v>96.731413043478227</v>
      </c>
      <c r="R115" s="4">
        <v>10.420978260869569</v>
      </c>
      <c r="S115" s="4">
        <f>SUM(Nurse[[#This Row],[CNA Hours]],Nurse[[#This Row],[NA TR Hours]],Nurse[[#This Row],[Med Aide/Tech Hours]])</f>
        <v>202.09815217391298</v>
      </c>
      <c r="T115" s="4">
        <v>202.09815217391298</v>
      </c>
      <c r="U115" s="4">
        <v>0</v>
      </c>
      <c r="V115" s="4">
        <v>0</v>
      </c>
      <c r="W1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0.27097826086956522</v>
      </c>
      <c r="X115" s="4">
        <v>0</v>
      </c>
      <c r="Y115" s="4">
        <v>0</v>
      </c>
      <c r="Z115" s="4">
        <v>0</v>
      </c>
      <c r="AA115" s="4">
        <v>0.27097826086956522</v>
      </c>
      <c r="AB115" s="4">
        <v>0</v>
      </c>
      <c r="AC115" s="4">
        <v>0</v>
      </c>
      <c r="AD115" s="4">
        <v>0</v>
      </c>
      <c r="AE115" s="4">
        <v>0</v>
      </c>
      <c r="AF115" s="1">
        <v>35241</v>
      </c>
      <c r="AG115" s="1">
        <v>9</v>
      </c>
      <c r="AH115"/>
    </row>
    <row r="116" spans="1:34" x14ac:dyDescent="0.25">
      <c r="A116" t="s">
        <v>143</v>
      </c>
      <c r="B116" t="s">
        <v>116</v>
      </c>
      <c r="C116" t="s">
        <v>206</v>
      </c>
      <c r="D116" t="s">
        <v>193</v>
      </c>
      <c r="E116" s="4">
        <v>36.597826086956523</v>
      </c>
      <c r="F116" s="4">
        <f>Nurse[[#This Row],[Total Nurse Staff Hours]]/Nurse[[#This Row],[MDS Census]]</f>
        <v>3.1165726165726166</v>
      </c>
      <c r="G116" s="4">
        <f>Nurse[[#This Row],[Total Direct Care Staff Hours]]/Nurse[[#This Row],[MDS Census]]</f>
        <v>2.8715473715473716</v>
      </c>
      <c r="H116" s="4">
        <f>Nurse[[#This Row],[Total RN Hours (w/ Admin, DON)]]/Nurse[[#This Row],[MDS Census]]</f>
        <v>0.73715473715473712</v>
      </c>
      <c r="I116" s="4">
        <f>Nurse[[#This Row],[RN Hours (excl. Admin, DON)]]/Nurse[[#This Row],[MDS Census]]</f>
        <v>0.49212949212949209</v>
      </c>
      <c r="J116" s="4">
        <f>SUM(Nurse[[#This Row],[RN Hours (excl. Admin, DON)]],Nurse[[#This Row],[RN Admin Hours]],Nurse[[#This Row],[RN DON Hours]],Nurse[[#This Row],[LPN Hours (excl. Admin)]],Nurse[[#This Row],[LPN Admin Hours]],Nurse[[#This Row],[CNA Hours]],Nurse[[#This Row],[NA TR Hours]],Nurse[[#This Row],[Med Aide/Tech Hours]])</f>
        <v>114.05978260869566</v>
      </c>
      <c r="K116" s="4">
        <f>SUM(Nurse[[#This Row],[RN Hours (excl. Admin, DON)]],Nurse[[#This Row],[LPN Hours (excl. Admin)]],Nurse[[#This Row],[CNA Hours]],Nurse[[#This Row],[NA TR Hours]],Nurse[[#This Row],[Med Aide/Tech Hours]])</f>
        <v>105.09239130434783</v>
      </c>
      <c r="L116" s="4">
        <f>SUM(Nurse[[#This Row],[RN Hours (excl. Admin, DON)]],Nurse[[#This Row],[RN Admin Hours]],Nurse[[#This Row],[RN DON Hours]])</f>
        <v>26.978260869565219</v>
      </c>
      <c r="M116" s="4">
        <v>18.010869565217391</v>
      </c>
      <c r="N116" s="4">
        <v>4.7282608695652177</v>
      </c>
      <c r="O116" s="4">
        <v>4.2391304347826084</v>
      </c>
      <c r="P116" s="4">
        <f>SUM(Nurse[[#This Row],[LPN Hours (excl. Admin)]],Nurse[[#This Row],[LPN Admin Hours]])</f>
        <v>20.038043478260871</v>
      </c>
      <c r="Q116" s="4">
        <v>20.038043478260871</v>
      </c>
      <c r="R116" s="4">
        <v>0</v>
      </c>
      <c r="S116" s="4">
        <f>SUM(Nurse[[#This Row],[CNA Hours]],Nurse[[#This Row],[NA TR Hours]],Nurse[[#This Row],[Med Aide/Tech Hours]])</f>
        <v>67.043478260869563</v>
      </c>
      <c r="T116" s="4">
        <v>67.043478260869563</v>
      </c>
      <c r="U116" s="4">
        <v>0</v>
      </c>
      <c r="V116" s="4">
        <v>0</v>
      </c>
      <c r="W1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0.33152173913043481</v>
      </c>
      <c r="X116" s="4">
        <v>0</v>
      </c>
      <c r="Y116" s="4">
        <v>0</v>
      </c>
      <c r="Z116" s="4">
        <v>0</v>
      </c>
      <c r="AA116" s="4">
        <v>8.6956521739130432E-2</v>
      </c>
      <c r="AB116" s="4">
        <v>0</v>
      </c>
      <c r="AC116" s="4">
        <v>0.24456521739130435</v>
      </c>
      <c r="AD116" s="4">
        <v>0</v>
      </c>
      <c r="AE116" s="4">
        <v>0</v>
      </c>
      <c r="AF116" s="1">
        <v>35273</v>
      </c>
      <c r="AG116" s="1">
        <v>9</v>
      </c>
      <c r="AH116"/>
    </row>
    <row r="117" spans="1:34" x14ac:dyDescent="0.25">
      <c r="A117" t="s">
        <v>143</v>
      </c>
      <c r="B117" t="s">
        <v>84</v>
      </c>
      <c r="C117" t="s">
        <v>208</v>
      </c>
      <c r="D117" t="s">
        <v>192</v>
      </c>
      <c r="E117" s="4">
        <v>60.836956521739133</v>
      </c>
      <c r="F117" s="4">
        <f>Nurse[[#This Row],[Total Nurse Staff Hours]]/Nurse[[#This Row],[MDS Census]]</f>
        <v>4.3832320886189029</v>
      </c>
      <c r="G117" s="4">
        <f>Nurse[[#This Row],[Total Direct Care Staff Hours]]/Nurse[[#This Row],[MDS Census]]</f>
        <v>4.1081293550116129</v>
      </c>
      <c r="H117" s="4">
        <f>Nurse[[#This Row],[Total RN Hours (w/ Admin, DON)]]/Nurse[[#This Row],[MDS Census]]</f>
        <v>0.41968911917098439</v>
      </c>
      <c r="I117" s="4">
        <f>Nurse[[#This Row],[RN Hours (excl. Admin, DON)]]/Nurse[[#This Row],[MDS Census]]</f>
        <v>0.32964087904234413</v>
      </c>
      <c r="J117" s="4">
        <f>SUM(Nurse[[#This Row],[RN Hours (excl. Admin, DON)]],Nurse[[#This Row],[RN Admin Hours]],Nurse[[#This Row],[RN DON Hours]],Nurse[[#This Row],[LPN Hours (excl. Admin)]],Nurse[[#This Row],[LPN Admin Hours]],Nurse[[#This Row],[CNA Hours]],Nurse[[#This Row],[NA TR Hours]],Nurse[[#This Row],[Med Aide/Tech Hours]])</f>
        <v>266.66250000000002</v>
      </c>
      <c r="K117" s="4">
        <f>SUM(Nurse[[#This Row],[RN Hours (excl. Admin, DON)]],Nurse[[#This Row],[LPN Hours (excl. Admin)]],Nurse[[#This Row],[CNA Hours]],Nurse[[#This Row],[NA TR Hours]],Nurse[[#This Row],[Med Aide/Tech Hours]])</f>
        <v>249.92608695652174</v>
      </c>
      <c r="L117" s="4">
        <f>SUM(Nurse[[#This Row],[RN Hours (excl. Admin, DON)]],Nurse[[#This Row],[RN Admin Hours]],Nurse[[#This Row],[RN DON Hours]])</f>
        <v>25.532608695652172</v>
      </c>
      <c r="M117" s="4">
        <v>20.054347826086957</v>
      </c>
      <c r="N117" s="4">
        <v>0.95652173913043481</v>
      </c>
      <c r="O117" s="4">
        <v>4.5217391304347823</v>
      </c>
      <c r="P117" s="4">
        <f>SUM(Nurse[[#This Row],[LPN Hours (excl. Admin)]],Nurse[[#This Row],[LPN Admin Hours]])</f>
        <v>117.41141304347826</v>
      </c>
      <c r="Q117" s="4">
        <v>106.15326086956522</v>
      </c>
      <c r="R117" s="4">
        <v>11.258152173913043</v>
      </c>
      <c r="S117" s="4">
        <f>SUM(Nurse[[#This Row],[CNA Hours]],Nurse[[#This Row],[NA TR Hours]],Nurse[[#This Row],[Med Aide/Tech Hours]])</f>
        <v>123.71847826086957</v>
      </c>
      <c r="T117" s="4">
        <v>123.71847826086957</v>
      </c>
      <c r="U117" s="4">
        <v>0</v>
      </c>
      <c r="V117" s="4">
        <v>0</v>
      </c>
      <c r="W1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75.828260869565213</v>
      </c>
      <c r="X117" s="4">
        <v>9.1032608695652169</v>
      </c>
      <c r="Y117" s="4">
        <v>0</v>
      </c>
      <c r="Z117" s="4">
        <v>0</v>
      </c>
      <c r="AA117" s="4">
        <v>49.145108695652176</v>
      </c>
      <c r="AB117" s="4">
        <v>0</v>
      </c>
      <c r="AC117" s="4">
        <v>17.579891304347825</v>
      </c>
      <c r="AD117" s="4">
        <v>0</v>
      </c>
      <c r="AE117" s="4">
        <v>0</v>
      </c>
      <c r="AF117" s="1">
        <v>35207</v>
      </c>
      <c r="AG117" s="1">
        <v>9</v>
      </c>
      <c r="AH117"/>
    </row>
    <row r="118" spans="1:34" x14ac:dyDescent="0.25">
      <c r="A118" t="s">
        <v>143</v>
      </c>
      <c r="B118" t="s">
        <v>88</v>
      </c>
      <c r="C118" t="s">
        <v>224</v>
      </c>
      <c r="D118" t="s">
        <v>192</v>
      </c>
      <c r="E118" s="4">
        <v>71.891304347826093</v>
      </c>
      <c r="F118" s="4">
        <f>Nurse[[#This Row],[Total Nurse Staff Hours]]/Nurse[[#This Row],[MDS Census]]</f>
        <v>3.3553734502570292</v>
      </c>
      <c r="G118" s="4">
        <f>Nurse[[#This Row],[Total Direct Care Staff Hours]]/Nurse[[#This Row],[MDS Census]]</f>
        <v>3.0987677653462344</v>
      </c>
      <c r="H118" s="4">
        <f>Nurse[[#This Row],[Total RN Hours (w/ Admin, DON)]]/Nurse[[#This Row],[MDS Census]]</f>
        <v>0.6946583005745387</v>
      </c>
      <c r="I118" s="4">
        <f>Nurse[[#This Row],[RN Hours (excl. Admin, DON)]]/Nurse[[#This Row],[MDS Census]]</f>
        <v>0.54694133655881449</v>
      </c>
      <c r="J118" s="4">
        <f>SUM(Nurse[[#This Row],[RN Hours (excl. Admin, DON)]],Nurse[[#This Row],[RN Admin Hours]],Nurse[[#This Row],[RN DON Hours]],Nurse[[#This Row],[LPN Hours (excl. Admin)]],Nurse[[#This Row],[LPN Admin Hours]],Nurse[[#This Row],[CNA Hours]],Nurse[[#This Row],[NA TR Hours]],Nurse[[#This Row],[Med Aide/Tech Hours]])</f>
        <v>241.22217391304341</v>
      </c>
      <c r="K118" s="4">
        <f>SUM(Nurse[[#This Row],[RN Hours (excl. Admin, DON)]],Nurse[[#This Row],[LPN Hours (excl. Admin)]],Nurse[[#This Row],[CNA Hours]],Nurse[[#This Row],[NA TR Hours]],Nurse[[#This Row],[Med Aide/Tech Hours]])</f>
        <v>222.7744565217391</v>
      </c>
      <c r="L118" s="4">
        <f>SUM(Nurse[[#This Row],[RN Hours (excl. Admin, DON)]],Nurse[[#This Row],[RN Admin Hours]],Nurse[[#This Row],[RN DON Hours]])</f>
        <v>49.939891304347817</v>
      </c>
      <c r="M118" s="4">
        <v>39.320326086956513</v>
      </c>
      <c r="N118" s="4">
        <v>2.4891304347826089</v>
      </c>
      <c r="O118" s="4">
        <v>8.1304347826086953</v>
      </c>
      <c r="P118" s="4">
        <f>SUM(Nurse[[#This Row],[LPN Hours (excl. Admin)]],Nurse[[#This Row],[LPN Admin Hours]])</f>
        <v>62.48782608695651</v>
      </c>
      <c r="Q118" s="4">
        <v>54.659673913043463</v>
      </c>
      <c r="R118" s="4">
        <v>7.8281521739130442</v>
      </c>
      <c r="S118" s="4">
        <f>SUM(Nurse[[#This Row],[CNA Hours]],Nurse[[#This Row],[NA TR Hours]],Nurse[[#This Row],[Med Aide/Tech Hours]])</f>
        <v>128.79445652173911</v>
      </c>
      <c r="T118" s="4">
        <v>111.75652173913042</v>
      </c>
      <c r="U118" s="4">
        <v>17.037934782608694</v>
      </c>
      <c r="V118" s="4">
        <v>0</v>
      </c>
      <c r="W1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39.342391304347814</v>
      </c>
      <c r="X118" s="4">
        <v>4.6317391304347835</v>
      </c>
      <c r="Y118" s="4">
        <v>0</v>
      </c>
      <c r="Z118" s="4">
        <v>0</v>
      </c>
      <c r="AA118" s="4">
        <v>7.3866304347826084</v>
      </c>
      <c r="AB118" s="4">
        <v>0</v>
      </c>
      <c r="AC118" s="4">
        <v>27.324021739130423</v>
      </c>
      <c r="AD118" s="4">
        <v>0</v>
      </c>
      <c r="AE118" s="4">
        <v>0</v>
      </c>
      <c r="AF118" s="1">
        <v>35225</v>
      </c>
      <c r="AG118" s="1">
        <v>9</v>
      </c>
      <c r="AH118"/>
    </row>
    <row r="119" spans="1:34" x14ac:dyDescent="0.25">
      <c r="A119" t="s">
        <v>143</v>
      </c>
      <c r="B119" t="s">
        <v>111</v>
      </c>
      <c r="C119" t="s">
        <v>219</v>
      </c>
      <c r="D119" t="s">
        <v>192</v>
      </c>
      <c r="E119" s="4">
        <v>40.456521739130437</v>
      </c>
      <c r="F119" s="4">
        <f>Nurse[[#This Row],[Total Nurse Staff Hours]]/Nurse[[#This Row],[MDS Census]]</f>
        <v>3.8044062332079527</v>
      </c>
      <c r="G119" s="4">
        <f>Nurse[[#This Row],[Total Direct Care Staff Hours]]/Nurse[[#This Row],[MDS Census]]</f>
        <v>3.2648844707146685</v>
      </c>
      <c r="H119" s="4">
        <f>Nurse[[#This Row],[Total RN Hours (w/ Admin, DON)]]/Nurse[[#This Row],[MDS Census]]</f>
        <v>0.94927458355722716</v>
      </c>
      <c r="I119" s="4">
        <f>Nurse[[#This Row],[RN Hours (excl. Admin, DON)]]/Nurse[[#This Row],[MDS Census]]</f>
        <v>0.50451370231058568</v>
      </c>
      <c r="J119" s="4">
        <f>SUM(Nurse[[#This Row],[RN Hours (excl. Admin, DON)]],Nurse[[#This Row],[RN Admin Hours]],Nurse[[#This Row],[RN DON Hours]],Nurse[[#This Row],[LPN Hours (excl. Admin)]],Nurse[[#This Row],[LPN Admin Hours]],Nurse[[#This Row],[CNA Hours]],Nurse[[#This Row],[NA TR Hours]],Nurse[[#This Row],[Med Aide/Tech Hours]])</f>
        <v>153.91304347826087</v>
      </c>
      <c r="K119" s="4">
        <f>SUM(Nurse[[#This Row],[RN Hours (excl. Admin, DON)]],Nurse[[#This Row],[LPN Hours (excl. Admin)]],Nurse[[#This Row],[CNA Hours]],Nurse[[#This Row],[NA TR Hours]],Nurse[[#This Row],[Med Aide/Tech Hours]])</f>
        <v>132.08586956521737</v>
      </c>
      <c r="L119" s="4">
        <f>SUM(Nurse[[#This Row],[RN Hours (excl. Admin, DON)]],Nurse[[#This Row],[RN Admin Hours]],Nurse[[#This Row],[RN DON Hours]])</f>
        <v>38.404347826086955</v>
      </c>
      <c r="M119" s="4">
        <v>20.410869565217389</v>
      </c>
      <c r="N119" s="4">
        <v>17.993478260869566</v>
      </c>
      <c r="O119" s="4">
        <v>0</v>
      </c>
      <c r="P119" s="4">
        <f>SUM(Nurse[[#This Row],[LPN Hours (excl. Admin)]],Nurse[[#This Row],[LPN Admin Hours]])</f>
        <v>39.492391304347827</v>
      </c>
      <c r="Q119" s="4">
        <v>35.658695652173911</v>
      </c>
      <c r="R119" s="4">
        <v>3.8336956521739127</v>
      </c>
      <c r="S119" s="4">
        <f>SUM(Nurse[[#This Row],[CNA Hours]],Nurse[[#This Row],[NA TR Hours]],Nurse[[#This Row],[Med Aide/Tech Hours]])</f>
        <v>76.016304347826079</v>
      </c>
      <c r="T119" s="4">
        <v>76.016304347826079</v>
      </c>
      <c r="U119" s="4">
        <v>0</v>
      </c>
      <c r="V119" s="4">
        <v>0</v>
      </c>
      <c r="W1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9" s="4">
        <v>0</v>
      </c>
      <c r="Y119" s="4">
        <v>0</v>
      </c>
      <c r="Z119" s="4">
        <v>0</v>
      </c>
      <c r="AA119" s="4">
        <v>0</v>
      </c>
      <c r="AB119" s="4">
        <v>0</v>
      </c>
      <c r="AC119" s="4">
        <v>0</v>
      </c>
      <c r="AD119" s="4">
        <v>0</v>
      </c>
      <c r="AE119" s="4">
        <v>0</v>
      </c>
      <c r="AF119" s="1">
        <v>35265</v>
      </c>
      <c r="AG119" s="1">
        <v>9</v>
      </c>
      <c r="AH119"/>
    </row>
    <row r="120" spans="1:34" x14ac:dyDescent="0.25">
      <c r="A120" t="s">
        <v>143</v>
      </c>
      <c r="B120" t="s">
        <v>110</v>
      </c>
      <c r="C120" t="s">
        <v>240</v>
      </c>
      <c r="D120" t="s">
        <v>192</v>
      </c>
      <c r="E120" s="4">
        <v>23.880434782608695</v>
      </c>
      <c r="F120" s="4">
        <f>Nurse[[#This Row],[Total Nurse Staff Hours]]/Nurse[[#This Row],[MDS Census]]</f>
        <v>6.3080109239872542</v>
      </c>
      <c r="G120" s="4">
        <f>Nurse[[#This Row],[Total Direct Care Staff Hours]]/Nurse[[#This Row],[MDS Census]]</f>
        <v>5.7094219390077363</v>
      </c>
      <c r="H120" s="4">
        <f>Nurse[[#This Row],[Total RN Hours (w/ Admin, DON)]]/Nurse[[#This Row],[MDS Census]]</f>
        <v>1.2411470186618119</v>
      </c>
      <c r="I120" s="4">
        <f>Nurse[[#This Row],[RN Hours (excl. Admin, DON)]]/Nurse[[#This Row],[MDS Census]]</f>
        <v>0.64255803368229436</v>
      </c>
      <c r="J120" s="4">
        <f>SUM(Nurse[[#This Row],[RN Hours (excl. Admin, DON)]],Nurse[[#This Row],[RN Admin Hours]],Nurse[[#This Row],[RN DON Hours]],Nurse[[#This Row],[LPN Hours (excl. Admin)]],Nurse[[#This Row],[LPN Admin Hours]],Nurse[[#This Row],[CNA Hours]],Nurse[[#This Row],[NA TR Hours]],Nurse[[#This Row],[Med Aide/Tech Hours]])</f>
        <v>150.63804347826084</v>
      </c>
      <c r="K120" s="4">
        <f>SUM(Nurse[[#This Row],[RN Hours (excl. Admin, DON)]],Nurse[[#This Row],[LPN Hours (excl. Admin)]],Nurse[[#This Row],[CNA Hours]],Nurse[[#This Row],[NA TR Hours]],Nurse[[#This Row],[Med Aide/Tech Hours]])</f>
        <v>136.34347826086952</v>
      </c>
      <c r="L120" s="4">
        <f>SUM(Nurse[[#This Row],[RN Hours (excl. Admin, DON)]],Nurse[[#This Row],[RN Admin Hours]],Nurse[[#This Row],[RN DON Hours]])</f>
        <v>29.639130434782615</v>
      </c>
      <c r="M120" s="4">
        <v>15.344565217391311</v>
      </c>
      <c r="N120" s="4">
        <v>9.5663043478260867</v>
      </c>
      <c r="O120" s="4">
        <v>4.7282608695652177</v>
      </c>
      <c r="P120" s="4">
        <f>SUM(Nurse[[#This Row],[LPN Hours (excl. Admin)]],Nurse[[#This Row],[LPN Admin Hours]])</f>
        <v>39.196739130434771</v>
      </c>
      <c r="Q120" s="4">
        <v>39.196739130434771</v>
      </c>
      <c r="R120" s="4">
        <v>0</v>
      </c>
      <c r="S120" s="4">
        <f>SUM(Nurse[[#This Row],[CNA Hours]],Nurse[[#This Row],[NA TR Hours]],Nurse[[#This Row],[Med Aide/Tech Hours]])</f>
        <v>81.802173913043447</v>
      </c>
      <c r="T120" s="4">
        <v>81.802173913043447</v>
      </c>
      <c r="U120" s="4">
        <v>0</v>
      </c>
      <c r="V120" s="4">
        <v>0</v>
      </c>
      <c r="W1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0" s="4">
        <v>0</v>
      </c>
      <c r="Y120" s="4">
        <v>0</v>
      </c>
      <c r="Z120" s="4">
        <v>0</v>
      </c>
      <c r="AA120" s="4">
        <v>0</v>
      </c>
      <c r="AB120" s="4">
        <v>0</v>
      </c>
      <c r="AC120" s="4">
        <v>0</v>
      </c>
      <c r="AD120" s="4">
        <v>0</v>
      </c>
      <c r="AE120" s="4">
        <v>0</v>
      </c>
      <c r="AF120" s="1">
        <v>35264</v>
      </c>
      <c r="AG120" s="1">
        <v>9</v>
      </c>
      <c r="AH120"/>
    </row>
    <row r="121" spans="1:34" x14ac:dyDescent="0.25">
      <c r="A121" t="s">
        <v>143</v>
      </c>
      <c r="B121" t="s">
        <v>33</v>
      </c>
      <c r="C121" t="s">
        <v>219</v>
      </c>
      <c r="D121" t="s">
        <v>192</v>
      </c>
      <c r="E121" s="4">
        <v>117.65217391304348</v>
      </c>
      <c r="F121" s="4">
        <f>Nurse[[#This Row],[Total Nurse Staff Hours]]/Nurse[[#This Row],[MDS Census]]</f>
        <v>2.9807206208425714</v>
      </c>
      <c r="G121" s="4">
        <f>Nurse[[#This Row],[Total Direct Care Staff Hours]]/Nurse[[#This Row],[MDS Census]]</f>
        <v>2.8544170362158163</v>
      </c>
      <c r="H121" s="4">
        <f>Nurse[[#This Row],[Total RN Hours (w/ Admin, DON)]]/Nurse[[#This Row],[MDS Census]]</f>
        <v>0.33378233555062808</v>
      </c>
      <c r="I121" s="4">
        <f>Nurse[[#This Row],[RN Hours (excl. Admin, DON)]]/Nurse[[#This Row],[MDS Census]]</f>
        <v>0.22272080561714699</v>
      </c>
      <c r="J121" s="4">
        <f>SUM(Nurse[[#This Row],[RN Hours (excl. Admin, DON)]],Nurse[[#This Row],[RN Admin Hours]],Nurse[[#This Row],[RN DON Hours]],Nurse[[#This Row],[LPN Hours (excl. Admin)]],Nurse[[#This Row],[LPN Admin Hours]],Nurse[[#This Row],[CNA Hours]],Nurse[[#This Row],[NA TR Hours]],Nurse[[#This Row],[Med Aide/Tech Hours]])</f>
        <v>350.68826086956517</v>
      </c>
      <c r="K121" s="4">
        <f>SUM(Nurse[[#This Row],[RN Hours (excl. Admin, DON)]],Nurse[[#This Row],[LPN Hours (excl. Admin)]],Nurse[[#This Row],[CNA Hours]],Nurse[[#This Row],[NA TR Hours]],Nurse[[#This Row],[Med Aide/Tech Hours]])</f>
        <v>335.82836956521737</v>
      </c>
      <c r="L121" s="4">
        <f>SUM(Nurse[[#This Row],[RN Hours (excl. Admin, DON)]],Nurse[[#This Row],[RN Admin Hours]],Nurse[[#This Row],[RN DON Hours]])</f>
        <v>39.270217391304335</v>
      </c>
      <c r="M121" s="4">
        <v>26.203586956521729</v>
      </c>
      <c r="N121" s="4">
        <v>7.8492391304347811</v>
      </c>
      <c r="O121" s="4">
        <v>5.2173913043478262</v>
      </c>
      <c r="P121" s="4">
        <f>SUM(Nurse[[#This Row],[LPN Hours (excl. Admin)]],Nurse[[#This Row],[LPN Admin Hours]])</f>
        <v>111.87434782608696</v>
      </c>
      <c r="Q121" s="4">
        <v>110.08108695652174</v>
      </c>
      <c r="R121" s="4">
        <v>1.793260869565217</v>
      </c>
      <c r="S121" s="4">
        <f>SUM(Nurse[[#This Row],[CNA Hours]],Nurse[[#This Row],[NA TR Hours]],Nurse[[#This Row],[Med Aide/Tech Hours]])</f>
        <v>199.54369565217388</v>
      </c>
      <c r="T121" s="4">
        <v>149.57586956521737</v>
      </c>
      <c r="U121" s="4">
        <v>49.967826086956514</v>
      </c>
      <c r="V121" s="4">
        <v>0</v>
      </c>
      <c r="W1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33.561304347826081</v>
      </c>
      <c r="X121" s="4">
        <v>2.342717391304348</v>
      </c>
      <c r="Y121" s="4">
        <v>0</v>
      </c>
      <c r="Z121" s="4">
        <v>0</v>
      </c>
      <c r="AA121" s="4">
        <v>7.3708695652173901</v>
      </c>
      <c r="AB121" s="4">
        <v>0</v>
      </c>
      <c r="AC121" s="4">
        <v>23.729239130434774</v>
      </c>
      <c r="AD121" s="4">
        <v>0.11847826086956523</v>
      </c>
      <c r="AE121" s="4">
        <v>0</v>
      </c>
      <c r="AF121" s="1">
        <v>35110</v>
      </c>
      <c r="AG121" s="1">
        <v>9</v>
      </c>
      <c r="AH121"/>
    </row>
    <row r="122" spans="1:34" x14ac:dyDescent="0.25">
      <c r="A122" t="s">
        <v>143</v>
      </c>
      <c r="B122" t="s">
        <v>83</v>
      </c>
      <c r="C122" t="s">
        <v>205</v>
      </c>
      <c r="D122" t="s">
        <v>192</v>
      </c>
      <c r="E122" s="4">
        <v>56.445652173913047</v>
      </c>
      <c r="F122" s="4">
        <f>Nurse[[#This Row],[Total Nurse Staff Hours]]/Nurse[[#This Row],[MDS Census]]</f>
        <v>3.140150202195263</v>
      </c>
      <c r="G122" s="4">
        <f>Nurse[[#This Row],[Total Direct Care Staff Hours]]/Nurse[[#This Row],[MDS Census]]</f>
        <v>2.4186231465434234</v>
      </c>
      <c r="H122" s="4">
        <f>Nurse[[#This Row],[Total RN Hours (w/ Admin, DON)]]/Nurse[[#This Row],[MDS Census]]</f>
        <v>1.126046601193915</v>
      </c>
      <c r="I122" s="4">
        <f>Nurse[[#This Row],[RN Hours (excl. Admin, DON)]]/Nurse[[#This Row],[MDS Census]]</f>
        <v>0.57696321971885223</v>
      </c>
      <c r="J122" s="4">
        <f>SUM(Nurse[[#This Row],[RN Hours (excl. Admin, DON)]],Nurse[[#This Row],[RN Admin Hours]],Nurse[[#This Row],[RN DON Hours]],Nurse[[#This Row],[LPN Hours (excl. Admin)]],Nurse[[#This Row],[LPN Admin Hours]],Nurse[[#This Row],[CNA Hours]],Nurse[[#This Row],[NA TR Hours]],Nurse[[#This Row],[Med Aide/Tech Hours]])</f>
        <v>177.24782608695654</v>
      </c>
      <c r="K122" s="4">
        <f>SUM(Nurse[[#This Row],[RN Hours (excl. Admin, DON)]],Nurse[[#This Row],[LPN Hours (excl. Admin)]],Nurse[[#This Row],[CNA Hours]],Nurse[[#This Row],[NA TR Hours]],Nurse[[#This Row],[Med Aide/Tech Hours]])</f>
        <v>136.52076086956521</v>
      </c>
      <c r="L122" s="4">
        <f>SUM(Nurse[[#This Row],[RN Hours (excl. Admin, DON)]],Nurse[[#This Row],[RN Admin Hours]],Nurse[[#This Row],[RN DON Hours]])</f>
        <v>63.560434782608709</v>
      </c>
      <c r="M122" s="4">
        <v>32.567065217391303</v>
      </c>
      <c r="N122" s="4">
        <v>0</v>
      </c>
      <c r="O122" s="4">
        <v>30.99336956521741</v>
      </c>
      <c r="P122" s="4">
        <f>SUM(Nurse[[#This Row],[LPN Hours (excl. Admin)]],Nurse[[#This Row],[LPN Admin Hours]])</f>
        <v>19.689456521739125</v>
      </c>
      <c r="Q122" s="4">
        <v>9.955760869565216</v>
      </c>
      <c r="R122" s="4">
        <v>9.7336956521739104</v>
      </c>
      <c r="S122" s="4">
        <f>SUM(Nurse[[#This Row],[CNA Hours]],Nurse[[#This Row],[NA TR Hours]],Nurse[[#This Row],[Med Aide/Tech Hours]])</f>
        <v>93.997934782608695</v>
      </c>
      <c r="T122" s="4">
        <v>93.997934782608695</v>
      </c>
      <c r="U122" s="4">
        <v>0</v>
      </c>
      <c r="V122" s="4">
        <v>0</v>
      </c>
      <c r="W1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2" s="4">
        <v>0</v>
      </c>
      <c r="Y122" s="4">
        <v>0</v>
      </c>
      <c r="Z122" s="4">
        <v>0</v>
      </c>
      <c r="AA122" s="4">
        <v>0</v>
      </c>
      <c r="AB122" s="4">
        <v>0</v>
      </c>
      <c r="AC122" s="4">
        <v>0</v>
      </c>
      <c r="AD122" s="4">
        <v>0</v>
      </c>
      <c r="AE122" s="4">
        <v>0</v>
      </c>
      <c r="AF122" s="1">
        <v>35205</v>
      </c>
      <c r="AG122" s="1">
        <v>9</v>
      </c>
      <c r="AH122"/>
    </row>
    <row r="123" spans="1:34" x14ac:dyDescent="0.25">
      <c r="A123" t="s">
        <v>143</v>
      </c>
      <c r="B123" t="s">
        <v>97</v>
      </c>
      <c r="C123" t="s">
        <v>225</v>
      </c>
      <c r="D123" t="s">
        <v>192</v>
      </c>
      <c r="E123" s="4">
        <v>106.92391304347827</v>
      </c>
      <c r="F123" s="4">
        <f>Nurse[[#This Row],[Total Nurse Staff Hours]]/Nurse[[#This Row],[MDS Census]]</f>
        <v>5.1000223645420331</v>
      </c>
      <c r="G123" s="4">
        <f>Nurse[[#This Row],[Total Direct Care Staff Hours]]/Nurse[[#This Row],[MDS Census]]</f>
        <v>4.8734360069126739</v>
      </c>
      <c r="H123" s="4">
        <f>Nurse[[#This Row],[Total RN Hours (w/ Admin, DON)]]/Nurse[[#This Row],[MDS Census]]</f>
        <v>0.69254955779200955</v>
      </c>
      <c r="I123" s="4">
        <f>Nurse[[#This Row],[RN Hours (excl. Admin, DON)]]/Nurse[[#This Row],[MDS Census]]</f>
        <v>0.60080614008335864</v>
      </c>
      <c r="J123" s="4">
        <f>SUM(Nurse[[#This Row],[RN Hours (excl. Admin, DON)]],Nurse[[#This Row],[RN Admin Hours]],Nurse[[#This Row],[RN DON Hours]],Nurse[[#This Row],[LPN Hours (excl. Admin)]],Nurse[[#This Row],[LPN Admin Hours]],Nurse[[#This Row],[CNA Hours]],Nurse[[#This Row],[NA TR Hours]],Nurse[[#This Row],[Med Aide/Tech Hours]])</f>
        <v>545.31434782608676</v>
      </c>
      <c r="K123" s="4">
        <f>SUM(Nurse[[#This Row],[RN Hours (excl. Admin, DON)]],Nurse[[#This Row],[LPN Hours (excl. Admin)]],Nurse[[#This Row],[CNA Hours]],Nurse[[#This Row],[NA TR Hours]],Nurse[[#This Row],[Med Aide/Tech Hours]])</f>
        <v>521.08684782608668</v>
      </c>
      <c r="L123" s="4">
        <f>SUM(Nurse[[#This Row],[RN Hours (excl. Admin, DON)]],Nurse[[#This Row],[RN Admin Hours]],Nurse[[#This Row],[RN DON Hours]])</f>
        <v>74.050108695652156</v>
      </c>
      <c r="M123" s="4">
        <v>64.240543478260861</v>
      </c>
      <c r="N123" s="4">
        <v>5.0269565217391303</v>
      </c>
      <c r="O123" s="4">
        <v>4.7826086956521738</v>
      </c>
      <c r="P123" s="4">
        <f>SUM(Nurse[[#This Row],[LPN Hours (excl. Admin)]],Nurse[[#This Row],[LPN Admin Hours]])</f>
        <v>152.14032608695649</v>
      </c>
      <c r="Q123" s="4">
        <v>137.72239130434781</v>
      </c>
      <c r="R123" s="4">
        <v>14.417934782608691</v>
      </c>
      <c r="S123" s="4">
        <f>SUM(Nurse[[#This Row],[CNA Hours]],Nurse[[#This Row],[NA TR Hours]],Nurse[[#This Row],[Med Aide/Tech Hours]])</f>
        <v>319.12391304347807</v>
      </c>
      <c r="T123" s="4">
        <v>272.41076086956502</v>
      </c>
      <c r="U123" s="4">
        <v>46.713152173913038</v>
      </c>
      <c r="V123" s="4">
        <v>0</v>
      </c>
      <c r="W1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50.442391304347822</v>
      </c>
      <c r="X123" s="4">
        <v>18.810108695652168</v>
      </c>
      <c r="Y123" s="4">
        <v>0</v>
      </c>
      <c r="Z123" s="4">
        <v>0</v>
      </c>
      <c r="AA123" s="4">
        <v>7.0609782608695637</v>
      </c>
      <c r="AB123" s="4">
        <v>0</v>
      </c>
      <c r="AC123" s="4">
        <v>13.635217391304346</v>
      </c>
      <c r="AD123" s="4">
        <v>10.936086956521738</v>
      </c>
      <c r="AE123" s="4">
        <v>0</v>
      </c>
      <c r="AF123" s="1">
        <v>35245</v>
      </c>
      <c r="AG123" s="1">
        <v>9</v>
      </c>
      <c r="AH123"/>
    </row>
    <row r="124" spans="1:34" x14ac:dyDescent="0.25">
      <c r="A124" t="s">
        <v>143</v>
      </c>
      <c r="B124" t="s">
        <v>137</v>
      </c>
      <c r="C124" t="s">
        <v>243</v>
      </c>
      <c r="D124" t="s">
        <v>192</v>
      </c>
      <c r="E124" s="4">
        <v>94.271739130434781</v>
      </c>
      <c r="F124" s="4">
        <f>Nurse[[#This Row],[Total Nurse Staff Hours]]/Nurse[[#This Row],[MDS Census]]</f>
        <v>4.9967992620777126</v>
      </c>
      <c r="G124" s="4">
        <f>Nurse[[#This Row],[Total Direct Care Staff Hours]]/Nurse[[#This Row],[MDS Census]]</f>
        <v>4.7299158307390758</v>
      </c>
      <c r="H124" s="4">
        <f>Nurse[[#This Row],[Total RN Hours (w/ Admin, DON)]]/Nurse[[#This Row],[MDS Census]]</f>
        <v>0.81867173988239383</v>
      </c>
      <c r="I124" s="4">
        <f>Nurse[[#This Row],[RN Hours (excl. Admin, DON)]]/Nurse[[#This Row],[MDS Census]]</f>
        <v>0.64305776547907323</v>
      </c>
      <c r="J124" s="4">
        <f>SUM(Nurse[[#This Row],[RN Hours (excl. Admin, DON)]],Nurse[[#This Row],[RN Admin Hours]],Nurse[[#This Row],[RN DON Hours]],Nurse[[#This Row],[LPN Hours (excl. Admin)]],Nurse[[#This Row],[LPN Admin Hours]],Nurse[[#This Row],[CNA Hours]],Nurse[[#This Row],[NA TR Hours]],Nurse[[#This Row],[Med Aide/Tech Hours]])</f>
        <v>471.05695652173915</v>
      </c>
      <c r="K124" s="4">
        <f>SUM(Nurse[[#This Row],[RN Hours (excl. Admin, DON)]],Nurse[[#This Row],[LPN Hours (excl. Admin)]],Nurse[[#This Row],[CNA Hours]],Nurse[[#This Row],[NA TR Hours]],Nurse[[#This Row],[Med Aide/Tech Hours]])</f>
        <v>445.89739130434788</v>
      </c>
      <c r="L124" s="4">
        <f>SUM(Nurse[[#This Row],[RN Hours (excl. Admin, DON)]],Nurse[[#This Row],[RN Admin Hours]],Nurse[[#This Row],[RN DON Hours]])</f>
        <v>77.177608695652197</v>
      </c>
      <c r="M124" s="4">
        <v>60.622173913043497</v>
      </c>
      <c r="N124" s="4">
        <v>10.816304347826087</v>
      </c>
      <c r="O124" s="4">
        <v>5.7391304347826084</v>
      </c>
      <c r="P124" s="4">
        <f>SUM(Nurse[[#This Row],[LPN Hours (excl. Admin)]],Nurse[[#This Row],[LPN Admin Hours]])</f>
        <v>161.5229347826087</v>
      </c>
      <c r="Q124" s="4">
        <v>152.9188043478261</v>
      </c>
      <c r="R124" s="4">
        <v>8.6041304347826095</v>
      </c>
      <c r="S124" s="4">
        <f>SUM(Nurse[[#This Row],[CNA Hours]],Nurse[[#This Row],[NA TR Hours]],Nurse[[#This Row],[Med Aide/Tech Hours]])</f>
        <v>232.35641304347826</v>
      </c>
      <c r="T124" s="4">
        <v>157.16130434782613</v>
      </c>
      <c r="U124" s="4">
        <v>75.195108695652138</v>
      </c>
      <c r="V124" s="4">
        <v>0</v>
      </c>
      <c r="W1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56.485978260869558</v>
      </c>
      <c r="X124" s="4">
        <v>3.8461956521739125</v>
      </c>
      <c r="Y124" s="4">
        <v>0</v>
      </c>
      <c r="Z124" s="4">
        <v>0</v>
      </c>
      <c r="AA124" s="4">
        <v>9.7031521739130433</v>
      </c>
      <c r="AB124" s="4">
        <v>0</v>
      </c>
      <c r="AC124" s="4">
        <v>42.9366304347826</v>
      </c>
      <c r="AD124" s="4">
        <v>0</v>
      </c>
      <c r="AE124" s="4">
        <v>0</v>
      </c>
      <c r="AF124" s="1">
        <v>35297</v>
      </c>
      <c r="AG124" s="1">
        <v>9</v>
      </c>
      <c r="AH124"/>
    </row>
    <row r="125" spans="1:34" x14ac:dyDescent="0.25">
      <c r="A125" t="s">
        <v>143</v>
      </c>
      <c r="B125" t="s">
        <v>31</v>
      </c>
      <c r="C125" t="s">
        <v>210</v>
      </c>
      <c r="D125" t="s">
        <v>192</v>
      </c>
      <c r="E125" s="4">
        <v>56.923913043478258</v>
      </c>
      <c r="F125" s="4">
        <f>Nurse[[#This Row],[Total Nurse Staff Hours]]/Nurse[[#This Row],[MDS Census]]</f>
        <v>4.7207141493221307</v>
      </c>
      <c r="G125" s="4">
        <f>Nurse[[#This Row],[Total Direct Care Staff Hours]]/Nurse[[#This Row],[MDS Census]]</f>
        <v>4.3837750620584295</v>
      </c>
      <c r="H125" s="4">
        <f>Nurse[[#This Row],[Total RN Hours (w/ Admin, DON)]]/Nurse[[#This Row],[MDS Census]]</f>
        <v>0.28028260454458659</v>
      </c>
      <c r="I125" s="4">
        <f>Nurse[[#This Row],[RN Hours (excl. Admin, DON)]]/Nurse[[#This Row],[MDS Census]]</f>
        <v>0.10545732289478707</v>
      </c>
      <c r="J125" s="4">
        <f>SUM(Nurse[[#This Row],[RN Hours (excl. Admin, DON)]],Nurse[[#This Row],[RN Admin Hours]],Nurse[[#This Row],[RN DON Hours]],Nurse[[#This Row],[LPN Hours (excl. Admin)]],Nurse[[#This Row],[LPN Admin Hours]],Nurse[[#This Row],[CNA Hours]],Nurse[[#This Row],[NA TR Hours]],Nurse[[#This Row],[Med Aide/Tech Hours]])</f>
        <v>268.72152173913042</v>
      </c>
      <c r="K125" s="4">
        <f>SUM(Nurse[[#This Row],[RN Hours (excl. Admin, DON)]],Nurse[[#This Row],[LPN Hours (excl. Admin)]],Nurse[[#This Row],[CNA Hours]],Nurse[[#This Row],[NA TR Hours]],Nurse[[#This Row],[Med Aide/Tech Hours]])</f>
        <v>249.54163043478255</v>
      </c>
      <c r="L125" s="4">
        <f>SUM(Nurse[[#This Row],[RN Hours (excl. Admin, DON)]],Nurse[[#This Row],[RN Admin Hours]],Nurse[[#This Row],[RN DON Hours]])</f>
        <v>15.954782608695652</v>
      </c>
      <c r="M125" s="4">
        <v>6.0030434782608681</v>
      </c>
      <c r="N125" s="4">
        <v>4.2126086956521744</v>
      </c>
      <c r="O125" s="4">
        <v>5.7391304347826084</v>
      </c>
      <c r="P125" s="4">
        <f>SUM(Nurse[[#This Row],[LPN Hours (excl. Admin)]],Nurse[[#This Row],[LPN Admin Hours]])</f>
        <v>72.476521739130433</v>
      </c>
      <c r="Q125" s="4">
        <v>63.248369565217395</v>
      </c>
      <c r="R125" s="4">
        <v>9.2281521739130437</v>
      </c>
      <c r="S125" s="4">
        <f>SUM(Nurse[[#This Row],[CNA Hours]],Nurse[[#This Row],[NA TR Hours]],Nurse[[#This Row],[Med Aide/Tech Hours]])</f>
        <v>180.29021739130431</v>
      </c>
      <c r="T125" s="4">
        <v>75.514891304347799</v>
      </c>
      <c r="U125" s="4">
        <v>103.15586956521737</v>
      </c>
      <c r="V125" s="4">
        <v>1.6194565217391306</v>
      </c>
      <c r="W1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5" s="4">
        <v>0</v>
      </c>
      <c r="Y125" s="4">
        <v>0</v>
      </c>
      <c r="Z125" s="4">
        <v>0</v>
      </c>
      <c r="AA125" s="4">
        <v>0</v>
      </c>
      <c r="AB125" s="4">
        <v>0</v>
      </c>
      <c r="AC125" s="4">
        <v>0</v>
      </c>
      <c r="AD125" s="4">
        <v>0</v>
      </c>
      <c r="AE125" s="4">
        <v>0</v>
      </c>
      <c r="AF125" s="1">
        <v>35106</v>
      </c>
      <c r="AG125" s="1">
        <v>9</v>
      </c>
      <c r="AH125"/>
    </row>
    <row r="126" spans="1:34" x14ac:dyDescent="0.25">
      <c r="A126" t="s">
        <v>143</v>
      </c>
      <c r="B126" t="s">
        <v>135</v>
      </c>
      <c r="C126" t="s">
        <v>206</v>
      </c>
      <c r="D126" t="s">
        <v>193</v>
      </c>
      <c r="E126" s="4">
        <v>87.663043478260875</v>
      </c>
      <c r="F126" s="4">
        <f>Nurse[[#This Row],[Total Nurse Staff Hours]]/Nurse[[#This Row],[MDS Census]]</f>
        <v>4.1665616862988193</v>
      </c>
      <c r="G126" s="4">
        <f>Nurse[[#This Row],[Total Direct Care Staff Hours]]/Nurse[[#This Row],[MDS Census]]</f>
        <v>3.9761091134531901</v>
      </c>
      <c r="H126" s="4">
        <f>Nurse[[#This Row],[Total RN Hours (w/ Admin, DON)]]/Nurse[[#This Row],[MDS Census]]</f>
        <v>0.65335895846249181</v>
      </c>
      <c r="I126" s="4">
        <f>Nurse[[#This Row],[RN Hours (excl. Admin, DON)]]/Nurse[[#This Row],[MDS Census]]</f>
        <v>0.59185864848109071</v>
      </c>
      <c r="J126" s="4">
        <f>SUM(Nurse[[#This Row],[RN Hours (excl. Admin, DON)]],Nurse[[#This Row],[RN Admin Hours]],Nurse[[#This Row],[RN DON Hours]],Nurse[[#This Row],[LPN Hours (excl. Admin)]],Nurse[[#This Row],[LPN Admin Hours]],Nurse[[#This Row],[CNA Hours]],Nurse[[#This Row],[NA TR Hours]],Nurse[[#This Row],[Med Aide/Tech Hours]])</f>
        <v>365.25347826086931</v>
      </c>
      <c r="K126" s="4">
        <f>SUM(Nurse[[#This Row],[RN Hours (excl. Admin, DON)]],Nurse[[#This Row],[LPN Hours (excl. Admin)]],Nurse[[#This Row],[CNA Hours]],Nurse[[#This Row],[NA TR Hours]],Nurse[[#This Row],[Med Aide/Tech Hours]])</f>
        <v>348.55782608695631</v>
      </c>
      <c r="L126" s="4">
        <f>SUM(Nurse[[#This Row],[RN Hours (excl. Admin, DON)]],Nurse[[#This Row],[RN Admin Hours]],Nurse[[#This Row],[RN DON Hours]])</f>
        <v>57.275434782608656</v>
      </c>
      <c r="M126" s="4">
        <v>51.88413043478257</v>
      </c>
      <c r="N126" s="4">
        <v>0</v>
      </c>
      <c r="O126" s="4">
        <v>5.3913043478260869</v>
      </c>
      <c r="P126" s="4">
        <f>SUM(Nurse[[#This Row],[LPN Hours (excl. Admin)]],Nurse[[#This Row],[LPN Admin Hours]])</f>
        <v>107.74076086956516</v>
      </c>
      <c r="Q126" s="4">
        <v>96.436413043478211</v>
      </c>
      <c r="R126" s="4">
        <v>11.304347826086957</v>
      </c>
      <c r="S126" s="4">
        <f>SUM(Nurse[[#This Row],[CNA Hours]],Nurse[[#This Row],[NA TR Hours]],Nurse[[#This Row],[Med Aide/Tech Hours]])</f>
        <v>200.23728260869552</v>
      </c>
      <c r="T126" s="4">
        <v>200.23728260869552</v>
      </c>
      <c r="U126" s="4">
        <v>0</v>
      </c>
      <c r="V126" s="4">
        <v>0</v>
      </c>
      <c r="W1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6" s="4">
        <v>0</v>
      </c>
      <c r="Y126" s="4">
        <v>0</v>
      </c>
      <c r="Z126" s="4">
        <v>0</v>
      </c>
      <c r="AA126" s="4">
        <v>0</v>
      </c>
      <c r="AB126" s="4">
        <v>0</v>
      </c>
      <c r="AC126" s="4">
        <v>0</v>
      </c>
      <c r="AD126" s="4">
        <v>0</v>
      </c>
      <c r="AE126" s="4">
        <v>0</v>
      </c>
      <c r="AF126" s="1">
        <v>35295</v>
      </c>
      <c r="AG126" s="1">
        <v>9</v>
      </c>
      <c r="AH126"/>
    </row>
    <row r="127" spans="1:34" x14ac:dyDescent="0.25">
      <c r="A127" t="s">
        <v>143</v>
      </c>
      <c r="B127" t="s">
        <v>132</v>
      </c>
      <c r="C127" t="s">
        <v>244</v>
      </c>
      <c r="D127" t="s">
        <v>192</v>
      </c>
      <c r="E127" s="4">
        <v>70.293478260869563</v>
      </c>
      <c r="F127" s="4">
        <f>Nurse[[#This Row],[Total Nurse Staff Hours]]/Nurse[[#This Row],[MDS Census]]</f>
        <v>4.5849172723055522</v>
      </c>
      <c r="G127" s="4">
        <f>Nurse[[#This Row],[Total Direct Care Staff Hours]]/Nurse[[#This Row],[MDS Census]]</f>
        <v>4.2769228390289165</v>
      </c>
      <c r="H127" s="4">
        <f>Nurse[[#This Row],[Total RN Hours (w/ Admin, DON)]]/Nurse[[#This Row],[MDS Census]]</f>
        <v>0.50176898098036182</v>
      </c>
      <c r="I127" s="4">
        <f>Nurse[[#This Row],[RN Hours (excl. Admin, DON)]]/Nurse[[#This Row],[MDS Census]]</f>
        <v>0.26741147363537965</v>
      </c>
      <c r="J127" s="4">
        <f>SUM(Nurse[[#This Row],[RN Hours (excl. Admin, DON)]],Nurse[[#This Row],[RN Admin Hours]],Nurse[[#This Row],[RN DON Hours]],Nurse[[#This Row],[LPN Hours (excl. Admin)]],Nurse[[#This Row],[LPN Admin Hours]],Nurse[[#This Row],[CNA Hours]],Nurse[[#This Row],[NA TR Hours]],Nurse[[#This Row],[Med Aide/Tech Hours]])</f>
        <v>322.2897826086957</v>
      </c>
      <c r="K127" s="4">
        <f>SUM(Nurse[[#This Row],[RN Hours (excl. Admin, DON)]],Nurse[[#This Row],[LPN Hours (excl. Admin)]],Nurse[[#This Row],[CNA Hours]],Nurse[[#This Row],[NA TR Hours]],Nurse[[#This Row],[Med Aide/Tech Hours]])</f>
        <v>300.63978260869567</v>
      </c>
      <c r="L127" s="4">
        <f>SUM(Nurse[[#This Row],[RN Hours (excl. Admin, DON)]],Nurse[[#This Row],[RN Admin Hours]],Nurse[[#This Row],[RN DON Hours]])</f>
        <v>35.271086956521735</v>
      </c>
      <c r="M127" s="4">
        <v>18.797282608695653</v>
      </c>
      <c r="N127" s="4">
        <v>11.169456521739127</v>
      </c>
      <c r="O127" s="4">
        <v>5.3043478260869561</v>
      </c>
      <c r="P127" s="4">
        <f>SUM(Nurse[[#This Row],[LPN Hours (excl. Admin)]],Nurse[[#This Row],[LPN Admin Hours]])</f>
        <v>131.65271739130438</v>
      </c>
      <c r="Q127" s="4">
        <v>126.47652173913048</v>
      </c>
      <c r="R127" s="4">
        <v>5.176195652173913</v>
      </c>
      <c r="S127" s="4">
        <f>SUM(Nurse[[#This Row],[CNA Hours]],Nurse[[#This Row],[NA TR Hours]],Nurse[[#This Row],[Med Aide/Tech Hours]])</f>
        <v>155.36597826086958</v>
      </c>
      <c r="T127" s="4">
        <v>155.36597826086958</v>
      </c>
      <c r="U127" s="4">
        <v>0</v>
      </c>
      <c r="V127" s="4">
        <v>0</v>
      </c>
      <c r="W1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57.565217391304344</v>
      </c>
      <c r="X127" s="4">
        <v>1.076086956521739</v>
      </c>
      <c r="Y127" s="4">
        <v>6.5217391304347824E-2</v>
      </c>
      <c r="Z127" s="4">
        <v>0</v>
      </c>
      <c r="AA127" s="4">
        <v>32.519021739130437</v>
      </c>
      <c r="AB127" s="4">
        <v>0</v>
      </c>
      <c r="AC127" s="4">
        <v>23.904891304347824</v>
      </c>
      <c r="AD127" s="4">
        <v>0</v>
      </c>
      <c r="AE127" s="4">
        <v>0</v>
      </c>
      <c r="AF127" s="1">
        <v>35291</v>
      </c>
      <c r="AG127" s="1">
        <v>9</v>
      </c>
      <c r="AH127"/>
    </row>
    <row r="128" spans="1:34" x14ac:dyDescent="0.25">
      <c r="A128" t="s">
        <v>143</v>
      </c>
      <c r="B128" t="s">
        <v>99</v>
      </c>
      <c r="C128" t="s">
        <v>229</v>
      </c>
      <c r="D128" t="s">
        <v>198</v>
      </c>
      <c r="E128" s="4">
        <v>56.032608695652172</v>
      </c>
      <c r="F128" s="4">
        <f>Nurse[[#This Row],[Total Nurse Staff Hours]]/Nurse[[#This Row],[MDS Census]]</f>
        <v>2.911346265761396</v>
      </c>
      <c r="G128" s="4">
        <f>Nurse[[#This Row],[Total Direct Care Staff Hours]]/Nurse[[#This Row],[MDS Census]]</f>
        <v>2.464867119301648</v>
      </c>
      <c r="H128" s="4">
        <f>Nurse[[#This Row],[Total RN Hours (w/ Admin, DON)]]/Nurse[[#This Row],[MDS Census]]</f>
        <v>0.40466537342386028</v>
      </c>
      <c r="I128" s="4">
        <f>Nurse[[#This Row],[RN Hours (excl. Admin, DON)]]/Nurse[[#This Row],[MDS Census]]</f>
        <v>0.13365858389912702</v>
      </c>
      <c r="J128" s="4">
        <f>SUM(Nurse[[#This Row],[RN Hours (excl. Admin, DON)]],Nurse[[#This Row],[RN Admin Hours]],Nurse[[#This Row],[RN DON Hours]],Nurse[[#This Row],[LPN Hours (excl. Admin)]],Nurse[[#This Row],[LPN Admin Hours]],Nurse[[#This Row],[CNA Hours]],Nurse[[#This Row],[NA TR Hours]],Nurse[[#This Row],[Med Aide/Tech Hours]])</f>
        <v>163.13032608695647</v>
      </c>
      <c r="K128" s="4">
        <f>SUM(Nurse[[#This Row],[RN Hours (excl. Admin, DON)]],Nurse[[#This Row],[LPN Hours (excl. Admin)]],Nurse[[#This Row],[CNA Hours]],Nurse[[#This Row],[NA TR Hours]],Nurse[[#This Row],[Med Aide/Tech Hours]])</f>
        <v>138.11293478260865</v>
      </c>
      <c r="L128" s="4">
        <f>SUM(Nurse[[#This Row],[RN Hours (excl. Admin, DON)]],Nurse[[#This Row],[RN Admin Hours]],Nurse[[#This Row],[RN DON Hours]])</f>
        <v>22.674456521739128</v>
      </c>
      <c r="M128" s="4">
        <v>7.4892391304347798</v>
      </c>
      <c r="N128" s="4">
        <v>9.8808695652173917</v>
      </c>
      <c r="O128" s="4">
        <v>5.3043478260869561</v>
      </c>
      <c r="P128" s="4">
        <f>SUM(Nurse[[#This Row],[LPN Hours (excl. Admin)]],Nurse[[#This Row],[LPN Admin Hours]])</f>
        <v>48.751304347826093</v>
      </c>
      <c r="Q128" s="4">
        <v>38.919130434782616</v>
      </c>
      <c r="R128" s="4">
        <v>9.8321739130434729</v>
      </c>
      <c r="S128" s="4">
        <f>SUM(Nurse[[#This Row],[CNA Hours]],Nurse[[#This Row],[NA TR Hours]],Nurse[[#This Row],[Med Aide/Tech Hours]])</f>
        <v>91.704565217391263</v>
      </c>
      <c r="T128" s="4">
        <v>74.825760869565173</v>
      </c>
      <c r="U128" s="4">
        <v>9.9822826086956518</v>
      </c>
      <c r="V128" s="4">
        <v>6.8965217391304359</v>
      </c>
      <c r="W1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23.969782608695652</v>
      </c>
      <c r="X128" s="4">
        <v>0</v>
      </c>
      <c r="Y128" s="4">
        <v>0</v>
      </c>
      <c r="Z128" s="4">
        <v>0</v>
      </c>
      <c r="AA128" s="4">
        <v>15.414456521739131</v>
      </c>
      <c r="AB128" s="4">
        <v>0</v>
      </c>
      <c r="AC128" s="4">
        <v>8.5553260869565229</v>
      </c>
      <c r="AD128" s="4">
        <v>0</v>
      </c>
      <c r="AE128" s="4">
        <v>0</v>
      </c>
      <c r="AF128" s="1">
        <v>35249</v>
      </c>
      <c r="AG128" s="1">
        <v>9</v>
      </c>
      <c r="AH128"/>
    </row>
    <row r="129" spans="1:34" x14ac:dyDescent="0.25">
      <c r="A129" t="s">
        <v>143</v>
      </c>
      <c r="B129" t="s">
        <v>25</v>
      </c>
      <c r="C129" t="s">
        <v>217</v>
      </c>
      <c r="D129" t="s">
        <v>198</v>
      </c>
      <c r="E129" s="4">
        <v>51.326086956521742</v>
      </c>
      <c r="F129" s="4">
        <f>Nurse[[#This Row],[Total Nurse Staff Hours]]/Nurse[[#This Row],[MDS Census]]</f>
        <v>4.4544875052943658</v>
      </c>
      <c r="G129" s="4">
        <f>Nurse[[#This Row],[Total Direct Care Staff Hours]]/Nurse[[#This Row],[MDS Census]]</f>
        <v>4.029515036001694</v>
      </c>
      <c r="H129" s="4">
        <f>Nurse[[#This Row],[Total RN Hours (w/ Admin, DON)]]/Nurse[[#This Row],[MDS Census]]</f>
        <v>0.55855357899195246</v>
      </c>
      <c r="I129" s="4">
        <f>Nurse[[#This Row],[RN Hours (excl. Admin, DON)]]/Nurse[[#This Row],[MDS Census]]</f>
        <v>0.32969080897924607</v>
      </c>
      <c r="J129" s="4">
        <f>SUM(Nurse[[#This Row],[RN Hours (excl. Admin, DON)]],Nurse[[#This Row],[RN Admin Hours]],Nurse[[#This Row],[RN DON Hours]],Nurse[[#This Row],[LPN Hours (excl. Admin)]],Nurse[[#This Row],[LPN Admin Hours]],Nurse[[#This Row],[CNA Hours]],Nurse[[#This Row],[NA TR Hours]],Nurse[[#This Row],[Med Aide/Tech Hours]])</f>
        <v>228.63141304347823</v>
      </c>
      <c r="K129" s="4">
        <f>SUM(Nurse[[#This Row],[RN Hours (excl. Admin, DON)]],Nurse[[#This Row],[LPN Hours (excl. Admin)]],Nurse[[#This Row],[CNA Hours]],Nurse[[#This Row],[NA TR Hours]],Nurse[[#This Row],[Med Aide/Tech Hours]])</f>
        <v>206.81923913043477</v>
      </c>
      <c r="L129" s="4">
        <f>SUM(Nurse[[#This Row],[RN Hours (excl. Admin, DON)]],Nurse[[#This Row],[RN Admin Hours]],Nurse[[#This Row],[RN DON Hours]])</f>
        <v>28.66836956521739</v>
      </c>
      <c r="M129" s="4">
        <v>16.921739130434784</v>
      </c>
      <c r="N129" s="4">
        <v>6.5292391304347817</v>
      </c>
      <c r="O129" s="4">
        <v>5.2173913043478262</v>
      </c>
      <c r="P129" s="4">
        <f>SUM(Nurse[[#This Row],[LPN Hours (excl. Admin)]],Nurse[[#This Row],[LPN Admin Hours]])</f>
        <v>58.191195652173903</v>
      </c>
      <c r="Q129" s="4">
        <v>48.125652173913039</v>
      </c>
      <c r="R129" s="4">
        <v>10.065543478260867</v>
      </c>
      <c r="S129" s="4">
        <f>SUM(Nurse[[#This Row],[CNA Hours]],Nurse[[#This Row],[NA TR Hours]],Nurse[[#This Row],[Med Aide/Tech Hours]])</f>
        <v>141.77184782608694</v>
      </c>
      <c r="T129" s="4">
        <v>106.57043478260869</v>
      </c>
      <c r="U129" s="4">
        <v>17.488369565217386</v>
      </c>
      <c r="V129" s="4">
        <v>17.713043478260865</v>
      </c>
      <c r="W1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5.1576086956521738</v>
      </c>
      <c r="X129" s="4">
        <v>0</v>
      </c>
      <c r="Y129" s="4">
        <v>0</v>
      </c>
      <c r="Z129" s="4">
        <v>0</v>
      </c>
      <c r="AA129" s="4">
        <v>5.1576086956521738</v>
      </c>
      <c r="AB129" s="4">
        <v>0</v>
      </c>
      <c r="AC129" s="4">
        <v>0</v>
      </c>
      <c r="AD129" s="4">
        <v>0</v>
      </c>
      <c r="AE129" s="4">
        <v>0</v>
      </c>
      <c r="AF129" s="1">
        <v>35097</v>
      </c>
      <c r="AG129" s="1">
        <v>9</v>
      </c>
      <c r="AH129"/>
    </row>
    <row r="130" spans="1:34" x14ac:dyDescent="0.25">
      <c r="A130" t="s">
        <v>143</v>
      </c>
      <c r="B130" t="s">
        <v>108</v>
      </c>
      <c r="C130" t="s">
        <v>229</v>
      </c>
      <c r="D130" t="s">
        <v>198</v>
      </c>
      <c r="E130" s="4">
        <v>75.076086956521735</v>
      </c>
      <c r="F130" s="4">
        <f>Nurse[[#This Row],[Total Nurse Staff Hours]]/Nurse[[#This Row],[MDS Census]]</f>
        <v>3.1385637758795428</v>
      </c>
      <c r="G130" s="4">
        <f>Nurse[[#This Row],[Total Direct Care Staff Hours]]/Nurse[[#This Row],[MDS Census]]</f>
        <v>2.9161010568987988</v>
      </c>
      <c r="H130" s="4">
        <f>Nurse[[#This Row],[Total RN Hours (w/ Admin, DON)]]/Nurse[[#This Row],[MDS Census]]</f>
        <v>0.39701751845953381</v>
      </c>
      <c r="I130" s="4">
        <f>Nurse[[#This Row],[RN Hours (excl. Admin, DON)]]/Nurse[[#This Row],[MDS Census]]</f>
        <v>0.23584334732879689</v>
      </c>
      <c r="J130" s="4">
        <f>SUM(Nurse[[#This Row],[RN Hours (excl. Admin, DON)]],Nurse[[#This Row],[RN Admin Hours]],Nurse[[#This Row],[RN DON Hours]],Nurse[[#This Row],[LPN Hours (excl. Admin)]],Nurse[[#This Row],[LPN Admin Hours]],Nurse[[#This Row],[CNA Hours]],Nurse[[#This Row],[NA TR Hours]],Nurse[[#This Row],[Med Aide/Tech Hours]])</f>
        <v>235.63108695652176</v>
      </c>
      <c r="K130" s="4">
        <f>SUM(Nurse[[#This Row],[RN Hours (excl. Admin, DON)]],Nurse[[#This Row],[LPN Hours (excl. Admin)]],Nurse[[#This Row],[CNA Hours]],Nurse[[#This Row],[NA TR Hours]],Nurse[[#This Row],[Med Aide/Tech Hours]])</f>
        <v>218.92945652173916</v>
      </c>
      <c r="L130" s="4">
        <f>SUM(Nurse[[#This Row],[RN Hours (excl. Admin, DON)]],Nurse[[#This Row],[RN Admin Hours]],Nurse[[#This Row],[RN DON Hours]])</f>
        <v>29.806521739130435</v>
      </c>
      <c r="M130" s="4">
        <v>17.706195652173914</v>
      </c>
      <c r="N130" s="4">
        <v>6.709021739130435</v>
      </c>
      <c r="O130" s="4">
        <v>5.3913043478260869</v>
      </c>
      <c r="P130" s="4">
        <f>SUM(Nurse[[#This Row],[LPN Hours (excl. Admin)]],Nurse[[#This Row],[LPN Admin Hours]])</f>
        <v>64.582065217391317</v>
      </c>
      <c r="Q130" s="4">
        <v>59.980760869565231</v>
      </c>
      <c r="R130" s="4">
        <v>4.601304347826086</v>
      </c>
      <c r="S130" s="4">
        <f>SUM(Nurse[[#This Row],[CNA Hours]],Nurse[[#This Row],[NA TR Hours]],Nurse[[#This Row],[Med Aide/Tech Hours]])</f>
        <v>141.24250000000001</v>
      </c>
      <c r="T130" s="4">
        <v>104.98434782608697</v>
      </c>
      <c r="U130" s="4">
        <v>36.258152173913039</v>
      </c>
      <c r="V130" s="4">
        <v>0</v>
      </c>
      <c r="W1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6.1847826086956523</v>
      </c>
      <c r="X130" s="4">
        <v>0</v>
      </c>
      <c r="Y130" s="4">
        <v>0</v>
      </c>
      <c r="Z130" s="4">
        <v>0</v>
      </c>
      <c r="AA130" s="4">
        <v>6.1847826086956523</v>
      </c>
      <c r="AB130" s="4">
        <v>0</v>
      </c>
      <c r="AC130" s="4">
        <v>0</v>
      </c>
      <c r="AD130" s="4">
        <v>0</v>
      </c>
      <c r="AE130" s="4">
        <v>0</v>
      </c>
      <c r="AF130" s="1">
        <v>35262</v>
      </c>
      <c r="AG130" s="1">
        <v>9</v>
      </c>
      <c r="AH130"/>
    </row>
    <row r="131" spans="1:34" x14ac:dyDescent="0.25">
      <c r="A131" t="s">
        <v>143</v>
      </c>
      <c r="B131" t="s">
        <v>106</v>
      </c>
      <c r="C131" t="s">
        <v>211</v>
      </c>
      <c r="D131" t="s">
        <v>195</v>
      </c>
      <c r="E131" s="4">
        <v>29.065217391304348</v>
      </c>
      <c r="F131" s="4">
        <f>Nurse[[#This Row],[Total Nurse Staff Hours]]/Nurse[[#This Row],[MDS Census]]</f>
        <v>4.9313762154076288</v>
      </c>
      <c r="G131" s="4">
        <f>Nurse[[#This Row],[Total Direct Care Staff Hours]]/Nurse[[#This Row],[MDS Census]]</f>
        <v>4.337883320867614</v>
      </c>
      <c r="H131" s="4">
        <f>Nurse[[#This Row],[Total RN Hours (w/ Admin, DON)]]/Nurse[[#This Row],[MDS Census]]</f>
        <v>1.8985602094240839</v>
      </c>
      <c r="I131" s="4">
        <f>Nurse[[#This Row],[RN Hours (excl. Admin, DON)]]/Nurse[[#This Row],[MDS Census]]</f>
        <v>1.3050673148840688</v>
      </c>
      <c r="J131" s="4">
        <f>SUM(Nurse[[#This Row],[RN Hours (excl. Admin, DON)]],Nurse[[#This Row],[RN Admin Hours]],Nurse[[#This Row],[RN DON Hours]],Nurse[[#This Row],[LPN Hours (excl. Admin)]],Nurse[[#This Row],[LPN Admin Hours]],Nurse[[#This Row],[CNA Hours]],Nurse[[#This Row],[NA TR Hours]],Nurse[[#This Row],[Med Aide/Tech Hours]])</f>
        <v>143.33152173913044</v>
      </c>
      <c r="K131" s="4">
        <f>SUM(Nurse[[#This Row],[RN Hours (excl. Admin, DON)]],Nurse[[#This Row],[LPN Hours (excl. Admin)]],Nurse[[#This Row],[CNA Hours]],Nurse[[#This Row],[NA TR Hours]],Nurse[[#This Row],[Med Aide/Tech Hours]])</f>
        <v>126.08152173913044</v>
      </c>
      <c r="L131" s="4">
        <f>SUM(Nurse[[#This Row],[RN Hours (excl. Admin, DON)]],Nurse[[#This Row],[RN Admin Hours]],Nurse[[#This Row],[RN DON Hours]])</f>
        <v>55.182065217391305</v>
      </c>
      <c r="M131" s="4">
        <v>37.932065217391305</v>
      </c>
      <c r="N131" s="4">
        <v>11.771739130434783</v>
      </c>
      <c r="O131" s="4">
        <v>5.4782608695652177</v>
      </c>
      <c r="P131" s="4">
        <f>SUM(Nurse[[#This Row],[LPN Hours (excl. Admin)]],Nurse[[#This Row],[LPN Admin Hours]])</f>
        <v>13.347826086956522</v>
      </c>
      <c r="Q131" s="4">
        <v>13.347826086956522</v>
      </c>
      <c r="R131" s="4">
        <v>0</v>
      </c>
      <c r="S131" s="4">
        <f>SUM(Nurse[[#This Row],[CNA Hours]],Nurse[[#This Row],[NA TR Hours]],Nurse[[#This Row],[Med Aide/Tech Hours]])</f>
        <v>74.801630434782609</v>
      </c>
      <c r="T131" s="4">
        <v>74.801630434782609</v>
      </c>
      <c r="U131" s="4">
        <v>0</v>
      </c>
      <c r="V131" s="4">
        <v>0</v>
      </c>
      <c r="W1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4.4184782608695654</v>
      </c>
      <c r="X131" s="4">
        <v>4.4184782608695654</v>
      </c>
      <c r="Y131" s="4">
        <v>0</v>
      </c>
      <c r="Z131" s="4">
        <v>0</v>
      </c>
      <c r="AA131" s="4">
        <v>0</v>
      </c>
      <c r="AB131" s="4">
        <v>0</v>
      </c>
      <c r="AC131" s="4">
        <v>0</v>
      </c>
      <c r="AD131" s="4">
        <v>0</v>
      </c>
      <c r="AE131" s="4">
        <v>0</v>
      </c>
      <c r="AF131" s="1">
        <v>35257</v>
      </c>
      <c r="AG131" s="1">
        <v>9</v>
      </c>
      <c r="AH131"/>
    </row>
    <row r="132" spans="1:34" x14ac:dyDescent="0.25">
      <c r="A132" t="s">
        <v>143</v>
      </c>
      <c r="B132" t="s">
        <v>37</v>
      </c>
      <c r="C132" t="s">
        <v>205</v>
      </c>
      <c r="D132" t="s">
        <v>192</v>
      </c>
      <c r="E132" s="4">
        <v>47.608695652173914</v>
      </c>
      <c r="F132" s="4">
        <f>Nurse[[#This Row],[Total Nurse Staff Hours]]/Nurse[[#This Row],[MDS Census]]</f>
        <v>3.556552511415525</v>
      </c>
      <c r="G132" s="4">
        <f>Nurse[[#This Row],[Total Direct Care Staff Hours]]/Nurse[[#This Row],[MDS Census]]</f>
        <v>3.2076369863013703</v>
      </c>
      <c r="H132" s="4">
        <f>Nurse[[#This Row],[Total RN Hours (w/ Admin, DON)]]/Nurse[[#This Row],[MDS Census]]</f>
        <v>0.86432648401826484</v>
      </c>
      <c r="I132" s="4">
        <f>Nurse[[#This Row],[RN Hours (excl. Admin, DON)]]/Nurse[[#This Row],[MDS Census]]</f>
        <v>0.5154109589041096</v>
      </c>
      <c r="J132" s="4">
        <f>SUM(Nurse[[#This Row],[RN Hours (excl. Admin, DON)]],Nurse[[#This Row],[RN Admin Hours]],Nurse[[#This Row],[RN DON Hours]],Nurse[[#This Row],[LPN Hours (excl. Admin)]],Nurse[[#This Row],[LPN Admin Hours]],Nurse[[#This Row],[CNA Hours]],Nurse[[#This Row],[NA TR Hours]],Nurse[[#This Row],[Med Aide/Tech Hours]])</f>
        <v>169.32282608695652</v>
      </c>
      <c r="K132" s="4">
        <f>SUM(Nurse[[#This Row],[RN Hours (excl. Admin, DON)]],Nurse[[#This Row],[LPN Hours (excl. Admin)]],Nurse[[#This Row],[CNA Hours]],Nurse[[#This Row],[NA TR Hours]],Nurse[[#This Row],[Med Aide/Tech Hours]])</f>
        <v>152.71141304347827</v>
      </c>
      <c r="L132" s="4">
        <f>SUM(Nurse[[#This Row],[RN Hours (excl. Admin, DON)]],Nurse[[#This Row],[RN Admin Hours]],Nurse[[#This Row],[RN DON Hours]])</f>
        <v>41.149456521739133</v>
      </c>
      <c r="M132" s="4">
        <v>24.538043478260871</v>
      </c>
      <c r="N132" s="4">
        <v>11.133152173913043</v>
      </c>
      <c r="O132" s="4">
        <v>5.4782608695652177</v>
      </c>
      <c r="P132" s="4">
        <f>SUM(Nurse[[#This Row],[LPN Hours (excl. Admin)]],Nurse[[#This Row],[LPN Admin Hours]])</f>
        <v>48.108695652173914</v>
      </c>
      <c r="Q132" s="4">
        <v>48.108695652173914</v>
      </c>
      <c r="R132" s="4">
        <v>0</v>
      </c>
      <c r="S132" s="4">
        <f>SUM(Nurse[[#This Row],[CNA Hours]],Nurse[[#This Row],[NA TR Hours]],Nurse[[#This Row],[Med Aide/Tech Hours]])</f>
        <v>80.064673913043478</v>
      </c>
      <c r="T132" s="4">
        <v>80.064673913043478</v>
      </c>
      <c r="U132" s="4">
        <v>0</v>
      </c>
      <c r="V132" s="4">
        <v>0</v>
      </c>
      <c r="W1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45.771195652173915</v>
      </c>
      <c r="X132" s="4">
        <v>0</v>
      </c>
      <c r="Y132" s="4">
        <v>0</v>
      </c>
      <c r="Z132" s="4">
        <v>0</v>
      </c>
      <c r="AA132" s="4">
        <v>11.019021739130435</v>
      </c>
      <c r="AB132" s="4">
        <v>0</v>
      </c>
      <c r="AC132" s="4">
        <v>34.752173913043478</v>
      </c>
      <c r="AD132" s="4">
        <v>0</v>
      </c>
      <c r="AE132" s="4">
        <v>0</v>
      </c>
      <c r="AF132" s="1">
        <v>35116</v>
      </c>
      <c r="AG132" s="1">
        <v>9</v>
      </c>
      <c r="AH132"/>
    </row>
    <row r="133" spans="1:34" x14ac:dyDescent="0.25">
      <c r="A133" t="s">
        <v>143</v>
      </c>
      <c r="B133" t="s">
        <v>0</v>
      </c>
      <c r="C133" t="s">
        <v>205</v>
      </c>
      <c r="D133" t="s">
        <v>192</v>
      </c>
      <c r="E133" s="4">
        <v>38.804347826086953</v>
      </c>
      <c r="F133" s="4">
        <f>Nurse[[#This Row],[Total Nurse Staff Hours]]/Nurse[[#This Row],[MDS Census]]</f>
        <v>5.3097422969187678</v>
      </c>
      <c r="G133" s="4">
        <f>Nurse[[#This Row],[Total Direct Care Staff Hours]]/Nurse[[#This Row],[MDS Census]]</f>
        <v>5.1752885154061623</v>
      </c>
      <c r="H133" s="4">
        <f>Nurse[[#This Row],[Total RN Hours (w/ Admin, DON)]]/Nurse[[#This Row],[MDS Census]]</f>
        <v>1.1846918767507</v>
      </c>
      <c r="I133" s="4">
        <f>Nurse[[#This Row],[RN Hours (excl. Admin, DON)]]/Nurse[[#This Row],[MDS Census]]</f>
        <v>1.0502380952380947</v>
      </c>
      <c r="J133" s="4">
        <f>SUM(Nurse[[#This Row],[RN Hours (excl. Admin, DON)]],Nurse[[#This Row],[RN Admin Hours]],Nurse[[#This Row],[RN DON Hours]],Nurse[[#This Row],[LPN Hours (excl. Admin)]],Nurse[[#This Row],[LPN Admin Hours]],Nurse[[#This Row],[CNA Hours]],Nurse[[#This Row],[NA TR Hours]],Nurse[[#This Row],[Med Aide/Tech Hours]])</f>
        <v>206.04108695652172</v>
      </c>
      <c r="K133" s="4">
        <f>SUM(Nurse[[#This Row],[RN Hours (excl. Admin, DON)]],Nurse[[#This Row],[LPN Hours (excl. Admin)]],Nurse[[#This Row],[CNA Hours]],Nurse[[#This Row],[NA TR Hours]],Nurse[[#This Row],[Med Aide/Tech Hours]])</f>
        <v>200.82369565217388</v>
      </c>
      <c r="L133" s="4">
        <f>SUM(Nurse[[#This Row],[RN Hours (excl. Admin, DON)]],Nurse[[#This Row],[RN Admin Hours]],Nurse[[#This Row],[RN DON Hours]])</f>
        <v>45.971195652173897</v>
      </c>
      <c r="M133" s="4">
        <v>40.753804347826069</v>
      </c>
      <c r="N133" s="4">
        <v>0</v>
      </c>
      <c r="O133" s="4">
        <v>5.2173913043478262</v>
      </c>
      <c r="P133" s="4">
        <f>SUM(Nurse[[#This Row],[LPN Hours (excl. Admin)]],Nurse[[#This Row],[LPN Admin Hours]])</f>
        <v>42.602717391304346</v>
      </c>
      <c r="Q133" s="4">
        <v>42.602717391304346</v>
      </c>
      <c r="R133" s="4">
        <v>0</v>
      </c>
      <c r="S133" s="4">
        <f>SUM(Nurse[[#This Row],[CNA Hours]],Nurse[[#This Row],[NA TR Hours]],Nurse[[#This Row],[Med Aide/Tech Hours]])</f>
        <v>117.46717391304347</v>
      </c>
      <c r="T133" s="4">
        <v>117.46717391304347</v>
      </c>
      <c r="U133" s="4">
        <v>0</v>
      </c>
      <c r="V133" s="4">
        <v>0</v>
      </c>
      <c r="W1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30.019021739130437</v>
      </c>
      <c r="X133" s="4">
        <v>6.0434782608695654</v>
      </c>
      <c r="Y133" s="4">
        <v>0</v>
      </c>
      <c r="Z133" s="4">
        <v>0</v>
      </c>
      <c r="AA133" s="4">
        <v>6.6657608695652177</v>
      </c>
      <c r="AB133" s="4">
        <v>0</v>
      </c>
      <c r="AC133" s="4">
        <v>17.309782608695652</v>
      </c>
      <c r="AD133" s="4">
        <v>0</v>
      </c>
      <c r="AE133" s="4">
        <v>0</v>
      </c>
      <c r="AF133" s="1">
        <v>35003</v>
      </c>
      <c r="AG133" s="1">
        <v>9</v>
      </c>
      <c r="AH133"/>
    </row>
    <row r="134" spans="1:34" x14ac:dyDescent="0.25">
      <c r="A134" t="s">
        <v>143</v>
      </c>
      <c r="B134" t="s">
        <v>115</v>
      </c>
      <c r="C134" t="s">
        <v>207</v>
      </c>
      <c r="D134" t="s">
        <v>192</v>
      </c>
      <c r="E134" s="4">
        <v>28.304347826086957</v>
      </c>
      <c r="F134" s="4">
        <f>Nurse[[#This Row],[Total Nurse Staff Hours]]/Nurse[[#This Row],[MDS Census]]</f>
        <v>5.4536059907834096</v>
      </c>
      <c r="G134" s="4">
        <f>Nurse[[#This Row],[Total Direct Care Staff Hours]]/Nurse[[#This Row],[MDS Census]]</f>
        <v>4.8791052227342542</v>
      </c>
      <c r="H134" s="4">
        <f>Nurse[[#This Row],[Total RN Hours (w/ Admin, DON)]]/Nurse[[#This Row],[MDS Census]]</f>
        <v>1.8173079877112133</v>
      </c>
      <c r="I134" s="4">
        <f>Nurse[[#This Row],[RN Hours (excl. Admin, DON)]]/Nurse[[#This Row],[MDS Census]]</f>
        <v>1.2428072196620581</v>
      </c>
      <c r="J134" s="4">
        <f>SUM(Nurse[[#This Row],[RN Hours (excl. Admin, DON)]],Nurse[[#This Row],[RN Admin Hours]],Nurse[[#This Row],[RN DON Hours]],Nurse[[#This Row],[LPN Hours (excl. Admin)]],Nurse[[#This Row],[LPN Admin Hours]],Nurse[[#This Row],[CNA Hours]],Nurse[[#This Row],[NA TR Hours]],Nurse[[#This Row],[Med Aide/Tech Hours]])</f>
        <v>154.36076086956521</v>
      </c>
      <c r="K134" s="4">
        <f>SUM(Nurse[[#This Row],[RN Hours (excl. Admin, DON)]],Nurse[[#This Row],[LPN Hours (excl. Admin)]],Nurse[[#This Row],[CNA Hours]],Nurse[[#This Row],[NA TR Hours]],Nurse[[#This Row],[Med Aide/Tech Hours]])</f>
        <v>138.09989130434781</v>
      </c>
      <c r="L134" s="4">
        <f>SUM(Nurse[[#This Row],[RN Hours (excl. Admin, DON)]],Nurse[[#This Row],[RN Admin Hours]],Nurse[[#This Row],[RN DON Hours]])</f>
        <v>51.437717391304339</v>
      </c>
      <c r="M134" s="4">
        <v>35.176847826086949</v>
      </c>
      <c r="N134" s="4">
        <v>5.3913043478260869</v>
      </c>
      <c r="O134" s="4">
        <v>10.869565217391305</v>
      </c>
      <c r="P134" s="4">
        <f>SUM(Nurse[[#This Row],[LPN Hours (excl. Admin)]],Nurse[[#This Row],[LPN Admin Hours]])</f>
        <v>19.844999999999999</v>
      </c>
      <c r="Q134" s="4">
        <v>19.844999999999999</v>
      </c>
      <c r="R134" s="4">
        <v>0</v>
      </c>
      <c r="S134" s="4">
        <f>SUM(Nurse[[#This Row],[CNA Hours]],Nurse[[#This Row],[NA TR Hours]],Nurse[[#This Row],[Med Aide/Tech Hours]])</f>
        <v>83.078043478260867</v>
      </c>
      <c r="T134" s="4">
        <v>83.078043478260867</v>
      </c>
      <c r="U134" s="4">
        <v>0</v>
      </c>
      <c r="V134" s="4">
        <v>0</v>
      </c>
      <c r="W1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6.3182608695652176</v>
      </c>
      <c r="X134" s="4">
        <v>0</v>
      </c>
      <c r="Y134" s="4">
        <v>0</v>
      </c>
      <c r="Z134" s="4">
        <v>0</v>
      </c>
      <c r="AA134" s="4">
        <v>3.9048913043478262</v>
      </c>
      <c r="AB134" s="4">
        <v>0</v>
      </c>
      <c r="AC134" s="4">
        <v>2.4133695652173914</v>
      </c>
      <c r="AD134" s="4">
        <v>0</v>
      </c>
      <c r="AE134" s="4">
        <v>0</v>
      </c>
      <c r="AF134" s="1">
        <v>35272</v>
      </c>
      <c r="AG134" s="1">
        <v>9</v>
      </c>
      <c r="AH134"/>
    </row>
    <row r="135" spans="1:34" x14ac:dyDescent="0.25">
      <c r="A135" t="s">
        <v>143</v>
      </c>
      <c r="B135" t="s">
        <v>122</v>
      </c>
      <c r="C135" t="s">
        <v>207</v>
      </c>
      <c r="D135" t="s">
        <v>192</v>
      </c>
      <c r="E135" s="4">
        <v>16.978260869565219</v>
      </c>
      <c r="F135" s="4">
        <f>Nurse[[#This Row],[Total Nurse Staff Hours]]/Nurse[[#This Row],[MDS Census]]</f>
        <v>7.2426056338028184</v>
      </c>
      <c r="G135" s="4">
        <f>Nurse[[#This Row],[Total Direct Care Staff Hours]]/Nurse[[#This Row],[MDS Census]]</f>
        <v>6.3254289372599253</v>
      </c>
      <c r="H135" s="4">
        <f>Nurse[[#This Row],[Total RN Hours (w/ Admin, DON)]]/Nurse[[#This Row],[MDS Census]]</f>
        <v>3.050774647887323</v>
      </c>
      <c r="I135" s="4">
        <f>Nurse[[#This Row],[RN Hours (excl. Admin, DON)]]/Nurse[[#This Row],[MDS Census]]</f>
        <v>2.1335979513444294</v>
      </c>
      <c r="J135" s="4">
        <f>SUM(Nurse[[#This Row],[RN Hours (excl. Admin, DON)]],Nurse[[#This Row],[RN Admin Hours]],Nurse[[#This Row],[RN DON Hours]],Nurse[[#This Row],[LPN Hours (excl. Admin)]],Nurse[[#This Row],[LPN Admin Hours]],Nurse[[#This Row],[CNA Hours]],Nurse[[#This Row],[NA TR Hours]],Nurse[[#This Row],[Med Aide/Tech Hours]])</f>
        <v>122.96684782608699</v>
      </c>
      <c r="K135" s="4">
        <f>SUM(Nurse[[#This Row],[RN Hours (excl. Admin, DON)]],Nurse[[#This Row],[LPN Hours (excl. Admin)]],Nurse[[#This Row],[CNA Hours]],Nurse[[#This Row],[NA TR Hours]],Nurse[[#This Row],[Med Aide/Tech Hours]])</f>
        <v>107.39478260869569</v>
      </c>
      <c r="L135" s="4">
        <f>SUM(Nurse[[#This Row],[RN Hours (excl. Admin, DON)]],Nurse[[#This Row],[RN Admin Hours]],Nurse[[#This Row],[RN DON Hours]])</f>
        <v>51.796847826086946</v>
      </c>
      <c r="M135" s="4">
        <v>36.224782608695641</v>
      </c>
      <c r="N135" s="4">
        <v>5.1372826086956511</v>
      </c>
      <c r="O135" s="4">
        <v>10.434782608695652</v>
      </c>
      <c r="P135" s="4">
        <f>SUM(Nurse[[#This Row],[LPN Hours (excl. Admin)]],Nurse[[#This Row],[LPN Admin Hours]])</f>
        <v>12.900434782608697</v>
      </c>
      <c r="Q135" s="4">
        <v>12.900434782608697</v>
      </c>
      <c r="R135" s="4">
        <v>0</v>
      </c>
      <c r="S135" s="4">
        <f>SUM(Nurse[[#This Row],[CNA Hours]],Nurse[[#This Row],[NA TR Hours]],Nurse[[#This Row],[Med Aide/Tech Hours]])</f>
        <v>58.269565217391346</v>
      </c>
      <c r="T135" s="4">
        <v>58.269565217391346</v>
      </c>
      <c r="U135" s="4">
        <v>0</v>
      </c>
      <c r="V135" s="4">
        <v>0</v>
      </c>
      <c r="W1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5" s="4">
        <v>0</v>
      </c>
      <c r="Y135" s="4">
        <v>0</v>
      </c>
      <c r="Z135" s="4">
        <v>0</v>
      </c>
      <c r="AA135" s="4">
        <v>0</v>
      </c>
      <c r="AB135" s="4">
        <v>0</v>
      </c>
      <c r="AC135" s="4">
        <v>0</v>
      </c>
      <c r="AD135" s="4">
        <v>0</v>
      </c>
      <c r="AE135" s="4">
        <v>0</v>
      </c>
      <c r="AF135" s="1">
        <v>35281</v>
      </c>
      <c r="AG135" s="1">
        <v>9</v>
      </c>
      <c r="AH135"/>
    </row>
    <row r="136" spans="1:34" x14ac:dyDescent="0.25">
      <c r="A136" t="s">
        <v>143</v>
      </c>
      <c r="B136" t="s">
        <v>60</v>
      </c>
      <c r="C136" t="s">
        <v>206</v>
      </c>
      <c r="D136" t="s">
        <v>193</v>
      </c>
      <c r="E136" s="4">
        <v>45.173913043478258</v>
      </c>
      <c r="F136" s="4">
        <f>Nurse[[#This Row],[Total Nurse Staff Hours]]/Nurse[[#This Row],[MDS Census]]</f>
        <v>3.5597377285851786</v>
      </c>
      <c r="G136" s="4">
        <f>Nurse[[#This Row],[Total Direct Care Staff Hours]]/Nurse[[#This Row],[MDS Census]]</f>
        <v>3.440392204042348</v>
      </c>
      <c r="H136" s="4">
        <f>Nurse[[#This Row],[Total RN Hours (w/ Admin, DON)]]/Nurse[[#This Row],[MDS Census]]</f>
        <v>0.35821944177093368</v>
      </c>
      <c r="I136" s="4">
        <f>Nurse[[#This Row],[RN Hours (excl. Admin, DON)]]/Nurse[[#This Row],[MDS Census]]</f>
        <v>0.238873917228104</v>
      </c>
      <c r="J136" s="4">
        <f>SUM(Nurse[[#This Row],[RN Hours (excl. Admin, DON)]],Nurse[[#This Row],[RN Admin Hours]],Nurse[[#This Row],[RN DON Hours]],Nurse[[#This Row],[LPN Hours (excl. Admin)]],Nurse[[#This Row],[LPN Admin Hours]],Nurse[[#This Row],[CNA Hours]],Nurse[[#This Row],[NA TR Hours]],Nurse[[#This Row],[Med Aide/Tech Hours]])</f>
        <v>160.80728260869566</v>
      </c>
      <c r="K136" s="4">
        <f>SUM(Nurse[[#This Row],[RN Hours (excl. Admin, DON)]],Nurse[[#This Row],[LPN Hours (excl. Admin)]],Nurse[[#This Row],[CNA Hours]],Nurse[[#This Row],[NA TR Hours]],Nurse[[#This Row],[Med Aide/Tech Hours]])</f>
        <v>155.41597826086954</v>
      </c>
      <c r="L136" s="4">
        <f>SUM(Nurse[[#This Row],[RN Hours (excl. Admin, DON)]],Nurse[[#This Row],[RN Admin Hours]],Nurse[[#This Row],[RN DON Hours]])</f>
        <v>16.182173913043481</v>
      </c>
      <c r="M136" s="4">
        <v>10.790869565217394</v>
      </c>
      <c r="N136" s="4">
        <v>0</v>
      </c>
      <c r="O136" s="4">
        <v>5.3913043478260869</v>
      </c>
      <c r="P136" s="4">
        <f>SUM(Nurse[[#This Row],[LPN Hours (excl. Admin)]],Nurse[[#This Row],[LPN Admin Hours]])</f>
        <v>42.444782608695661</v>
      </c>
      <c r="Q136" s="4">
        <v>42.444782608695661</v>
      </c>
      <c r="R136" s="4">
        <v>0</v>
      </c>
      <c r="S136" s="4">
        <f>SUM(Nurse[[#This Row],[CNA Hours]],Nurse[[#This Row],[NA TR Hours]],Nurse[[#This Row],[Med Aide/Tech Hours]])</f>
        <v>102.18032608695648</v>
      </c>
      <c r="T136" s="4">
        <v>87.495543478260842</v>
      </c>
      <c r="U136" s="4">
        <v>14.684782608695647</v>
      </c>
      <c r="V136" s="4">
        <v>0</v>
      </c>
      <c r="W1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5.3913043478260869</v>
      </c>
      <c r="X136" s="4">
        <v>0</v>
      </c>
      <c r="Y136" s="4">
        <v>0</v>
      </c>
      <c r="Z136" s="4">
        <v>5.3913043478260869</v>
      </c>
      <c r="AA136" s="4">
        <v>0</v>
      </c>
      <c r="AB136" s="4">
        <v>0</v>
      </c>
      <c r="AC136" s="4">
        <v>0</v>
      </c>
      <c r="AD136" s="4">
        <v>0</v>
      </c>
      <c r="AE136" s="4">
        <v>0</v>
      </c>
      <c r="AF136" s="1">
        <v>35147</v>
      </c>
      <c r="AG136" s="1">
        <v>9</v>
      </c>
      <c r="AH136"/>
    </row>
    <row r="137" spans="1:34" x14ac:dyDescent="0.25">
      <c r="A137" t="s">
        <v>143</v>
      </c>
      <c r="B137" t="s">
        <v>138</v>
      </c>
      <c r="C137" t="s">
        <v>216</v>
      </c>
      <c r="D137" t="s">
        <v>197</v>
      </c>
      <c r="E137" s="4">
        <v>20.695652173913043</v>
      </c>
      <c r="F137" s="4">
        <f>Nurse[[#This Row],[Total Nurse Staff Hours]]/Nurse[[#This Row],[MDS Census]]</f>
        <v>5.8183928571428591</v>
      </c>
      <c r="G137" s="4">
        <f>Nurse[[#This Row],[Total Direct Care Staff Hours]]/Nurse[[#This Row],[MDS Census]]</f>
        <v>5.0458508403361355</v>
      </c>
      <c r="H137" s="4">
        <f>Nurse[[#This Row],[Total RN Hours (w/ Admin, DON)]]/Nurse[[#This Row],[MDS Census]]</f>
        <v>1.2612552521008402</v>
      </c>
      <c r="I137" s="4">
        <f>Nurse[[#This Row],[RN Hours (excl. Admin, DON)]]/Nurse[[#This Row],[MDS Census]]</f>
        <v>0.52276785714285712</v>
      </c>
      <c r="J137" s="4">
        <f>SUM(Nurse[[#This Row],[RN Hours (excl. Admin, DON)]],Nurse[[#This Row],[RN Admin Hours]],Nurse[[#This Row],[RN DON Hours]],Nurse[[#This Row],[LPN Hours (excl. Admin)]],Nurse[[#This Row],[LPN Admin Hours]],Nurse[[#This Row],[CNA Hours]],Nurse[[#This Row],[NA TR Hours]],Nurse[[#This Row],[Med Aide/Tech Hours]])</f>
        <v>120.41543478260873</v>
      </c>
      <c r="K137" s="4">
        <f>SUM(Nurse[[#This Row],[RN Hours (excl. Admin, DON)]],Nurse[[#This Row],[LPN Hours (excl. Admin)]],Nurse[[#This Row],[CNA Hours]],Nurse[[#This Row],[NA TR Hours]],Nurse[[#This Row],[Med Aide/Tech Hours]])</f>
        <v>104.4271739130435</v>
      </c>
      <c r="L137" s="4">
        <f>SUM(Nurse[[#This Row],[RN Hours (excl. Admin, DON)]],Nurse[[#This Row],[RN Admin Hours]],Nurse[[#This Row],[RN DON Hours]])</f>
        <v>26.102499999999999</v>
      </c>
      <c r="M137" s="4">
        <v>10.819021739130434</v>
      </c>
      <c r="N137" s="4">
        <v>9.8052173913043479</v>
      </c>
      <c r="O137" s="4">
        <v>5.4782608695652177</v>
      </c>
      <c r="P137" s="4">
        <f>SUM(Nurse[[#This Row],[LPN Hours (excl. Admin)]],Nurse[[#This Row],[LPN Admin Hours]])</f>
        <v>28.087391304347825</v>
      </c>
      <c r="Q137" s="4">
        <v>27.382608695652173</v>
      </c>
      <c r="R137" s="4">
        <v>0.70478260869565224</v>
      </c>
      <c r="S137" s="4">
        <f>SUM(Nurse[[#This Row],[CNA Hours]],Nurse[[#This Row],[NA TR Hours]],Nurse[[#This Row],[Med Aide/Tech Hours]])</f>
        <v>66.225543478260903</v>
      </c>
      <c r="T137" s="4">
        <v>66.225543478260903</v>
      </c>
      <c r="U137" s="4">
        <v>0</v>
      </c>
      <c r="V137" s="4">
        <v>0</v>
      </c>
      <c r="W1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7" s="4">
        <v>0</v>
      </c>
      <c r="Y137" s="4">
        <v>0</v>
      </c>
      <c r="Z137" s="4">
        <v>0</v>
      </c>
      <c r="AA137" s="4">
        <v>0</v>
      </c>
      <c r="AB137" s="4">
        <v>0</v>
      </c>
      <c r="AC137" s="4">
        <v>0</v>
      </c>
      <c r="AD137" s="4">
        <v>0</v>
      </c>
      <c r="AE137" s="4">
        <v>0</v>
      </c>
      <c r="AF137" s="1">
        <v>35298</v>
      </c>
      <c r="AG137" s="1">
        <v>9</v>
      </c>
      <c r="AH137"/>
    </row>
    <row r="138" spans="1:34" x14ac:dyDescent="0.25">
      <c r="A138" t="s">
        <v>143</v>
      </c>
      <c r="B138" t="s">
        <v>126</v>
      </c>
      <c r="C138" t="s">
        <v>244</v>
      </c>
      <c r="D138" t="s">
        <v>192</v>
      </c>
      <c r="E138" s="4">
        <v>27</v>
      </c>
      <c r="F138" s="4">
        <f>Nurse[[#This Row],[Total Nurse Staff Hours]]/Nurse[[#This Row],[MDS Census]]</f>
        <v>5.1109259259259261</v>
      </c>
      <c r="G138" s="4">
        <f>Nurse[[#This Row],[Total Direct Care Staff Hours]]/Nurse[[#This Row],[MDS Census]]</f>
        <v>4.6357729468599027</v>
      </c>
      <c r="H138" s="4">
        <f>Nurse[[#This Row],[Total RN Hours (w/ Admin, DON)]]/Nurse[[#This Row],[MDS Census]]</f>
        <v>0.96856280193236721</v>
      </c>
      <c r="I138" s="4">
        <f>Nurse[[#This Row],[RN Hours (excl. Admin, DON)]]/Nurse[[#This Row],[MDS Census]]</f>
        <v>0.78176731078904993</v>
      </c>
      <c r="J138" s="4">
        <f>SUM(Nurse[[#This Row],[RN Hours (excl. Admin, DON)]],Nurse[[#This Row],[RN Admin Hours]],Nurse[[#This Row],[RN DON Hours]],Nurse[[#This Row],[LPN Hours (excl. Admin)]],Nurse[[#This Row],[LPN Admin Hours]],Nurse[[#This Row],[CNA Hours]],Nurse[[#This Row],[NA TR Hours]],Nurse[[#This Row],[Med Aide/Tech Hours]])</f>
        <v>137.995</v>
      </c>
      <c r="K138" s="4">
        <f>SUM(Nurse[[#This Row],[RN Hours (excl. Admin, DON)]],Nurse[[#This Row],[LPN Hours (excl. Admin)]],Nurse[[#This Row],[CNA Hours]],Nurse[[#This Row],[NA TR Hours]],Nurse[[#This Row],[Med Aide/Tech Hours]])</f>
        <v>125.16586956521738</v>
      </c>
      <c r="L138" s="4">
        <f>SUM(Nurse[[#This Row],[RN Hours (excl. Admin, DON)]],Nurse[[#This Row],[RN Admin Hours]],Nurse[[#This Row],[RN DON Hours]])</f>
        <v>26.151195652173914</v>
      </c>
      <c r="M138" s="4">
        <v>21.107717391304348</v>
      </c>
      <c r="N138" s="4">
        <v>0</v>
      </c>
      <c r="O138" s="4">
        <v>5.0434782608695654</v>
      </c>
      <c r="P138" s="4">
        <f>SUM(Nurse[[#This Row],[LPN Hours (excl. Admin)]],Nurse[[#This Row],[LPN Admin Hours]])</f>
        <v>43.212065217391306</v>
      </c>
      <c r="Q138" s="4">
        <v>35.426413043478263</v>
      </c>
      <c r="R138" s="4">
        <v>7.7856521739130446</v>
      </c>
      <c r="S138" s="4">
        <f>SUM(Nurse[[#This Row],[CNA Hours]],Nurse[[#This Row],[NA TR Hours]],Nurse[[#This Row],[Med Aide/Tech Hours]])</f>
        <v>68.631739130434767</v>
      </c>
      <c r="T138" s="4">
        <v>68.631739130434767</v>
      </c>
      <c r="U138" s="4">
        <v>0</v>
      </c>
      <c r="V138" s="4">
        <v>0</v>
      </c>
      <c r="W1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3.2608695652173912E-2</v>
      </c>
      <c r="X138" s="4">
        <v>3.2608695652173912E-2</v>
      </c>
      <c r="Y138" s="4">
        <v>0</v>
      </c>
      <c r="Z138" s="4">
        <v>0</v>
      </c>
      <c r="AA138" s="4">
        <v>0</v>
      </c>
      <c r="AB138" s="4">
        <v>0</v>
      </c>
      <c r="AC138" s="4">
        <v>0</v>
      </c>
      <c r="AD138" s="4">
        <v>0</v>
      </c>
      <c r="AE138" s="4">
        <v>0</v>
      </c>
      <c r="AF138" s="1">
        <v>35285</v>
      </c>
      <c r="AG138" s="1">
        <v>9</v>
      </c>
      <c r="AH138"/>
    </row>
    <row r="139" spans="1:34" x14ac:dyDescent="0.25">
      <c r="A139" t="s">
        <v>143</v>
      </c>
      <c r="B139" t="s">
        <v>134</v>
      </c>
      <c r="C139" t="s">
        <v>205</v>
      </c>
      <c r="D139" t="s">
        <v>192</v>
      </c>
      <c r="E139" s="4">
        <v>34.902173913043477</v>
      </c>
      <c r="F139" s="4">
        <f>Nurse[[#This Row],[Total Nurse Staff Hours]]/Nurse[[#This Row],[MDS Census]]</f>
        <v>5.4872843350981002</v>
      </c>
      <c r="G139" s="4">
        <f>Nurse[[#This Row],[Total Direct Care Staff Hours]]/Nurse[[#This Row],[MDS Census]]</f>
        <v>5.3427810650887571</v>
      </c>
      <c r="H139" s="4">
        <f>Nurse[[#This Row],[Total RN Hours (w/ Admin, DON)]]/Nurse[[#This Row],[MDS Census]]</f>
        <v>0.97732482092805983</v>
      </c>
      <c r="I139" s="4">
        <f>Nurse[[#This Row],[RN Hours (excl. Admin, DON)]]/Nurse[[#This Row],[MDS Census]]</f>
        <v>0.83282155091871701</v>
      </c>
      <c r="J139" s="4">
        <f>SUM(Nurse[[#This Row],[RN Hours (excl. Admin, DON)]],Nurse[[#This Row],[RN Admin Hours]],Nurse[[#This Row],[RN DON Hours]],Nurse[[#This Row],[LPN Hours (excl. Admin)]],Nurse[[#This Row],[LPN Admin Hours]],Nurse[[#This Row],[CNA Hours]],Nurse[[#This Row],[NA TR Hours]],Nurse[[#This Row],[Med Aide/Tech Hours]])</f>
        <v>191.51815217391302</v>
      </c>
      <c r="K139" s="4">
        <f>SUM(Nurse[[#This Row],[RN Hours (excl. Admin, DON)]],Nurse[[#This Row],[LPN Hours (excl. Admin)]],Nurse[[#This Row],[CNA Hours]],Nurse[[#This Row],[NA TR Hours]],Nurse[[#This Row],[Med Aide/Tech Hours]])</f>
        <v>186.47467391304346</v>
      </c>
      <c r="L139" s="4">
        <f>SUM(Nurse[[#This Row],[RN Hours (excl. Admin, DON)]],Nurse[[#This Row],[RN Admin Hours]],Nurse[[#This Row],[RN DON Hours]])</f>
        <v>34.110760869565219</v>
      </c>
      <c r="M139" s="4">
        <v>29.067282608695656</v>
      </c>
      <c r="N139" s="4">
        <v>0</v>
      </c>
      <c r="O139" s="4">
        <v>5.0434782608695654</v>
      </c>
      <c r="P139" s="4">
        <f>SUM(Nurse[[#This Row],[LPN Hours (excl. Admin)]],Nurse[[#This Row],[LPN Admin Hours]])</f>
        <v>61.602934782608706</v>
      </c>
      <c r="Q139" s="4">
        <v>61.602934782608706</v>
      </c>
      <c r="R139" s="4">
        <v>0</v>
      </c>
      <c r="S139" s="4">
        <f>SUM(Nurse[[#This Row],[CNA Hours]],Nurse[[#This Row],[NA TR Hours]],Nurse[[#This Row],[Med Aide/Tech Hours]])</f>
        <v>95.804456521739098</v>
      </c>
      <c r="T139" s="4">
        <v>95.804456521739098</v>
      </c>
      <c r="U139" s="4">
        <v>0</v>
      </c>
      <c r="V139" s="4">
        <v>0</v>
      </c>
      <c r="W1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30.032065217391306</v>
      </c>
      <c r="X139" s="4">
        <v>6.0292391304347817</v>
      </c>
      <c r="Y139" s="4">
        <v>0</v>
      </c>
      <c r="Z139" s="4">
        <v>0</v>
      </c>
      <c r="AA139" s="4">
        <v>11.296630434782609</v>
      </c>
      <c r="AB139" s="4">
        <v>0</v>
      </c>
      <c r="AC139" s="4">
        <v>12.706195652173916</v>
      </c>
      <c r="AD139" s="4">
        <v>0</v>
      </c>
      <c r="AE139" s="4">
        <v>0</v>
      </c>
      <c r="AF139" s="1">
        <v>35293</v>
      </c>
      <c r="AG139" s="1">
        <v>9</v>
      </c>
      <c r="AH139"/>
    </row>
    <row r="140" spans="1:34" x14ac:dyDescent="0.25">
      <c r="A140" t="s">
        <v>143</v>
      </c>
      <c r="B140" t="s">
        <v>103</v>
      </c>
      <c r="C140" t="s">
        <v>236</v>
      </c>
      <c r="D140" t="s">
        <v>201</v>
      </c>
      <c r="E140" s="4">
        <v>87.760869565217391</v>
      </c>
      <c r="F140" s="4">
        <f>Nurse[[#This Row],[Total Nurse Staff Hours]]/Nurse[[#This Row],[MDS Census]]</f>
        <v>3.4152885806291797</v>
      </c>
      <c r="G140" s="4">
        <f>Nurse[[#This Row],[Total Direct Care Staff Hours]]/Nurse[[#This Row],[MDS Census]]</f>
        <v>3.1815234084716373</v>
      </c>
      <c r="H140" s="4">
        <f>Nurse[[#This Row],[Total RN Hours (w/ Admin, DON)]]/Nurse[[#This Row],[MDS Census]]</f>
        <v>0.31220213029477334</v>
      </c>
      <c r="I140" s="4">
        <f>Nurse[[#This Row],[RN Hours (excl. Admin, DON)]]/Nurse[[#This Row],[MDS Census]]</f>
        <v>0.2549814218479069</v>
      </c>
      <c r="J140" s="4">
        <f>SUM(Nurse[[#This Row],[RN Hours (excl. Admin, DON)]],Nurse[[#This Row],[RN Admin Hours]],Nurse[[#This Row],[RN DON Hours]],Nurse[[#This Row],[LPN Hours (excl. Admin)]],Nurse[[#This Row],[LPN Admin Hours]],Nurse[[#This Row],[CNA Hours]],Nurse[[#This Row],[NA TR Hours]],Nurse[[#This Row],[Med Aide/Tech Hours]])</f>
        <v>299.72869565217388</v>
      </c>
      <c r="K140" s="4">
        <f>SUM(Nurse[[#This Row],[RN Hours (excl. Admin, DON)]],Nurse[[#This Row],[LPN Hours (excl. Admin)]],Nurse[[#This Row],[CNA Hours]],Nurse[[#This Row],[NA TR Hours]],Nurse[[#This Row],[Med Aide/Tech Hours]])</f>
        <v>279.2132608695652</v>
      </c>
      <c r="L140" s="4">
        <f>SUM(Nurse[[#This Row],[RN Hours (excl. Admin, DON)]],Nurse[[#This Row],[RN Admin Hours]],Nurse[[#This Row],[RN DON Hours]])</f>
        <v>27.399130434782609</v>
      </c>
      <c r="M140" s="4">
        <v>22.377391304347828</v>
      </c>
      <c r="N140" s="4">
        <v>0</v>
      </c>
      <c r="O140" s="4">
        <v>5.0217391304347823</v>
      </c>
      <c r="P140" s="4">
        <f>SUM(Nurse[[#This Row],[LPN Hours (excl. Admin)]],Nurse[[#This Row],[LPN Admin Hours]])</f>
        <v>69.790652173913017</v>
      </c>
      <c r="Q140" s="4">
        <v>54.296956521739105</v>
      </c>
      <c r="R140" s="4">
        <v>15.493695652173914</v>
      </c>
      <c r="S140" s="4">
        <f>SUM(Nurse[[#This Row],[CNA Hours]],Nurse[[#This Row],[NA TR Hours]],Nurse[[#This Row],[Med Aide/Tech Hours]])</f>
        <v>202.53891304347829</v>
      </c>
      <c r="T140" s="4">
        <v>202.53891304347829</v>
      </c>
      <c r="U140" s="4">
        <v>0</v>
      </c>
      <c r="V140" s="4">
        <v>0</v>
      </c>
      <c r="W1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51.36728260869566</v>
      </c>
      <c r="X140" s="4">
        <v>0.11934782608695653</v>
      </c>
      <c r="Y140" s="4">
        <v>0</v>
      </c>
      <c r="Z140" s="4">
        <v>0</v>
      </c>
      <c r="AA140" s="4">
        <v>4.5456521739130435</v>
      </c>
      <c r="AB140" s="4">
        <v>0</v>
      </c>
      <c r="AC140" s="4">
        <v>46.702282608695661</v>
      </c>
      <c r="AD140" s="4">
        <v>0</v>
      </c>
      <c r="AE140" s="4">
        <v>0</v>
      </c>
      <c r="AF140" s="1">
        <v>35254</v>
      </c>
      <c r="AG140" s="1">
        <v>9</v>
      </c>
      <c r="AH140"/>
    </row>
    <row r="141" spans="1:34" x14ac:dyDescent="0.25">
      <c r="A141" t="s">
        <v>143</v>
      </c>
      <c r="B141" t="s">
        <v>62</v>
      </c>
      <c r="C141" t="s">
        <v>216</v>
      </c>
      <c r="D141" t="s">
        <v>197</v>
      </c>
      <c r="E141" s="4">
        <v>72.086956521739125</v>
      </c>
      <c r="F141" s="4">
        <f>Nurse[[#This Row],[Total Nurse Staff Hours]]/Nurse[[#This Row],[MDS Census]]</f>
        <v>3.7524909529553683</v>
      </c>
      <c r="G141" s="4">
        <f>Nurse[[#This Row],[Total Direct Care Staff Hours]]/Nurse[[#This Row],[MDS Census]]</f>
        <v>3.5416917973462008</v>
      </c>
      <c r="H141" s="4">
        <f>Nurse[[#This Row],[Total RN Hours (w/ Admin, DON)]]/Nurse[[#This Row],[MDS Census]]</f>
        <v>0.69820868516284684</v>
      </c>
      <c r="I141" s="4">
        <f>Nurse[[#This Row],[RN Hours (excl. Admin, DON)]]/Nurse[[#This Row],[MDS Census]]</f>
        <v>0.55104041013269001</v>
      </c>
      <c r="J141" s="4">
        <f>SUM(Nurse[[#This Row],[RN Hours (excl. Admin, DON)]],Nurse[[#This Row],[RN Admin Hours]],Nurse[[#This Row],[RN DON Hours]],Nurse[[#This Row],[LPN Hours (excl. Admin)]],Nurse[[#This Row],[LPN Admin Hours]],Nurse[[#This Row],[CNA Hours]],Nurse[[#This Row],[NA TR Hours]],Nurse[[#This Row],[Med Aide/Tech Hours]])</f>
        <v>270.50565217391306</v>
      </c>
      <c r="K141" s="4">
        <f>SUM(Nurse[[#This Row],[RN Hours (excl. Admin, DON)]],Nurse[[#This Row],[LPN Hours (excl. Admin)]],Nurse[[#This Row],[CNA Hours]],Nurse[[#This Row],[NA TR Hours]],Nurse[[#This Row],[Med Aide/Tech Hours]])</f>
        <v>255.30978260869568</v>
      </c>
      <c r="L141" s="4">
        <f>SUM(Nurse[[#This Row],[RN Hours (excl. Admin, DON)]],Nurse[[#This Row],[RN Admin Hours]],Nurse[[#This Row],[RN DON Hours]])</f>
        <v>50.331739130434784</v>
      </c>
      <c r="M141" s="4">
        <v>39.722826086956523</v>
      </c>
      <c r="N141" s="4">
        <v>4.8697826086956519</v>
      </c>
      <c r="O141" s="4">
        <v>5.7391304347826084</v>
      </c>
      <c r="P141" s="4">
        <f>SUM(Nurse[[#This Row],[LPN Hours (excl. Admin)]],Nurse[[#This Row],[LPN Admin Hours]])</f>
        <v>50.788043478260875</v>
      </c>
      <c r="Q141" s="4">
        <v>46.201086956521742</v>
      </c>
      <c r="R141" s="4">
        <v>4.5869565217391308</v>
      </c>
      <c r="S141" s="4">
        <f>SUM(Nurse[[#This Row],[CNA Hours]],Nurse[[#This Row],[NA TR Hours]],Nurse[[#This Row],[Med Aide/Tech Hours]])</f>
        <v>169.3858695652174</v>
      </c>
      <c r="T141" s="4">
        <v>169.3858695652174</v>
      </c>
      <c r="U141" s="4">
        <v>0</v>
      </c>
      <c r="V141" s="4">
        <v>0</v>
      </c>
      <c r="W1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1" s="4">
        <v>0</v>
      </c>
      <c r="Y141" s="4">
        <v>0</v>
      </c>
      <c r="Z141" s="4">
        <v>0</v>
      </c>
      <c r="AA141" s="4">
        <v>0</v>
      </c>
      <c r="AB141" s="4">
        <v>0</v>
      </c>
      <c r="AC141" s="4">
        <v>0</v>
      </c>
      <c r="AD141" s="4">
        <v>0</v>
      </c>
      <c r="AE141" s="4">
        <v>0</v>
      </c>
      <c r="AF141" s="1">
        <v>35152</v>
      </c>
      <c r="AG141" s="1">
        <v>9</v>
      </c>
      <c r="AH141"/>
    </row>
    <row r="142" spans="1:34" x14ac:dyDescent="0.25">
      <c r="AH142"/>
    </row>
    <row r="143" spans="1:34" x14ac:dyDescent="0.25">
      <c r="AH143"/>
    </row>
    <row r="144" spans="1:34" x14ac:dyDescent="0.25">
      <c r="AH144"/>
    </row>
    <row r="145" spans="34:34" x14ac:dyDescent="0.25">
      <c r="AH145"/>
    </row>
    <row r="146" spans="34:34" x14ac:dyDescent="0.25">
      <c r="AH146"/>
    </row>
    <row r="147" spans="34:34" x14ac:dyDescent="0.25">
      <c r="AH147"/>
    </row>
    <row r="148" spans="34:34" x14ac:dyDescent="0.25">
      <c r="AH148"/>
    </row>
    <row r="149" spans="34:34" x14ac:dyDescent="0.25">
      <c r="AH149"/>
    </row>
    <row r="150" spans="34:34" x14ac:dyDescent="0.25">
      <c r="AH150"/>
    </row>
    <row r="151" spans="34:34" x14ac:dyDescent="0.25">
      <c r="AH151"/>
    </row>
    <row r="152" spans="34:34" x14ac:dyDescent="0.25">
      <c r="AH152"/>
    </row>
    <row r="153" spans="34:34" x14ac:dyDescent="0.25">
      <c r="AH153"/>
    </row>
    <row r="154" spans="34:34" x14ac:dyDescent="0.25">
      <c r="AH154"/>
    </row>
    <row r="155" spans="34:34" x14ac:dyDescent="0.25">
      <c r="AH155"/>
    </row>
    <row r="156" spans="34:34" x14ac:dyDescent="0.25">
      <c r="AH156"/>
    </row>
    <row r="157" spans="34:34" x14ac:dyDescent="0.25">
      <c r="AH157"/>
    </row>
    <row r="158" spans="34:34" x14ac:dyDescent="0.25">
      <c r="AH158"/>
    </row>
    <row r="159" spans="34:34" x14ac:dyDescent="0.25">
      <c r="AH159"/>
    </row>
    <row r="160" spans="34:34" x14ac:dyDescent="0.25">
      <c r="AH160"/>
    </row>
    <row r="161" spans="34:34" x14ac:dyDescent="0.25">
      <c r="AH161"/>
    </row>
    <row r="162" spans="34:34" x14ac:dyDescent="0.25">
      <c r="AH162"/>
    </row>
    <row r="163" spans="34:34" x14ac:dyDescent="0.25">
      <c r="AH163"/>
    </row>
    <row r="164" spans="34:34" x14ac:dyDescent="0.25">
      <c r="AH164"/>
    </row>
    <row r="165" spans="34:34" x14ac:dyDescent="0.25">
      <c r="AH165"/>
    </row>
    <row r="166" spans="34:34" x14ac:dyDescent="0.25">
      <c r="AH166"/>
    </row>
    <row r="167" spans="34:34" x14ac:dyDescent="0.25">
      <c r="AH167"/>
    </row>
    <row r="168" spans="34:34" x14ac:dyDescent="0.25">
      <c r="AH168"/>
    </row>
    <row r="169" spans="34:34" x14ac:dyDescent="0.25">
      <c r="AH169"/>
    </row>
    <row r="170" spans="34:34" x14ac:dyDescent="0.25">
      <c r="AH170"/>
    </row>
    <row r="171" spans="34:34" x14ac:dyDescent="0.25">
      <c r="AH171"/>
    </row>
    <row r="172" spans="34:34" x14ac:dyDescent="0.25">
      <c r="AH172"/>
    </row>
    <row r="173" spans="34:34" x14ac:dyDescent="0.25">
      <c r="AH173"/>
    </row>
    <row r="174" spans="34:34" x14ac:dyDescent="0.25">
      <c r="AH174"/>
    </row>
    <row r="175" spans="34:34" x14ac:dyDescent="0.25">
      <c r="AH175"/>
    </row>
    <row r="176" spans="34:34" x14ac:dyDescent="0.25">
      <c r="AH176"/>
    </row>
    <row r="177" spans="34:34" x14ac:dyDescent="0.25">
      <c r="AH177"/>
    </row>
    <row r="178" spans="34:34" x14ac:dyDescent="0.25">
      <c r="AH178"/>
    </row>
    <row r="179" spans="34:34" x14ac:dyDescent="0.25">
      <c r="AH179"/>
    </row>
    <row r="180" spans="34:34" x14ac:dyDescent="0.25">
      <c r="AH180"/>
    </row>
    <row r="181" spans="34:34" x14ac:dyDescent="0.25">
      <c r="AH181"/>
    </row>
    <row r="182" spans="34:34" x14ac:dyDescent="0.25">
      <c r="AH182"/>
    </row>
    <row r="183" spans="34:34" x14ac:dyDescent="0.25">
      <c r="AH183"/>
    </row>
    <row r="184" spans="34:34" x14ac:dyDescent="0.25">
      <c r="AH184"/>
    </row>
    <row r="185" spans="34:34" x14ac:dyDescent="0.25">
      <c r="AH185"/>
    </row>
    <row r="186" spans="34:34" x14ac:dyDescent="0.25">
      <c r="AH186"/>
    </row>
    <row r="187" spans="34:34" x14ac:dyDescent="0.25">
      <c r="AH187"/>
    </row>
    <row r="188" spans="34:34" x14ac:dyDescent="0.25">
      <c r="AH188"/>
    </row>
    <row r="189" spans="34:34" x14ac:dyDescent="0.25">
      <c r="AH189"/>
    </row>
    <row r="190" spans="34:34" x14ac:dyDescent="0.25">
      <c r="AH190"/>
    </row>
    <row r="191" spans="34:34" x14ac:dyDescent="0.25">
      <c r="AH191"/>
    </row>
    <row r="192" spans="34:34" x14ac:dyDescent="0.25">
      <c r="AH192"/>
    </row>
    <row r="193" spans="34:34" x14ac:dyDescent="0.25">
      <c r="AH193"/>
    </row>
    <row r="194" spans="34:34" x14ac:dyDescent="0.25">
      <c r="AH194"/>
    </row>
    <row r="195" spans="34:34" x14ac:dyDescent="0.25">
      <c r="AH195"/>
    </row>
    <row r="196" spans="34:34" x14ac:dyDescent="0.25">
      <c r="AH196"/>
    </row>
    <row r="197" spans="34:34" x14ac:dyDescent="0.25">
      <c r="AH197"/>
    </row>
    <row r="198" spans="34:34" x14ac:dyDescent="0.25">
      <c r="AH198"/>
    </row>
    <row r="199" spans="34:34" x14ac:dyDescent="0.25">
      <c r="AH199"/>
    </row>
    <row r="200" spans="34:34" x14ac:dyDescent="0.25">
      <c r="AH200"/>
    </row>
    <row r="201" spans="34:34" x14ac:dyDescent="0.25">
      <c r="AH201"/>
    </row>
    <row r="202" spans="34:34" x14ac:dyDescent="0.25">
      <c r="AH202"/>
    </row>
    <row r="203" spans="34:34" x14ac:dyDescent="0.25">
      <c r="AH203"/>
    </row>
    <row r="204" spans="34:34" x14ac:dyDescent="0.25">
      <c r="AH204"/>
    </row>
    <row r="205" spans="34:34" x14ac:dyDescent="0.25">
      <c r="AH205"/>
    </row>
    <row r="206" spans="34:34" x14ac:dyDescent="0.25">
      <c r="AH206"/>
    </row>
    <row r="207" spans="34:34" x14ac:dyDescent="0.25">
      <c r="AH207"/>
    </row>
    <row r="208" spans="34:34" x14ac:dyDescent="0.25">
      <c r="AH208"/>
    </row>
    <row r="209" spans="34:34" x14ac:dyDescent="0.25">
      <c r="AH209"/>
    </row>
    <row r="210" spans="34:34" x14ac:dyDescent="0.25">
      <c r="AH210"/>
    </row>
    <row r="211" spans="34:34" x14ac:dyDescent="0.25">
      <c r="AH211"/>
    </row>
    <row r="212" spans="34:34" x14ac:dyDescent="0.25">
      <c r="AH212"/>
    </row>
    <row r="213" spans="34:34" x14ac:dyDescent="0.25">
      <c r="AH213"/>
    </row>
    <row r="214" spans="34:34" x14ac:dyDescent="0.25">
      <c r="AH214"/>
    </row>
    <row r="215" spans="34:34" x14ac:dyDescent="0.25">
      <c r="AH215"/>
    </row>
    <row r="216" spans="34:34" x14ac:dyDescent="0.25">
      <c r="AH216"/>
    </row>
    <row r="217" spans="34:34" x14ac:dyDescent="0.25">
      <c r="AH217"/>
    </row>
    <row r="218" spans="34:34" x14ac:dyDescent="0.25">
      <c r="AH218"/>
    </row>
    <row r="219" spans="34:34" x14ac:dyDescent="0.25">
      <c r="AH219"/>
    </row>
    <row r="220" spans="34:34" x14ac:dyDescent="0.25">
      <c r="AH220"/>
    </row>
    <row r="221" spans="34:34" x14ac:dyDescent="0.25">
      <c r="AH221"/>
    </row>
    <row r="222" spans="34:34" x14ac:dyDescent="0.25">
      <c r="AH222"/>
    </row>
    <row r="223" spans="34:34" x14ac:dyDescent="0.25">
      <c r="AH223"/>
    </row>
    <row r="224" spans="34:34" x14ac:dyDescent="0.25">
      <c r="AH224"/>
    </row>
    <row r="225" spans="34:34" x14ac:dyDescent="0.25">
      <c r="AH225"/>
    </row>
    <row r="226" spans="34:34" x14ac:dyDescent="0.25">
      <c r="AH226"/>
    </row>
    <row r="227" spans="34:34" x14ac:dyDescent="0.25">
      <c r="AH227"/>
    </row>
    <row r="228" spans="34:34" x14ac:dyDescent="0.25">
      <c r="AH228"/>
    </row>
    <row r="229" spans="34:34" x14ac:dyDescent="0.25">
      <c r="AH229"/>
    </row>
    <row r="230" spans="34:34" x14ac:dyDescent="0.25">
      <c r="AH230"/>
    </row>
    <row r="231" spans="34:34" x14ac:dyDescent="0.25">
      <c r="AH231"/>
    </row>
    <row r="232" spans="34:34" x14ac:dyDescent="0.25">
      <c r="AH232"/>
    </row>
    <row r="233" spans="34:34" x14ac:dyDescent="0.25">
      <c r="AH233"/>
    </row>
    <row r="234" spans="34:34" x14ac:dyDescent="0.25">
      <c r="AH234"/>
    </row>
    <row r="235" spans="34:34" x14ac:dyDescent="0.25">
      <c r="AH235"/>
    </row>
    <row r="236" spans="34:34" x14ac:dyDescent="0.25">
      <c r="AH236"/>
    </row>
    <row r="237" spans="34:34" x14ac:dyDescent="0.25">
      <c r="AH237"/>
    </row>
    <row r="238" spans="34:34" x14ac:dyDescent="0.25">
      <c r="AH238"/>
    </row>
    <row r="239" spans="34:34" x14ac:dyDescent="0.25">
      <c r="AH239"/>
    </row>
    <row r="240" spans="34:34" x14ac:dyDescent="0.25">
      <c r="AH240"/>
    </row>
    <row r="241" spans="34:34" x14ac:dyDescent="0.25">
      <c r="AH241"/>
    </row>
    <row r="242" spans="34:34" x14ac:dyDescent="0.25">
      <c r="AH242"/>
    </row>
    <row r="243" spans="34:34" x14ac:dyDescent="0.25">
      <c r="AH243"/>
    </row>
    <row r="244" spans="34:34" x14ac:dyDescent="0.25">
      <c r="AH244"/>
    </row>
    <row r="245" spans="34:34" x14ac:dyDescent="0.25">
      <c r="AH245"/>
    </row>
    <row r="246" spans="34:34" x14ac:dyDescent="0.25">
      <c r="AH246"/>
    </row>
    <row r="247" spans="34:34" x14ac:dyDescent="0.25">
      <c r="AH247"/>
    </row>
    <row r="248" spans="34:34" x14ac:dyDescent="0.25">
      <c r="AH248"/>
    </row>
    <row r="249" spans="34:34" x14ac:dyDescent="0.25">
      <c r="AH249"/>
    </row>
    <row r="250" spans="34:34" x14ac:dyDescent="0.25">
      <c r="AH250"/>
    </row>
    <row r="251" spans="34:34" x14ac:dyDescent="0.25">
      <c r="AH251"/>
    </row>
    <row r="252" spans="34:34" x14ac:dyDescent="0.25">
      <c r="AH252"/>
    </row>
    <row r="253" spans="34:34" x14ac:dyDescent="0.25">
      <c r="AH253"/>
    </row>
    <row r="254" spans="34:34" x14ac:dyDescent="0.25">
      <c r="AH254"/>
    </row>
    <row r="255" spans="34:34" x14ac:dyDescent="0.25">
      <c r="AH255"/>
    </row>
    <row r="256" spans="34:34" x14ac:dyDescent="0.25">
      <c r="AH256"/>
    </row>
    <row r="257" spans="34:34" x14ac:dyDescent="0.25">
      <c r="AH257"/>
    </row>
    <row r="258" spans="34:34" x14ac:dyDescent="0.25">
      <c r="AH258"/>
    </row>
    <row r="259" spans="34:34" x14ac:dyDescent="0.25">
      <c r="AH259"/>
    </row>
    <row r="260" spans="34:34" x14ac:dyDescent="0.25">
      <c r="AH260"/>
    </row>
    <row r="261" spans="34:34" x14ac:dyDescent="0.25">
      <c r="AH261"/>
    </row>
    <row r="262" spans="34:34" x14ac:dyDescent="0.25">
      <c r="AH262"/>
    </row>
    <row r="263" spans="34:34" x14ac:dyDescent="0.25">
      <c r="AH263"/>
    </row>
    <row r="264" spans="34:34" x14ac:dyDescent="0.25">
      <c r="AH264"/>
    </row>
    <row r="265" spans="34:34" x14ac:dyDescent="0.25">
      <c r="AH265"/>
    </row>
    <row r="266" spans="34:34" x14ac:dyDescent="0.25">
      <c r="AH266"/>
    </row>
    <row r="267" spans="34:34" x14ac:dyDescent="0.25">
      <c r="AH267"/>
    </row>
    <row r="268" spans="34:34" x14ac:dyDescent="0.25">
      <c r="AH268"/>
    </row>
    <row r="269" spans="34:34" x14ac:dyDescent="0.25">
      <c r="AH269"/>
    </row>
    <row r="270" spans="34:34" x14ac:dyDescent="0.25">
      <c r="AH270"/>
    </row>
    <row r="271" spans="34:34" x14ac:dyDescent="0.25">
      <c r="AH271"/>
    </row>
    <row r="272" spans="34:34" x14ac:dyDescent="0.25">
      <c r="AH272"/>
    </row>
    <row r="273" spans="34:34" x14ac:dyDescent="0.25">
      <c r="AH273"/>
    </row>
    <row r="274" spans="34:34" x14ac:dyDescent="0.25">
      <c r="AH274"/>
    </row>
    <row r="275" spans="34:34" x14ac:dyDescent="0.25">
      <c r="AH275"/>
    </row>
    <row r="276" spans="34:34" x14ac:dyDescent="0.25">
      <c r="AH276"/>
    </row>
    <row r="277" spans="34:34" x14ac:dyDescent="0.25">
      <c r="AH277"/>
    </row>
    <row r="278" spans="34:34" x14ac:dyDescent="0.25">
      <c r="AH278"/>
    </row>
    <row r="279" spans="34:34" x14ac:dyDescent="0.25">
      <c r="AH279"/>
    </row>
    <row r="280" spans="34:34" x14ac:dyDescent="0.25">
      <c r="AH280"/>
    </row>
    <row r="281" spans="34:34" x14ac:dyDescent="0.25">
      <c r="AH281"/>
    </row>
    <row r="282" spans="34:34" x14ac:dyDescent="0.25">
      <c r="AH282"/>
    </row>
    <row r="283" spans="34:34" x14ac:dyDescent="0.25">
      <c r="AH283"/>
    </row>
    <row r="284" spans="34:34" x14ac:dyDescent="0.25">
      <c r="AH284"/>
    </row>
    <row r="285" spans="34:34" x14ac:dyDescent="0.25">
      <c r="AH285"/>
    </row>
    <row r="286" spans="34:34" x14ac:dyDescent="0.25">
      <c r="AH286"/>
    </row>
    <row r="287" spans="34:34" x14ac:dyDescent="0.25">
      <c r="AH287"/>
    </row>
    <row r="288" spans="34:34" x14ac:dyDescent="0.25">
      <c r="AH288"/>
    </row>
    <row r="289" spans="34:34" x14ac:dyDescent="0.25">
      <c r="AH289"/>
    </row>
    <row r="290" spans="34:34" x14ac:dyDescent="0.25">
      <c r="AH290"/>
    </row>
    <row r="291" spans="34:34" x14ac:dyDescent="0.25">
      <c r="AH291"/>
    </row>
    <row r="292" spans="34:34" x14ac:dyDescent="0.25">
      <c r="AH292"/>
    </row>
    <row r="293" spans="34:34" x14ac:dyDescent="0.25">
      <c r="AH293"/>
    </row>
    <row r="294" spans="34:34" x14ac:dyDescent="0.25">
      <c r="AH294"/>
    </row>
    <row r="295" spans="34:34" x14ac:dyDescent="0.25">
      <c r="AH295"/>
    </row>
    <row r="296" spans="34:34" x14ac:dyDescent="0.25">
      <c r="AH296"/>
    </row>
    <row r="297" spans="34:34" x14ac:dyDescent="0.25">
      <c r="AH297"/>
    </row>
    <row r="298" spans="34:34" x14ac:dyDescent="0.25">
      <c r="AH298"/>
    </row>
    <row r="299" spans="34:34" x14ac:dyDescent="0.25">
      <c r="AH299"/>
    </row>
    <row r="300" spans="34:34" x14ac:dyDescent="0.25">
      <c r="AH300"/>
    </row>
    <row r="301" spans="34:34" x14ac:dyDescent="0.25">
      <c r="AH301"/>
    </row>
    <row r="302" spans="34:34" x14ac:dyDescent="0.25">
      <c r="AH302"/>
    </row>
    <row r="303" spans="34:34" x14ac:dyDescent="0.25">
      <c r="AH303"/>
    </row>
    <row r="304" spans="34:34" x14ac:dyDescent="0.25">
      <c r="AH304"/>
    </row>
    <row r="305" spans="34:34" x14ac:dyDescent="0.25">
      <c r="AH305"/>
    </row>
    <row r="306" spans="34:34" x14ac:dyDescent="0.25">
      <c r="AH306"/>
    </row>
    <row r="307" spans="34:34" x14ac:dyDescent="0.25">
      <c r="AH307"/>
    </row>
    <row r="308" spans="34:34" x14ac:dyDescent="0.25">
      <c r="AH308"/>
    </row>
    <row r="309" spans="34:34" x14ac:dyDescent="0.25">
      <c r="AH309"/>
    </row>
    <row r="310" spans="34:34" x14ac:dyDescent="0.25">
      <c r="AH310"/>
    </row>
    <row r="311" spans="34:34" x14ac:dyDescent="0.25">
      <c r="AH311"/>
    </row>
    <row r="312" spans="34:34" x14ac:dyDescent="0.25">
      <c r="AH312"/>
    </row>
    <row r="313" spans="34:34" x14ac:dyDescent="0.25">
      <c r="AH313"/>
    </row>
    <row r="314" spans="34:34" x14ac:dyDescent="0.25">
      <c r="AH314"/>
    </row>
    <row r="315" spans="34:34" x14ac:dyDescent="0.25">
      <c r="AH315"/>
    </row>
    <row r="316" spans="34:34" x14ac:dyDescent="0.25">
      <c r="AH316"/>
    </row>
    <row r="317" spans="34:34" x14ac:dyDescent="0.25">
      <c r="AH317"/>
    </row>
    <row r="318" spans="34:34" x14ac:dyDescent="0.25">
      <c r="AH318"/>
    </row>
    <row r="319" spans="34:34" x14ac:dyDescent="0.25">
      <c r="AH319"/>
    </row>
    <row r="320" spans="34:34" x14ac:dyDescent="0.25">
      <c r="AH320"/>
    </row>
    <row r="321" spans="34:34" x14ac:dyDescent="0.25">
      <c r="AH321"/>
    </row>
    <row r="322" spans="34:34" x14ac:dyDescent="0.25">
      <c r="AH322"/>
    </row>
    <row r="323" spans="34:34" x14ac:dyDescent="0.25">
      <c r="AH323"/>
    </row>
    <row r="324" spans="34:34" x14ac:dyDescent="0.25">
      <c r="AH324"/>
    </row>
    <row r="325" spans="34:34" x14ac:dyDescent="0.25">
      <c r="AH325"/>
    </row>
    <row r="332" spans="34:34" x14ac:dyDescent="0.25">
      <c r="AH332"/>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5C00-EEDA-4BFC-B490-8333FA07D573}">
  <sheetPr>
    <outlinePr summaryRight="0"/>
  </sheetPr>
  <dimension ref="A1:AY332"/>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10" customWidth="1"/>
    <col min="9" max="10" width="15.7109375" customWidth="1"/>
    <col min="11" max="11" width="15.7109375" style="10" customWidth="1" collapsed="1"/>
    <col min="12" max="13" width="15.7109375" hidden="1" customWidth="1" outlineLevel="1"/>
    <col min="14" max="14" width="15.7109375" style="10" hidden="1" customWidth="1" outlineLevel="1"/>
    <col min="15" max="16" width="15.7109375" hidden="1" customWidth="1" outlineLevel="1"/>
    <col min="17" max="17" width="15.7109375" style="8" hidden="1" customWidth="1" outlineLevel="1"/>
    <col min="18" max="18" width="9.140625" hidden="1" customWidth="1" outlineLevel="1"/>
    <col min="19" max="19" width="15.7109375" hidden="1" customWidth="1" outlineLevel="1"/>
    <col min="20" max="20" width="15.7109375" style="10" hidden="1" customWidth="1" outlineLevel="1"/>
    <col min="21" max="21" width="9.140625" hidden="1" customWidth="1" outlineLevel="1"/>
    <col min="22" max="22" width="15.7109375" hidden="1" customWidth="1" outlineLevel="1"/>
    <col min="23" max="23" width="15.7109375" style="10" hidden="1" customWidth="1" outlineLevel="1"/>
    <col min="24" max="25" width="15.7109375" hidden="1" customWidth="1" outlineLevel="1"/>
    <col min="26" max="26" width="15.7109375" style="10" hidden="1" customWidth="1" outlineLevel="1"/>
    <col min="27" max="27" width="9.140625" hidden="1" customWidth="1" outlineLevel="1"/>
    <col min="28" max="28" width="15.7109375" hidden="1" customWidth="1" outlineLevel="1"/>
    <col min="29" max="29" width="15.7109375" style="10" hidden="1" customWidth="1" outlineLevel="1"/>
    <col min="30" max="31" width="15.7109375" hidden="1" customWidth="1" outlineLevel="1"/>
    <col min="32" max="32" width="15.7109375" style="10" hidden="1" customWidth="1" outlineLevel="1"/>
    <col min="33" max="33" width="9.140625" hidden="1" customWidth="1" outlineLevel="1"/>
    <col min="34" max="34" width="15.7109375" hidden="1" customWidth="1" outlineLevel="1"/>
    <col min="35" max="35" width="15.7109375" style="10" hidden="1" customWidth="1" outlineLevel="1"/>
    <col min="36" max="36" width="9.140625" hidden="1" customWidth="1" outlineLevel="1"/>
    <col min="37" max="37" width="15.7109375" hidden="1" customWidth="1" outlineLevel="1"/>
    <col min="38" max="38" width="15.7109375" style="10" hidden="1" customWidth="1" outlineLevel="1"/>
    <col min="39" max="39" width="15.7109375" customWidth="1"/>
    <col min="44" max="48" width="15.7109375" customWidth="1"/>
    <col min="49" max="49" width="10.85546875" bestFit="1" customWidth="1"/>
    <col min="50" max="50" width="10.85546875" style="6" customWidth="1"/>
    <col min="51" max="51" width="15.7109375" style="5"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 customFormat="1" ht="189.95" customHeight="1" x14ac:dyDescent="0.25">
      <c r="A1" s="2" t="s">
        <v>246</v>
      </c>
      <c r="B1" s="2" t="s">
        <v>248</v>
      </c>
      <c r="C1" s="2" t="s">
        <v>249</v>
      </c>
      <c r="D1" s="2" t="s">
        <v>250</v>
      </c>
      <c r="E1" s="2" t="s">
        <v>251</v>
      </c>
      <c r="F1" s="2" t="s">
        <v>256</v>
      </c>
      <c r="G1" s="2" t="s">
        <v>282</v>
      </c>
      <c r="H1" s="9" t="s">
        <v>283</v>
      </c>
      <c r="I1" s="2" t="s">
        <v>257</v>
      </c>
      <c r="J1" s="2" t="s">
        <v>280</v>
      </c>
      <c r="K1" s="9" t="s">
        <v>284</v>
      </c>
      <c r="L1" s="2" t="s">
        <v>258</v>
      </c>
      <c r="M1" s="2" t="s">
        <v>281</v>
      </c>
      <c r="N1" s="9" t="s">
        <v>292</v>
      </c>
      <c r="O1" s="2" t="s">
        <v>259</v>
      </c>
      <c r="P1" s="2" t="s">
        <v>270</v>
      </c>
      <c r="Q1" s="7" t="s">
        <v>286</v>
      </c>
      <c r="R1" s="2" t="s">
        <v>260</v>
      </c>
      <c r="S1" s="2" t="s">
        <v>271</v>
      </c>
      <c r="T1" s="9" t="s">
        <v>285</v>
      </c>
      <c r="U1" s="2" t="s">
        <v>261</v>
      </c>
      <c r="V1" s="2" t="s">
        <v>272</v>
      </c>
      <c r="W1" s="9" t="s">
        <v>287</v>
      </c>
      <c r="X1" s="2" t="s">
        <v>263</v>
      </c>
      <c r="Y1" s="2" t="s">
        <v>273</v>
      </c>
      <c r="Z1" s="9" t="s">
        <v>288</v>
      </c>
      <c r="AA1" s="2" t="s">
        <v>264</v>
      </c>
      <c r="AB1" s="2" t="s">
        <v>274</v>
      </c>
      <c r="AC1" s="9" t="s">
        <v>293</v>
      </c>
      <c r="AD1" s="2" t="s">
        <v>266</v>
      </c>
      <c r="AE1" s="2" t="s">
        <v>275</v>
      </c>
      <c r="AF1" s="9" t="s">
        <v>289</v>
      </c>
      <c r="AG1" s="2" t="s">
        <v>267</v>
      </c>
      <c r="AH1" s="2" t="s">
        <v>276</v>
      </c>
      <c r="AI1" s="9" t="s">
        <v>290</v>
      </c>
      <c r="AJ1" s="2" t="s">
        <v>268</v>
      </c>
      <c r="AK1" s="2" t="s">
        <v>277</v>
      </c>
      <c r="AL1" s="9" t="s">
        <v>291</v>
      </c>
      <c r="AM1" s="2" t="s">
        <v>278</v>
      </c>
      <c r="AN1" s="3" t="s">
        <v>279</v>
      </c>
    </row>
    <row r="2" spans="1:51" x14ac:dyDescent="0.25">
      <c r="A2" t="s">
        <v>143</v>
      </c>
      <c r="B2" t="s">
        <v>120</v>
      </c>
      <c r="C2" t="s">
        <v>205</v>
      </c>
      <c r="D2" t="s">
        <v>192</v>
      </c>
      <c r="E2" s="4">
        <v>49.543478260869563</v>
      </c>
      <c r="F2" s="4">
        <v>314.57836956521737</v>
      </c>
      <c r="G2" s="4">
        <v>0</v>
      </c>
      <c r="H2" s="10">
        <v>0</v>
      </c>
      <c r="I2" s="4">
        <v>288.85826086956524</v>
      </c>
      <c r="J2" s="4">
        <v>0</v>
      </c>
      <c r="K2" s="10">
        <v>0</v>
      </c>
      <c r="L2" s="4">
        <v>87.369782608695644</v>
      </c>
      <c r="M2" s="4">
        <v>0</v>
      </c>
      <c r="N2" s="10">
        <v>0</v>
      </c>
      <c r="O2" s="4">
        <v>66.543695652173909</v>
      </c>
      <c r="P2" s="4">
        <v>0</v>
      </c>
      <c r="Q2" s="8">
        <v>0</v>
      </c>
      <c r="R2" s="4">
        <v>10.217391304347826</v>
      </c>
      <c r="S2" s="4">
        <v>0</v>
      </c>
      <c r="T2" s="10">
        <v>0</v>
      </c>
      <c r="U2" s="4">
        <v>10.608695652173912</v>
      </c>
      <c r="V2" s="4">
        <v>0</v>
      </c>
      <c r="W2" s="10">
        <v>0</v>
      </c>
      <c r="X2" s="4">
        <v>49.167826086956516</v>
      </c>
      <c r="Y2" s="4">
        <v>0</v>
      </c>
      <c r="Z2" s="10">
        <v>0</v>
      </c>
      <c r="AA2" s="4">
        <v>4.8940217391304346</v>
      </c>
      <c r="AB2" s="4">
        <v>0</v>
      </c>
      <c r="AC2" s="10">
        <v>0</v>
      </c>
      <c r="AD2" s="4">
        <v>173.14673913043478</v>
      </c>
      <c r="AE2" s="4">
        <v>0</v>
      </c>
      <c r="AF2" s="10">
        <v>0</v>
      </c>
      <c r="AG2" s="4">
        <v>0</v>
      </c>
      <c r="AH2" s="4">
        <v>0</v>
      </c>
      <c r="AI2" s="10" t="s">
        <v>294</v>
      </c>
      <c r="AJ2" s="4">
        <v>0</v>
      </c>
      <c r="AK2" s="4">
        <v>0</v>
      </c>
      <c r="AL2" s="10" t="s">
        <v>294</v>
      </c>
      <c r="AM2" s="1">
        <v>35279</v>
      </c>
      <c r="AN2" s="1">
        <v>9</v>
      </c>
      <c r="AX2"/>
      <c r="AY2"/>
    </row>
    <row r="3" spans="1:51" x14ac:dyDescent="0.25">
      <c r="A3" t="s">
        <v>143</v>
      </c>
      <c r="B3" t="s">
        <v>113</v>
      </c>
      <c r="C3" t="s">
        <v>207</v>
      </c>
      <c r="D3" t="s">
        <v>192</v>
      </c>
      <c r="E3" s="4">
        <v>37.271739130434781</v>
      </c>
      <c r="F3" s="4">
        <v>196.92282608695649</v>
      </c>
      <c r="G3" s="4">
        <v>0</v>
      </c>
      <c r="H3" s="10">
        <v>0</v>
      </c>
      <c r="I3" s="4">
        <v>165.18304347826086</v>
      </c>
      <c r="J3" s="4">
        <v>0</v>
      </c>
      <c r="K3" s="10">
        <v>0</v>
      </c>
      <c r="L3" s="4">
        <v>51.507608695652173</v>
      </c>
      <c r="M3" s="4">
        <v>0</v>
      </c>
      <c r="N3" s="10">
        <v>0</v>
      </c>
      <c r="O3" s="4">
        <v>28.591956521739135</v>
      </c>
      <c r="P3" s="4">
        <v>0</v>
      </c>
      <c r="Q3" s="8">
        <v>0</v>
      </c>
      <c r="R3" s="4">
        <v>17.263478260869562</v>
      </c>
      <c r="S3" s="4">
        <v>0</v>
      </c>
      <c r="T3" s="10">
        <v>0</v>
      </c>
      <c r="U3" s="4">
        <v>5.6521739130434785</v>
      </c>
      <c r="V3" s="4">
        <v>0</v>
      </c>
      <c r="W3" s="10">
        <v>0</v>
      </c>
      <c r="X3" s="4">
        <v>16.143152173913059</v>
      </c>
      <c r="Y3" s="4">
        <v>0</v>
      </c>
      <c r="Z3" s="10">
        <v>0</v>
      </c>
      <c r="AA3" s="4">
        <v>8.8241304347826084</v>
      </c>
      <c r="AB3" s="4">
        <v>0</v>
      </c>
      <c r="AC3" s="10">
        <v>0</v>
      </c>
      <c r="AD3" s="4">
        <v>120.44793478260867</v>
      </c>
      <c r="AE3" s="4">
        <v>0</v>
      </c>
      <c r="AF3" s="10">
        <v>0</v>
      </c>
      <c r="AG3" s="4">
        <v>0</v>
      </c>
      <c r="AH3" s="4">
        <v>0</v>
      </c>
      <c r="AI3" s="10" t="s">
        <v>294</v>
      </c>
      <c r="AJ3" s="4">
        <v>0</v>
      </c>
      <c r="AK3" s="4">
        <v>0</v>
      </c>
      <c r="AL3" s="10" t="s">
        <v>294</v>
      </c>
      <c r="AM3" s="1">
        <v>35268</v>
      </c>
      <c r="AN3" s="1">
        <v>9</v>
      </c>
      <c r="AX3"/>
      <c r="AY3"/>
    </row>
    <row r="4" spans="1:51" x14ac:dyDescent="0.25">
      <c r="A4" t="s">
        <v>143</v>
      </c>
      <c r="B4" t="s">
        <v>117</v>
      </c>
      <c r="C4" t="s">
        <v>212</v>
      </c>
      <c r="D4" t="s">
        <v>192</v>
      </c>
      <c r="E4" s="4">
        <v>42.913043478260867</v>
      </c>
      <c r="F4" s="4">
        <v>259.51673913043481</v>
      </c>
      <c r="G4" s="4">
        <v>9.2383695652173916</v>
      </c>
      <c r="H4" s="10">
        <v>3.559835714710536E-2</v>
      </c>
      <c r="I4" s="4">
        <v>225.84032608695657</v>
      </c>
      <c r="J4" s="4">
        <v>9.2383695652173916</v>
      </c>
      <c r="K4" s="10">
        <v>4.0906642871478542E-2</v>
      </c>
      <c r="L4" s="4">
        <v>44.790652173913045</v>
      </c>
      <c r="M4" s="4">
        <v>0.66119565217391307</v>
      </c>
      <c r="N4" s="10">
        <v>1.4761911695472172E-2</v>
      </c>
      <c r="O4" s="4">
        <v>23.57739130434782</v>
      </c>
      <c r="P4" s="4">
        <v>0.66119565217391307</v>
      </c>
      <c r="Q4" s="8">
        <v>2.8043630596739699E-2</v>
      </c>
      <c r="R4" s="4">
        <v>15.474130434782614</v>
      </c>
      <c r="S4" s="4">
        <v>0</v>
      </c>
      <c r="T4" s="10">
        <v>0</v>
      </c>
      <c r="U4" s="4">
        <v>5.7391304347826084</v>
      </c>
      <c r="V4" s="4">
        <v>0</v>
      </c>
      <c r="W4" s="10">
        <v>0</v>
      </c>
      <c r="X4" s="4">
        <v>41.954456521739132</v>
      </c>
      <c r="Y4" s="4">
        <v>3.0016304347826086</v>
      </c>
      <c r="Z4" s="10">
        <v>7.1544972420922268E-2</v>
      </c>
      <c r="AA4" s="4">
        <v>12.46315217391304</v>
      </c>
      <c r="AB4" s="4">
        <v>0</v>
      </c>
      <c r="AC4" s="10">
        <v>0</v>
      </c>
      <c r="AD4" s="4">
        <v>160.30847826086961</v>
      </c>
      <c r="AE4" s="4">
        <v>5.5755434782608697</v>
      </c>
      <c r="AF4" s="10">
        <v>3.4780091101531144E-2</v>
      </c>
      <c r="AG4" s="4">
        <v>0</v>
      </c>
      <c r="AH4" s="4">
        <v>0</v>
      </c>
      <c r="AI4" s="10" t="s">
        <v>294</v>
      </c>
      <c r="AJ4" s="4">
        <v>0</v>
      </c>
      <c r="AK4" s="4">
        <v>0</v>
      </c>
      <c r="AL4" s="10" t="s">
        <v>294</v>
      </c>
      <c r="AM4" s="1">
        <v>35275</v>
      </c>
      <c r="AN4" s="1">
        <v>9</v>
      </c>
      <c r="AX4"/>
      <c r="AY4"/>
    </row>
    <row r="5" spans="1:51" x14ac:dyDescent="0.25">
      <c r="A5" t="s">
        <v>143</v>
      </c>
      <c r="B5" t="s">
        <v>112</v>
      </c>
      <c r="C5" t="s">
        <v>208</v>
      </c>
      <c r="D5" t="s">
        <v>192</v>
      </c>
      <c r="E5" s="4">
        <v>36.489130434782609</v>
      </c>
      <c r="F5" s="4">
        <v>196.26097826086959</v>
      </c>
      <c r="G5" s="4">
        <v>8.3836956521739108</v>
      </c>
      <c r="H5" s="10">
        <v>4.271707869014249E-2</v>
      </c>
      <c r="I5" s="4">
        <v>155.37347826086958</v>
      </c>
      <c r="J5" s="4">
        <v>8.3836956521739108</v>
      </c>
      <c r="K5" s="10">
        <v>5.3958344409963069E-2</v>
      </c>
      <c r="L5" s="4">
        <v>49.360869565217399</v>
      </c>
      <c r="M5" s="4">
        <v>0.13043478260869565</v>
      </c>
      <c r="N5" s="10">
        <v>2.642473355060336E-3</v>
      </c>
      <c r="O5" s="4">
        <v>21.958260869565216</v>
      </c>
      <c r="P5" s="4">
        <v>0.13043478260869565</v>
      </c>
      <c r="Q5" s="8">
        <v>5.9401235545699354E-3</v>
      </c>
      <c r="R5" s="4">
        <v>21.576521739130442</v>
      </c>
      <c r="S5" s="4">
        <v>0</v>
      </c>
      <c r="T5" s="10">
        <v>0</v>
      </c>
      <c r="U5" s="4">
        <v>5.8260869565217392</v>
      </c>
      <c r="V5" s="4">
        <v>0</v>
      </c>
      <c r="W5" s="10">
        <v>0</v>
      </c>
      <c r="X5" s="4">
        <v>21.764347826086961</v>
      </c>
      <c r="Y5" s="4">
        <v>1.5650000000000002</v>
      </c>
      <c r="Z5" s="10">
        <v>7.1906588357505283E-2</v>
      </c>
      <c r="AA5" s="4">
        <v>13.48489130434783</v>
      </c>
      <c r="AB5" s="4">
        <v>0</v>
      </c>
      <c r="AC5" s="10">
        <v>0</v>
      </c>
      <c r="AD5" s="4">
        <v>111.65086956521741</v>
      </c>
      <c r="AE5" s="4">
        <v>6.688260869565215</v>
      </c>
      <c r="AF5" s="10">
        <v>5.9903347780542578E-2</v>
      </c>
      <c r="AG5" s="4">
        <v>0</v>
      </c>
      <c r="AH5" s="4">
        <v>0</v>
      </c>
      <c r="AI5" s="10" t="s">
        <v>294</v>
      </c>
      <c r="AJ5" s="4">
        <v>0</v>
      </c>
      <c r="AK5" s="4">
        <v>0</v>
      </c>
      <c r="AL5" s="10" t="s">
        <v>294</v>
      </c>
      <c r="AM5" s="1">
        <v>35266</v>
      </c>
      <c r="AN5" s="1">
        <v>9</v>
      </c>
      <c r="AX5"/>
      <c r="AY5"/>
    </row>
    <row r="6" spans="1:51" x14ac:dyDescent="0.25">
      <c r="A6" t="s">
        <v>143</v>
      </c>
      <c r="B6" t="s">
        <v>80</v>
      </c>
      <c r="C6" t="s">
        <v>208</v>
      </c>
      <c r="D6" t="s">
        <v>192</v>
      </c>
      <c r="E6" s="4">
        <v>103.51086956521739</v>
      </c>
      <c r="F6" s="4">
        <v>408.4515217391305</v>
      </c>
      <c r="G6" s="4">
        <v>71.2957608695652</v>
      </c>
      <c r="H6" s="10">
        <v>0.17455134104041928</v>
      </c>
      <c r="I6" s="4">
        <v>380.02489130434788</v>
      </c>
      <c r="J6" s="4">
        <v>71.2957608695652</v>
      </c>
      <c r="K6" s="10">
        <v>0.18760813436419632</v>
      </c>
      <c r="L6" s="4">
        <v>72.839673913043484</v>
      </c>
      <c r="M6" s="4">
        <v>1.1648913043478262</v>
      </c>
      <c r="N6" s="10">
        <v>1.5992538705465398E-2</v>
      </c>
      <c r="O6" s="4">
        <v>66.144021739130451</v>
      </c>
      <c r="P6" s="4">
        <v>1.1648913043478262</v>
      </c>
      <c r="Q6" s="8">
        <v>1.7611437492296943E-2</v>
      </c>
      <c r="R6" s="4">
        <v>0.86956521739130432</v>
      </c>
      <c r="S6" s="4">
        <v>0</v>
      </c>
      <c r="T6" s="10">
        <v>0</v>
      </c>
      <c r="U6" s="4">
        <v>5.8260869565217392</v>
      </c>
      <c r="V6" s="4">
        <v>0</v>
      </c>
      <c r="W6" s="10">
        <v>0</v>
      </c>
      <c r="X6" s="4">
        <v>114.67695652173914</v>
      </c>
      <c r="Y6" s="4">
        <v>24.973152173913039</v>
      </c>
      <c r="Z6" s="10">
        <v>0.2177695757837706</v>
      </c>
      <c r="AA6" s="4">
        <v>21.730978260869566</v>
      </c>
      <c r="AB6" s="4">
        <v>0</v>
      </c>
      <c r="AC6" s="10">
        <v>0</v>
      </c>
      <c r="AD6" s="4">
        <v>199.20391304347828</v>
      </c>
      <c r="AE6" s="4">
        <v>45.157717391304338</v>
      </c>
      <c r="AF6" s="10">
        <v>0.2266909153609257</v>
      </c>
      <c r="AG6" s="4">
        <v>0</v>
      </c>
      <c r="AH6" s="4">
        <v>0</v>
      </c>
      <c r="AI6" s="10" t="s">
        <v>294</v>
      </c>
      <c r="AJ6" s="4">
        <v>0</v>
      </c>
      <c r="AK6" s="4">
        <v>0</v>
      </c>
      <c r="AL6" s="10" t="s">
        <v>294</v>
      </c>
      <c r="AM6" s="1">
        <v>35193</v>
      </c>
      <c r="AN6" s="1">
        <v>9</v>
      </c>
      <c r="AX6"/>
      <c r="AY6"/>
    </row>
    <row r="7" spans="1:51" x14ac:dyDescent="0.25">
      <c r="A7" t="s">
        <v>143</v>
      </c>
      <c r="B7" t="s">
        <v>131</v>
      </c>
      <c r="C7" t="s">
        <v>205</v>
      </c>
      <c r="D7" t="s">
        <v>192</v>
      </c>
      <c r="E7" s="4">
        <v>86.021739130434781</v>
      </c>
      <c r="F7" s="4">
        <v>542.45923913043475</v>
      </c>
      <c r="G7" s="4">
        <v>14.092391304347823</v>
      </c>
      <c r="H7" s="10">
        <v>2.5978710081402626E-2</v>
      </c>
      <c r="I7" s="4">
        <v>524.45652173913038</v>
      </c>
      <c r="J7" s="4">
        <v>14.092391304347823</v>
      </c>
      <c r="K7" s="10">
        <v>2.687046632124352E-2</v>
      </c>
      <c r="L7" s="4">
        <v>58.279021739130442</v>
      </c>
      <c r="M7" s="4">
        <v>0.82521739130434779</v>
      </c>
      <c r="N7" s="10">
        <v>1.4159767385907747E-2</v>
      </c>
      <c r="O7" s="4">
        <v>47.667608695652177</v>
      </c>
      <c r="P7" s="4">
        <v>0.82521739130434779</v>
      </c>
      <c r="Q7" s="8">
        <v>1.7311910831801742E-2</v>
      </c>
      <c r="R7" s="4">
        <v>4.8722826086956523</v>
      </c>
      <c r="S7" s="4">
        <v>0</v>
      </c>
      <c r="T7" s="10">
        <v>0</v>
      </c>
      <c r="U7" s="4">
        <v>5.7391304347826084</v>
      </c>
      <c r="V7" s="4">
        <v>0</v>
      </c>
      <c r="W7" s="10">
        <v>0</v>
      </c>
      <c r="X7" s="4">
        <v>142.80793478260864</v>
      </c>
      <c r="Y7" s="4">
        <v>12.27260869565217</v>
      </c>
      <c r="Z7" s="10">
        <v>8.593786272684581E-2</v>
      </c>
      <c r="AA7" s="4">
        <v>7.3913043478260869</v>
      </c>
      <c r="AB7" s="4">
        <v>0</v>
      </c>
      <c r="AC7" s="10">
        <v>0</v>
      </c>
      <c r="AD7" s="4">
        <v>333.98097826086956</v>
      </c>
      <c r="AE7" s="4">
        <v>0.99456521739130432</v>
      </c>
      <c r="AF7" s="10">
        <v>2.9779097677067653E-3</v>
      </c>
      <c r="AG7" s="4">
        <v>0</v>
      </c>
      <c r="AH7" s="4">
        <v>0</v>
      </c>
      <c r="AI7" s="10" t="s">
        <v>294</v>
      </c>
      <c r="AJ7" s="4">
        <v>0</v>
      </c>
      <c r="AK7" s="4">
        <v>0</v>
      </c>
      <c r="AL7" s="10" t="s">
        <v>294</v>
      </c>
      <c r="AM7" s="1">
        <v>35290</v>
      </c>
      <c r="AN7" s="1">
        <v>9</v>
      </c>
      <c r="AX7"/>
      <c r="AY7"/>
    </row>
    <row r="8" spans="1:51" x14ac:dyDescent="0.25">
      <c r="A8" t="s">
        <v>143</v>
      </c>
      <c r="B8" t="s">
        <v>70</v>
      </c>
      <c r="C8" t="s">
        <v>208</v>
      </c>
      <c r="D8" t="s">
        <v>192</v>
      </c>
      <c r="E8" s="4">
        <v>54.641304347826086</v>
      </c>
      <c r="F8" s="4">
        <v>187.91239130434784</v>
      </c>
      <c r="G8" s="4">
        <v>0</v>
      </c>
      <c r="H8" s="10">
        <v>0</v>
      </c>
      <c r="I8" s="4">
        <v>168.32347826086956</v>
      </c>
      <c r="J8" s="4">
        <v>0</v>
      </c>
      <c r="K8" s="10">
        <v>0</v>
      </c>
      <c r="L8" s="4">
        <v>36.004021739130437</v>
      </c>
      <c r="M8" s="4">
        <v>0</v>
      </c>
      <c r="N8" s="10">
        <v>0</v>
      </c>
      <c r="O8" s="4">
        <v>22.849891304347828</v>
      </c>
      <c r="P8" s="4">
        <v>0</v>
      </c>
      <c r="Q8" s="8">
        <v>0</v>
      </c>
      <c r="R8" s="4">
        <v>7.4149999999999983</v>
      </c>
      <c r="S8" s="4">
        <v>0</v>
      </c>
      <c r="T8" s="10">
        <v>0</v>
      </c>
      <c r="U8" s="4">
        <v>5.7391304347826084</v>
      </c>
      <c r="V8" s="4">
        <v>0</v>
      </c>
      <c r="W8" s="10">
        <v>0</v>
      </c>
      <c r="X8" s="4">
        <v>42.081086956521744</v>
      </c>
      <c r="Y8" s="4">
        <v>0</v>
      </c>
      <c r="Z8" s="10">
        <v>0</v>
      </c>
      <c r="AA8" s="4">
        <v>6.4347826086956523</v>
      </c>
      <c r="AB8" s="4">
        <v>0</v>
      </c>
      <c r="AC8" s="10">
        <v>0</v>
      </c>
      <c r="AD8" s="4">
        <v>75.237934782608676</v>
      </c>
      <c r="AE8" s="4">
        <v>0</v>
      </c>
      <c r="AF8" s="10">
        <v>0</v>
      </c>
      <c r="AG8" s="4">
        <v>28.154565217391308</v>
      </c>
      <c r="AH8" s="4">
        <v>0</v>
      </c>
      <c r="AI8" s="10">
        <v>0</v>
      </c>
      <c r="AJ8" s="4">
        <v>0</v>
      </c>
      <c r="AK8" s="4">
        <v>0</v>
      </c>
      <c r="AL8" s="10" t="s">
        <v>294</v>
      </c>
      <c r="AM8" s="1">
        <v>35171</v>
      </c>
      <c r="AN8" s="1">
        <v>9</v>
      </c>
      <c r="AX8"/>
      <c r="AY8"/>
    </row>
    <row r="9" spans="1:51" x14ac:dyDescent="0.25">
      <c r="A9" t="s">
        <v>143</v>
      </c>
      <c r="B9" t="s">
        <v>35</v>
      </c>
      <c r="C9" t="s">
        <v>221</v>
      </c>
      <c r="D9" t="s">
        <v>199</v>
      </c>
      <c r="E9" s="4">
        <v>83.434782608695656</v>
      </c>
      <c r="F9" s="4">
        <v>347.24271739130432</v>
      </c>
      <c r="G9" s="4">
        <v>2.6086956521739131</v>
      </c>
      <c r="H9" s="10">
        <v>7.5126000388777061E-3</v>
      </c>
      <c r="I9" s="4">
        <v>308.65380434782605</v>
      </c>
      <c r="J9" s="4">
        <v>0</v>
      </c>
      <c r="K9" s="10">
        <v>0</v>
      </c>
      <c r="L9" s="4">
        <v>50.315108695652178</v>
      </c>
      <c r="M9" s="4">
        <v>2.6086956521739131</v>
      </c>
      <c r="N9" s="10">
        <v>5.1847163204068271E-2</v>
      </c>
      <c r="O9" s="4">
        <v>33.604565217391311</v>
      </c>
      <c r="P9" s="4">
        <v>0</v>
      </c>
      <c r="Q9" s="8">
        <v>0</v>
      </c>
      <c r="R9" s="4">
        <v>11.058152173913046</v>
      </c>
      <c r="S9" s="4">
        <v>2.6086956521739131</v>
      </c>
      <c r="T9" s="10">
        <v>0.23590701331891675</v>
      </c>
      <c r="U9" s="4">
        <v>5.6523913043478258</v>
      </c>
      <c r="V9" s="4">
        <v>0</v>
      </c>
      <c r="W9" s="10">
        <v>0</v>
      </c>
      <c r="X9" s="4">
        <v>85.143695652173903</v>
      </c>
      <c r="Y9" s="4">
        <v>0</v>
      </c>
      <c r="Z9" s="10">
        <v>0</v>
      </c>
      <c r="AA9" s="4">
        <v>21.878369565217383</v>
      </c>
      <c r="AB9" s="4">
        <v>0</v>
      </c>
      <c r="AC9" s="10">
        <v>0</v>
      </c>
      <c r="AD9" s="4">
        <v>189.90554347826085</v>
      </c>
      <c r="AE9" s="4">
        <v>0</v>
      </c>
      <c r="AF9" s="10">
        <v>0</v>
      </c>
      <c r="AG9" s="4">
        <v>0</v>
      </c>
      <c r="AH9" s="4">
        <v>0</v>
      </c>
      <c r="AI9" s="10" t="s">
        <v>294</v>
      </c>
      <c r="AJ9" s="4">
        <v>0</v>
      </c>
      <c r="AK9" s="4">
        <v>0</v>
      </c>
      <c r="AL9" s="10" t="s">
        <v>294</v>
      </c>
      <c r="AM9" s="1">
        <v>35112</v>
      </c>
      <c r="AN9" s="1">
        <v>9</v>
      </c>
      <c r="AX9"/>
      <c r="AY9"/>
    </row>
    <row r="10" spans="1:51" x14ac:dyDescent="0.25">
      <c r="A10" t="s">
        <v>143</v>
      </c>
      <c r="B10" t="s">
        <v>109</v>
      </c>
      <c r="C10" t="s">
        <v>239</v>
      </c>
      <c r="D10" t="s">
        <v>193</v>
      </c>
      <c r="E10" s="4">
        <v>34.336956521739133</v>
      </c>
      <c r="F10" s="4">
        <v>156.6875</v>
      </c>
      <c r="G10" s="4">
        <v>29.103260869565215</v>
      </c>
      <c r="H10" s="10">
        <v>0.18574079533827023</v>
      </c>
      <c r="I10" s="4">
        <v>135.44021739130434</v>
      </c>
      <c r="J10" s="4">
        <v>29.103260869565215</v>
      </c>
      <c r="K10" s="10">
        <v>0.21487901769591911</v>
      </c>
      <c r="L10" s="4">
        <v>15.554347826086957</v>
      </c>
      <c r="M10" s="4">
        <v>0</v>
      </c>
      <c r="N10" s="10">
        <v>0</v>
      </c>
      <c r="O10" s="4">
        <v>0</v>
      </c>
      <c r="P10" s="4">
        <v>0</v>
      </c>
      <c r="Q10" s="8" t="s">
        <v>294</v>
      </c>
      <c r="R10" s="4">
        <v>10.423913043478262</v>
      </c>
      <c r="S10" s="4">
        <v>0</v>
      </c>
      <c r="T10" s="10">
        <v>0</v>
      </c>
      <c r="U10" s="4">
        <v>5.1304347826086953</v>
      </c>
      <c r="V10" s="4">
        <v>0</v>
      </c>
      <c r="W10" s="10">
        <v>0</v>
      </c>
      <c r="X10" s="4">
        <v>30.665760869565219</v>
      </c>
      <c r="Y10" s="4">
        <v>24.146739130434781</v>
      </c>
      <c r="Z10" s="10">
        <v>0.78741692512184314</v>
      </c>
      <c r="AA10" s="4">
        <v>5.6929347826086953</v>
      </c>
      <c r="AB10" s="4">
        <v>0</v>
      </c>
      <c r="AC10" s="10">
        <v>0</v>
      </c>
      <c r="AD10" s="4">
        <v>82.5625</v>
      </c>
      <c r="AE10" s="4">
        <v>4.9565217391304346</v>
      </c>
      <c r="AF10" s="10">
        <v>6.003357140506204E-2</v>
      </c>
      <c r="AG10" s="4">
        <v>22.211956521739129</v>
      </c>
      <c r="AH10" s="4">
        <v>0</v>
      </c>
      <c r="AI10" s="10">
        <v>0</v>
      </c>
      <c r="AJ10" s="4">
        <v>0</v>
      </c>
      <c r="AK10" s="4">
        <v>0</v>
      </c>
      <c r="AL10" s="10" t="s">
        <v>294</v>
      </c>
      <c r="AM10" s="1">
        <v>35263</v>
      </c>
      <c r="AN10" s="1">
        <v>9</v>
      </c>
      <c r="AX10"/>
      <c r="AY10"/>
    </row>
    <row r="11" spans="1:51" x14ac:dyDescent="0.25">
      <c r="A11" t="s">
        <v>143</v>
      </c>
      <c r="B11" t="s">
        <v>45</v>
      </c>
      <c r="C11" t="s">
        <v>215</v>
      </c>
      <c r="D11" t="s">
        <v>192</v>
      </c>
      <c r="E11" s="4">
        <v>68.119565217391298</v>
      </c>
      <c r="F11" s="4">
        <v>238.85869565217391</v>
      </c>
      <c r="G11" s="4">
        <v>0</v>
      </c>
      <c r="H11" s="10">
        <v>0</v>
      </c>
      <c r="I11" s="4">
        <v>223.10326086956519</v>
      </c>
      <c r="J11" s="4">
        <v>0</v>
      </c>
      <c r="K11" s="10">
        <v>0</v>
      </c>
      <c r="L11" s="4">
        <v>42.192934782608695</v>
      </c>
      <c r="M11" s="4">
        <v>0</v>
      </c>
      <c r="N11" s="10">
        <v>0</v>
      </c>
      <c r="O11" s="4">
        <v>26.4375</v>
      </c>
      <c r="P11" s="4">
        <v>0</v>
      </c>
      <c r="Q11" s="8">
        <v>0</v>
      </c>
      <c r="R11" s="4">
        <v>10.711956521739131</v>
      </c>
      <c r="S11" s="4">
        <v>0</v>
      </c>
      <c r="T11" s="10">
        <v>0</v>
      </c>
      <c r="U11" s="4">
        <v>5.0434782608695654</v>
      </c>
      <c r="V11" s="4">
        <v>0</v>
      </c>
      <c r="W11" s="10">
        <v>0</v>
      </c>
      <c r="X11" s="4">
        <v>65.622282608695642</v>
      </c>
      <c r="Y11" s="4">
        <v>0</v>
      </c>
      <c r="Z11" s="10">
        <v>0</v>
      </c>
      <c r="AA11" s="4">
        <v>0</v>
      </c>
      <c r="AB11" s="4">
        <v>0</v>
      </c>
      <c r="AC11" s="10" t="s">
        <v>294</v>
      </c>
      <c r="AD11" s="4">
        <v>131.04347826086956</v>
      </c>
      <c r="AE11" s="4">
        <v>0</v>
      </c>
      <c r="AF11" s="10">
        <v>0</v>
      </c>
      <c r="AG11" s="4">
        <v>0</v>
      </c>
      <c r="AH11" s="4">
        <v>0</v>
      </c>
      <c r="AI11" s="10" t="s">
        <v>294</v>
      </c>
      <c r="AJ11" s="4">
        <v>0</v>
      </c>
      <c r="AK11" s="4">
        <v>0</v>
      </c>
      <c r="AL11" s="10" t="s">
        <v>294</v>
      </c>
      <c r="AM11" s="1">
        <v>35130</v>
      </c>
      <c r="AN11" s="1">
        <v>9</v>
      </c>
      <c r="AX11"/>
      <c r="AY11"/>
    </row>
    <row r="12" spans="1:51" x14ac:dyDescent="0.25">
      <c r="A12" t="s">
        <v>143</v>
      </c>
      <c r="B12" t="s">
        <v>92</v>
      </c>
      <c r="C12" t="s">
        <v>205</v>
      </c>
      <c r="D12" t="s">
        <v>192</v>
      </c>
      <c r="E12" s="4">
        <v>94.619565217391298</v>
      </c>
      <c r="F12" s="4">
        <v>470.93749999999989</v>
      </c>
      <c r="G12" s="4">
        <v>140.41032608695653</v>
      </c>
      <c r="H12" s="10">
        <v>0.29815065924237627</v>
      </c>
      <c r="I12" s="4">
        <v>466.86684782608683</v>
      </c>
      <c r="J12" s="4">
        <v>140.41032608695653</v>
      </c>
      <c r="K12" s="10">
        <v>0.30075026046668657</v>
      </c>
      <c r="L12" s="4">
        <v>72.031630434782599</v>
      </c>
      <c r="M12" s="4">
        <v>8.7146739130434785</v>
      </c>
      <c r="N12" s="10">
        <v>0.12098398801251264</v>
      </c>
      <c r="O12" s="4">
        <v>67.960978260869553</v>
      </c>
      <c r="P12" s="4">
        <v>8.7146739130434785</v>
      </c>
      <c r="Q12" s="8">
        <v>0.12823055429826261</v>
      </c>
      <c r="R12" s="4">
        <v>4.0706521739130439</v>
      </c>
      <c r="S12" s="4">
        <v>0</v>
      </c>
      <c r="T12" s="10">
        <v>0</v>
      </c>
      <c r="U12" s="4">
        <v>0</v>
      </c>
      <c r="V12" s="4">
        <v>0</v>
      </c>
      <c r="W12" s="10" t="s">
        <v>294</v>
      </c>
      <c r="X12" s="4">
        <v>108.39315217391307</v>
      </c>
      <c r="Y12" s="4">
        <v>9.2092391304347831</v>
      </c>
      <c r="Z12" s="10">
        <v>8.4961447708974056E-2</v>
      </c>
      <c r="AA12" s="4">
        <v>0</v>
      </c>
      <c r="AB12" s="4">
        <v>0</v>
      </c>
      <c r="AC12" s="10" t="s">
        <v>294</v>
      </c>
      <c r="AD12" s="4">
        <v>290.51271739130419</v>
      </c>
      <c r="AE12" s="4">
        <v>122.48641304347827</v>
      </c>
      <c r="AF12" s="10">
        <v>0.42162151847726514</v>
      </c>
      <c r="AG12" s="4">
        <v>0</v>
      </c>
      <c r="AH12" s="4">
        <v>0</v>
      </c>
      <c r="AI12" s="10" t="s">
        <v>294</v>
      </c>
      <c r="AJ12" s="4">
        <v>0</v>
      </c>
      <c r="AK12" s="4">
        <v>0</v>
      </c>
      <c r="AL12" s="10" t="s">
        <v>294</v>
      </c>
      <c r="AM12" s="1">
        <v>35234</v>
      </c>
      <c r="AN12" s="1">
        <v>9</v>
      </c>
      <c r="AX12"/>
      <c r="AY12"/>
    </row>
    <row r="13" spans="1:51" x14ac:dyDescent="0.25">
      <c r="A13" t="s">
        <v>143</v>
      </c>
      <c r="B13" t="s">
        <v>125</v>
      </c>
      <c r="C13" t="s">
        <v>206</v>
      </c>
      <c r="D13" t="s">
        <v>193</v>
      </c>
      <c r="E13" s="4">
        <v>90.282608695652172</v>
      </c>
      <c r="F13" s="4">
        <v>467.76967391304345</v>
      </c>
      <c r="G13" s="4">
        <v>117.55978260869566</v>
      </c>
      <c r="H13" s="10">
        <v>0.25131980366591605</v>
      </c>
      <c r="I13" s="4">
        <v>453.7642391304347</v>
      </c>
      <c r="J13" s="4">
        <v>112.72282608695653</v>
      </c>
      <c r="K13" s="10">
        <v>0.24841716549318976</v>
      </c>
      <c r="L13" s="4">
        <v>65.123369565217402</v>
      </c>
      <c r="M13" s="4">
        <v>5.4565217391304346</v>
      </c>
      <c r="N13" s="10">
        <v>8.3787460255201229E-2</v>
      </c>
      <c r="O13" s="4">
        <v>55.954891304347832</v>
      </c>
      <c r="P13" s="4">
        <v>5.4565217391304346</v>
      </c>
      <c r="Q13" s="8">
        <v>9.7516438901677382E-2</v>
      </c>
      <c r="R13" s="4">
        <v>6.0326086956521738</v>
      </c>
      <c r="S13" s="4">
        <v>0</v>
      </c>
      <c r="T13" s="10">
        <v>0</v>
      </c>
      <c r="U13" s="4">
        <v>3.1358695652173911</v>
      </c>
      <c r="V13" s="4">
        <v>0</v>
      </c>
      <c r="W13" s="10">
        <v>0</v>
      </c>
      <c r="X13" s="4">
        <v>122.27152173913046</v>
      </c>
      <c r="Y13" s="4">
        <v>0</v>
      </c>
      <c r="Z13" s="10">
        <v>0</v>
      </c>
      <c r="AA13" s="4">
        <v>4.8369565217391308</v>
      </c>
      <c r="AB13" s="4">
        <v>4.8369565217391308</v>
      </c>
      <c r="AC13" s="10">
        <v>1</v>
      </c>
      <c r="AD13" s="4">
        <v>275.53782608695644</v>
      </c>
      <c r="AE13" s="4">
        <v>107.26630434782609</v>
      </c>
      <c r="AF13" s="10">
        <v>0.38929792642689331</v>
      </c>
      <c r="AG13" s="4">
        <v>0</v>
      </c>
      <c r="AH13" s="4">
        <v>0</v>
      </c>
      <c r="AI13" s="10" t="s">
        <v>294</v>
      </c>
      <c r="AJ13" s="4">
        <v>0</v>
      </c>
      <c r="AK13" s="4">
        <v>0</v>
      </c>
      <c r="AL13" s="10" t="s">
        <v>294</v>
      </c>
      <c r="AM13" s="1">
        <v>35284</v>
      </c>
      <c r="AN13" s="1">
        <v>9</v>
      </c>
      <c r="AX13"/>
      <c r="AY13"/>
    </row>
    <row r="14" spans="1:51" x14ac:dyDescent="0.25">
      <c r="A14" t="s">
        <v>143</v>
      </c>
      <c r="B14" t="s">
        <v>136</v>
      </c>
      <c r="C14" t="s">
        <v>211</v>
      </c>
      <c r="D14" t="s">
        <v>195</v>
      </c>
      <c r="E14" s="4">
        <v>37.423913043478258</v>
      </c>
      <c r="F14" s="4">
        <v>173.5978260869565</v>
      </c>
      <c r="G14" s="4">
        <v>0</v>
      </c>
      <c r="H14" s="10">
        <v>0</v>
      </c>
      <c r="I14" s="4">
        <v>163.24728260869563</v>
      </c>
      <c r="J14" s="4">
        <v>0</v>
      </c>
      <c r="K14" s="10">
        <v>0</v>
      </c>
      <c r="L14" s="4">
        <v>80.070652173913032</v>
      </c>
      <c r="M14" s="4">
        <v>0</v>
      </c>
      <c r="N14" s="10">
        <v>0</v>
      </c>
      <c r="O14" s="4">
        <v>69.720108695652172</v>
      </c>
      <c r="P14" s="4">
        <v>0</v>
      </c>
      <c r="Q14" s="8">
        <v>0</v>
      </c>
      <c r="R14" s="4">
        <v>5.0461956521739131</v>
      </c>
      <c r="S14" s="4">
        <v>0</v>
      </c>
      <c r="T14" s="10">
        <v>0</v>
      </c>
      <c r="U14" s="4">
        <v>5.3043478260869561</v>
      </c>
      <c r="V14" s="4">
        <v>0</v>
      </c>
      <c r="W14" s="10">
        <v>0</v>
      </c>
      <c r="X14" s="4">
        <v>14.701086956521738</v>
      </c>
      <c r="Y14" s="4">
        <v>0</v>
      </c>
      <c r="Z14" s="10">
        <v>0</v>
      </c>
      <c r="AA14" s="4">
        <v>0</v>
      </c>
      <c r="AB14" s="4">
        <v>0</v>
      </c>
      <c r="AC14" s="10" t="s">
        <v>294</v>
      </c>
      <c r="AD14" s="4">
        <v>78.826086956521735</v>
      </c>
      <c r="AE14" s="4">
        <v>0</v>
      </c>
      <c r="AF14" s="10">
        <v>0</v>
      </c>
      <c r="AG14" s="4">
        <v>0</v>
      </c>
      <c r="AH14" s="4">
        <v>0</v>
      </c>
      <c r="AI14" s="10" t="s">
        <v>294</v>
      </c>
      <c r="AJ14" s="4">
        <v>0</v>
      </c>
      <c r="AK14" s="4">
        <v>0</v>
      </c>
      <c r="AL14" s="10" t="s">
        <v>294</v>
      </c>
      <c r="AM14" s="1">
        <v>35296</v>
      </c>
      <c r="AN14" s="1">
        <v>9</v>
      </c>
      <c r="AX14"/>
      <c r="AY14"/>
    </row>
    <row r="15" spans="1:51" x14ac:dyDescent="0.25">
      <c r="A15" t="s">
        <v>143</v>
      </c>
      <c r="B15" t="s">
        <v>41</v>
      </c>
      <c r="C15" t="s">
        <v>224</v>
      </c>
      <c r="D15" t="s">
        <v>192</v>
      </c>
      <c r="E15" s="4">
        <v>43.956521739130437</v>
      </c>
      <c r="F15" s="4">
        <v>264.375</v>
      </c>
      <c r="G15" s="4">
        <v>0</v>
      </c>
      <c r="H15" s="10">
        <v>0</v>
      </c>
      <c r="I15" s="4">
        <v>230.6635869565217</v>
      </c>
      <c r="J15" s="4">
        <v>0</v>
      </c>
      <c r="K15" s="10">
        <v>0</v>
      </c>
      <c r="L15" s="4">
        <v>66.185760869565229</v>
      </c>
      <c r="M15" s="4">
        <v>0</v>
      </c>
      <c r="N15" s="10">
        <v>0</v>
      </c>
      <c r="O15" s="4">
        <v>54.055326086956534</v>
      </c>
      <c r="P15" s="4">
        <v>0</v>
      </c>
      <c r="Q15" s="8">
        <v>0</v>
      </c>
      <c r="R15" s="4">
        <v>12.130434782608694</v>
      </c>
      <c r="S15" s="4">
        <v>0</v>
      </c>
      <c r="T15" s="10">
        <v>0</v>
      </c>
      <c r="U15" s="4">
        <v>0</v>
      </c>
      <c r="V15" s="4">
        <v>0</v>
      </c>
      <c r="W15" s="10" t="s">
        <v>294</v>
      </c>
      <c r="X15" s="4">
        <v>70.447173913043471</v>
      </c>
      <c r="Y15" s="4">
        <v>0</v>
      </c>
      <c r="Z15" s="10">
        <v>0</v>
      </c>
      <c r="AA15" s="4">
        <v>21.580978260869571</v>
      </c>
      <c r="AB15" s="4">
        <v>0</v>
      </c>
      <c r="AC15" s="10">
        <v>0</v>
      </c>
      <c r="AD15" s="4">
        <v>106.1610869565217</v>
      </c>
      <c r="AE15" s="4">
        <v>0</v>
      </c>
      <c r="AF15" s="10">
        <v>0</v>
      </c>
      <c r="AG15" s="4">
        <v>0</v>
      </c>
      <c r="AH15" s="4">
        <v>0</v>
      </c>
      <c r="AI15" s="10" t="s">
        <v>294</v>
      </c>
      <c r="AJ15" s="4">
        <v>0</v>
      </c>
      <c r="AK15" s="4">
        <v>0</v>
      </c>
      <c r="AL15" s="10" t="s">
        <v>294</v>
      </c>
      <c r="AM15" s="1">
        <v>35121</v>
      </c>
      <c r="AN15" s="1">
        <v>9</v>
      </c>
      <c r="AX15"/>
      <c r="AY15"/>
    </row>
    <row r="16" spans="1:51" x14ac:dyDescent="0.25">
      <c r="A16" t="s">
        <v>143</v>
      </c>
      <c r="B16" t="s">
        <v>75</v>
      </c>
      <c r="C16" t="s">
        <v>205</v>
      </c>
      <c r="D16" t="s">
        <v>192</v>
      </c>
      <c r="E16" s="4">
        <v>38.554347826086953</v>
      </c>
      <c r="F16" s="4">
        <v>188.66891304347826</v>
      </c>
      <c r="G16" s="4">
        <v>18.411086956521736</v>
      </c>
      <c r="H16" s="10">
        <v>9.7584104659992121E-2</v>
      </c>
      <c r="I16" s="4">
        <v>188.66891304347826</v>
      </c>
      <c r="J16" s="4">
        <v>18.411086956521736</v>
      </c>
      <c r="K16" s="10">
        <v>9.7584104659992121E-2</v>
      </c>
      <c r="L16" s="4">
        <v>8.9819565217391286</v>
      </c>
      <c r="M16" s="4">
        <v>0.12858695652173913</v>
      </c>
      <c r="N16" s="10">
        <v>1.4316141055739771E-2</v>
      </c>
      <c r="O16" s="4">
        <v>8.9819565217391286</v>
      </c>
      <c r="P16" s="4">
        <v>0.12858695652173913</v>
      </c>
      <c r="Q16" s="8">
        <v>1.4316141055739771E-2</v>
      </c>
      <c r="R16" s="4">
        <v>0</v>
      </c>
      <c r="S16" s="4">
        <v>0</v>
      </c>
      <c r="T16" s="10" t="s">
        <v>294</v>
      </c>
      <c r="U16" s="4">
        <v>0</v>
      </c>
      <c r="V16" s="4">
        <v>0</v>
      </c>
      <c r="W16" s="10" t="s">
        <v>294</v>
      </c>
      <c r="X16" s="4">
        <v>50.965652173913035</v>
      </c>
      <c r="Y16" s="4">
        <v>9.2096739130434759</v>
      </c>
      <c r="Z16" s="10">
        <v>0.18070354288054186</v>
      </c>
      <c r="AA16" s="4">
        <v>0</v>
      </c>
      <c r="AB16" s="4">
        <v>0</v>
      </c>
      <c r="AC16" s="10" t="s">
        <v>294</v>
      </c>
      <c r="AD16" s="4">
        <v>128.72130434782608</v>
      </c>
      <c r="AE16" s="4">
        <v>9.0728260869565212</v>
      </c>
      <c r="AF16" s="10">
        <v>7.0484261582995283E-2</v>
      </c>
      <c r="AG16" s="4">
        <v>0</v>
      </c>
      <c r="AH16" s="4">
        <v>0</v>
      </c>
      <c r="AI16" s="10" t="s">
        <v>294</v>
      </c>
      <c r="AJ16" s="4">
        <v>0</v>
      </c>
      <c r="AK16" s="4">
        <v>0</v>
      </c>
      <c r="AL16" s="10" t="s">
        <v>294</v>
      </c>
      <c r="AM16" s="1">
        <v>35176</v>
      </c>
      <c r="AN16" s="1">
        <v>9</v>
      </c>
      <c r="AX16"/>
      <c r="AY16"/>
    </row>
    <row r="17" spans="1:51" x14ac:dyDescent="0.25">
      <c r="A17" t="s">
        <v>143</v>
      </c>
      <c r="B17" t="s">
        <v>20</v>
      </c>
      <c r="C17" t="s">
        <v>212</v>
      </c>
      <c r="D17" t="s">
        <v>192</v>
      </c>
      <c r="E17" s="4">
        <v>161.78260869565219</v>
      </c>
      <c r="F17" s="4">
        <v>525.62184782608699</v>
      </c>
      <c r="G17" s="4">
        <v>0</v>
      </c>
      <c r="H17" s="10">
        <v>0</v>
      </c>
      <c r="I17" s="4">
        <v>506.90978260869565</v>
      </c>
      <c r="J17" s="4">
        <v>0</v>
      </c>
      <c r="K17" s="10">
        <v>0</v>
      </c>
      <c r="L17" s="4">
        <v>38.208260869565223</v>
      </c>
      <c r="M17" s="4">
        <v>0</v>
      </c>
      <c r="N17" s="10">
        <v>0</v>
      </c>
      <c r="O17" s="4">
        <v>25.575434782608703</v>
      </c>
      <c r="P17" s="4">
        <v>0</v>
      </c>
      <c r="Q17" s="8">
        <v>0</v>
      </c>
      <c r="R17" s="4">
        <v>7.1545652173913048</v>
      </c>
      <c r="S17" s="4">
        <v>0</v>
      </c>
      <c r="T17" s="10">
        <v>0</v>
      </c>
      <c r="U17" s="4">
        <v>5.4782608695652177</v>
      </c>
      <c r="V17" s="4">
        <v>0</v>
      </c>
      <c r="W17" s="10">
        <v>0</v>
      </c>
      <c r="X17" s="4">
        <v>211.05913043478256</v>
      </c>
      <c r="Y17" s="4">
        <v>0</v>
      </c>
      <c r="Z17" s="10">
        <v>0</v>
      </c>
      <c r="AA17" s="4">
        <v>6.0792391304347824</v>
      </c>
      <c r="AB17" s="4">
        <v>0</v>
      </c>
      <c r="AC17" s="10">
        <v>0</v>
      </c>
      <c r="AD17" s="4">
        <v>215.45478260869569</v>
      </c>
      <c r="AE17" s="4">
        <v>0</v>
      </c>
      <c r="AF17" s="10">
        <v>0</v>
      </c>
      <c r="AG17" s="4">
        <v>54.820434782608707</v>
      </c>
      <c r="AH17" s="4">
        <v>0</v>
      </c>
      <c r="AI17" s="10">
        <v>0</v>
      </c>
      <c r="AJ17" s="4">
        <v>0</v>
      </c>
      <c r="AK17" s="4">
        <v>0</v>
      </c>
      <c r="AL17" s="10" t="s">
        <v>294</v>
      </c>
      <c r="AM17" s="1">
        <v>35092</v>
      </c>
      <c r="AN17" s="1">
        <v>9</v>
      </c>
      <c r="AX17"/>
      <c r="AY17"/>
    </row>
    <row r="18" spans="1:51" x14ac:dyDescent="0.25">
      <c r="A18" t="s">
        <v>143</v>
      </c>
      <c r="B18" t="s">
        <v>102</v>
      </c>
      <c r="C18" t="s">
        <v>206</v>
      </c>
      <c r="D18" t="s">
        <v>193</v>
      </c>
      <c r="E18" s="4">
        <v>33.217391304347828</v>
      </c>
      <c r="F18" s="4">
        <v>145.64130434782606</v>
      </c>
      <c r="G18" s="4">
        <v>18.532608695652176</v>
      </c>
      <c r="H18" s="10">
        <v>0.12724830211209795</v>
      </c>
      <c r="I18" s="4">
        <v>128.07065217391303</v>
      </c>
      <c r="J18" s="4">
        <v>18.532608695652176</v>
      </c>
      <c r="K18" s="10">
        <v>0.14470613197538726</v>
      </c>
      <c r="L18" s="4">
        <v>28.736413043478262</v>
      </c>
      <c r="M18" s="4">
        <v>3.3614130434782608</v>
      </c>
      <c r="N18" s="10">
        <v>0.11697399527186761</v>
      </c>
      <c r="O18" s="4">
        <v>11.165760869565217</v>
      </c>
      <c r="P18" s="4">
        <v>3.3614130434782608</v>
      </c>
      <c r="Q18" s="8">
        <v>0.30104648332927719</v>
      </c>
      <c r="R18" s="4">
        <v>8.875</v>
      </c>
      <c r="S18" s="4">
        <v>0</v>
      </c>
      <c r="T18" s="10">
        <v>0</v>
      </c>
      <c r="U18" s="4">
        <v>8.695652173913043</v>
      </c>
      <c r="V18" s="4">
        <v>0</v>
      </c>
      <c r="W18" s="10">
        <v>0</v>
      </c>
      <c r="X18" s="4">
        <v>44.497282608695649</v>
      </c>
      <c r="Y18" s="4">
        <v>12.5625</v>
      </c>
      <c r="Z18" s="10">
        <v>0.28232061068702291</v>
      </c>
      <c r="AA18" s="4">
        <v>0</v>
      </c>
      <c r="AB18" s="4">
        <v>0</v>
      </c>
      <c r="AC18" s="10" t="s">
        <v>294</v>
      </c>
      <c r="AD18" s="4">
        <v>65.980978260869563</v>
      </c>
      <c r="AE18" s="4">
        <v>2.6086956521739131</v>
      </c>
      <c r="AF18" s="10">
        <v>3.9537086610930361E-2</v>
      </c>
      <c r="AG18" s="4">
        <v>6.4266304347826084</v>
      </c>
      <c r="AH18" s="4">
        <v>0</v>
      </c>
      <c r="AI18" s="10">
        <v>0</v>
      </c>
      <c r="AJ18" s="4">
        <v>0</v>
      </c>
      <c r="AK18" s="4">
        <v>0</v>
      </c>
      <c r="AL18" s="10" t="s">
        <v>294</v>
      </c>
      <c r="AM18" s="1">
        <v>35253</v>
      </c>
      <c r="AN18" s="1">
        <v>9</v>
      </c>
      <c r="AX18"/>
      <c r="AY18"/>
    </row>
    <row r="19" spans="1:51" x14ac:dyDescent="0.25">
      <c r="A19" t="s">
        <v>143</v>
      </c>
      <c r="B19" t="s">
        <v>18</v>
      </c>
      <c r="C19" t="s">
        <v>205</v>
      </c>
      <c r="D19" t="s">
        <v>192</v>
      </c>
      <c r="E19" s="4">
        <v>78.782608695652172</v>
      </c>
      <c r="F19" s="4">
        <v>258.7131521739131</v>
      </c>
      <c r="G19" s="4">
        <v>0.5</v>
      </c>
      <c r="H19" s="10">
        <v>1.9326423716714957E-3</v>
      </c>
      <c r="I19" s="4">
        <v>245.51717391304356</v>
      </c>
      <c r="J19" s="4">
        <v>0.5</v>
      </c>
      <c r="K19" s="10">
        <v>2.0365174135520488E-3</v>
      </c>
      <c r="L19" s="4">
        <v>21.522065217391301</v>
      </c>
      <c r="M19" s="4">
        <v>5.434782608695652E-2</v>
      </c>
      <c r="N19" s="10">
        <v>2.5252142644303375E-3</v>
      </c>
      <c r="O19" s="4">
        <v>14.746304347826083</v>
      </c>
      <c r="P19" s="4">
        <v>5.434782608695652E-2</v>
      </c>
      <c r="Q19" s="8">
        <v>3.6855217961759036E-3</v>
      </c>
      <c r="R19" s="4">
        <v>5.0366304347826087</v>
      </c>
      <c r="S19" s="4">
        <v>0</v>
      </c>
      <c r="T19" s="10">
        <v>0</v>
      </c>
      <c r="U19" s="4">
        <v>1.7391304347826086</v>
      </c>
      <c r="V19" s="4">
        <v>0</v>
      </c>
      <c r="W19" s="10">
        <v>0</v>
      </c>
      <c r="X19" s="4">
        <v>85.484891304347826</v>
      </c>
      <c r="Y19" s="4">
        <v>0.31521739130434784</v>
      </c>
      <c r="Z19" s="10">
        <v>3.6874047155548719E-3</v>
      </c>
      <c r="AA19" s="4">
        <v>6.420217391304349</v>
      </c>
      <c r="AB19" s="4">
        <v>0</v>
      </c>
      <c r="AC19" s="10">
        <v>0</v>
      </c>
      <c r="AD19" s="4">
        <v>126.98336956521749</v>
      </c>
      <c r="AE19" s="4">
        <v>0.13043478260869565</v>
      </c>
      <c r="AF19" s="10">
        <v>1.0271800398374651E-3</v>
      </c>
      <c r="AG19" s="4">
        <v>6.3508695652173923</v>
      </c>
      <c r="AH19" s="4">
        <v>0</v>
      </c>
      <c r="AI19" s="10">
        <v>0</v>
      </c>
      <c r="AJ19" s="4">
        <v>11.951739130434783</v>
      </c>
      <c r="AK19" s="4">
        <v>0</v>
      </c>
      <c r="AL19" s="10" t="s">
        <v>294</v>
      </c>
      <c r="AM19" s="1">
        <v>35088</v>
      </c>
      <c r="AN19" s="1">
        <v>9</v>
      </c>
      <c r="AX19"/>
      <c r="AY19"/>
    </row>
    <row r="20" spans="1:51" x14ac:dyDescent="0.25">
      <c r="A20" t="s">
        <v>143</v>
      </c>
      <c r="B20" t="s">
        <v>86</v>
      </c>
      <c r="C20" t="s">
        <v>233</v>
      </c>
      <c r="D20" t="s">
        <v>199</v>
      </c>
      <c r="E20" s="4">
        <v>74.549295774647888</v>
      </c>
      <c r="F20" s="4">
        <v>550.91197183098586</v>
      </c>
      <c r="G20" s="4">
        <v>61.859154929577464</v>
      </c>
      <c r="H20" s="10">
        <v>0.11228500757386921</v>
      </c>
      <c r="I20" s="4">
        <v>492.5</v>
      </c>
      <c r="J20" s="4">
        <v>61.859154929577464</v>
      </c>
      <c r="K20" s="10">
        <v>0.12560234503467504</v>
      </c>
      <c r="L20" s="4">
        <v>146.57746478873239</v>
      </c>
      <c r="M20" s="4">
        <v>61.859154929577464</v>
      </c>
      <c r="N20" s="10">
        <v>0.42202363793600461</v>
      </c>
      <c r="O20" s="4">
        <v>97.876760563380287</v>
      </c>
      <c r="P20" s="4">
        <v>61.859154929577464</v>
      </c>
      <c r="Q20" s="8">
        <v>0.6320106486311472</v>
      </c>
      <c r="R20" s="4">
        <v>43.066901408450704</v>
      </c>
      <c r="S20" s="4">
        <v>0</v>
      </c>
      <c r="T20" s="10">
        <v>0</v>
      </c>
      <c r="U20" s="4">
        <v>5.6338028169014081</v>
      </c>
      <c r="V20" s="4">
        <v>0</v>
      </c>
      <c r="W20" s="10">
        <v>0</v>
      </c>
      <c r="X20" s="4">
        <v>97.630281690140848</v>
      </c>
      <c r="Y20" s="4">
        <v>0</v>
      </c>
      <c r="Z20" s="10">
        <v>0</v>
      </c>
      <c r="AA20" s="4">
        <v>9.7112676056338021</v>
      </c>
      <c r="AB20" s="4">
        <v>0</v>
      </c>
      <c r="AC20" s="10">
        <v>0</v>
      </c>
      <c r="AD20" s="4">
        <v>296.99295774647885</v>
      </c>
      <c r="AE20" s="4">
        <v>0</v>
      </c>
      <c r="AF20" s="10">
        <v>0</v>
      </c>
      <c r="AG20" s="4">
        <v>0</v>
      </c>
      <c r="AH20" s="4">
        <v>0</v>
      </c>
      <c r="AI20" s="10" t="s">
        <v>294</v>
      </c>
      <c r="AJ20" s="4">
        <v>0</v>
      </c>
      <c r="AK20" s="4">
        <v>0</v>
      </c>
      <c r="AL20" s="10" t="s">
        <v>294</v>
      </c>
      <c r="AM20" s="1">
        <v>35216</v>
      </c>
      <c r="AN20" s="1">
        <v>9</v>
      </c>
      <c r="AX20"/>
      <c r="AY20"/>
    </row>
    <row r="21" spans="1:51" x14ac:dyDescent="0.25">
      <c r="A21" t="s">
        <v>143</v>
      </c>
      <c r="B21" t="s">
        <v>7</v>
      </c>
      <c r="C21" t="s">
        <v>206</v>
      </c>
      <c r="D21" t="s">
        <v>193</v>
      </c>
      <c r="E21" s="4">
        <v>106.45652173913044</v>
      </c>
      <c r="F21" s="4">
        <v>432.61413043478262</v>
      </c>
      <c r="G21" s="4">
        <v>23.416739130434777</v>
      </c>
      <c r="H21" s="10">
        <v>5.412846572279241E-2</v>
      </c>
      <c r="I21" s="4">
        <v>410.3159782608696</v>
      </c>
      <c r="J21" s="4">
        <v>23.416739130434777</v>
      </c>
      <c r="K21" s="10">
        <v>5.7070015234812387E-2</v>
      </c>
      <c r="L21" s="4">
        <v>35.321521739130439</v>
      </c>
      <c r="M21" s="4">
        <v>0.55978260869565222</v>
      </c>
      <c r="N21" s="10">
        <v>1.5848201921479083E-2</v>
      </c>
      <c r="O21" s="4">
        <v>20.041304347826088</v>
      </c>
      <c r="P21" s="4">
        <v>0.55978260869565222</v>
      </c>
      <c r="Q21" s="8">
        <v>2.7931445926890119E-2</v>
      </c>
      <c r="R21" s="4">
        <v>10.019347826086957</v>
      </c>
      <c r="S21" s="4">
        <v>0</v>
      </c>
      <c r="T21" s="10">
        <v>0</v>
      </c>
      <c r="U21" s="4">
        <v>5.2608695652173916</v>
      </c>
      <c r="V21" s="4">
        <v>0</v>
      </c>
      <c r="W21" s="10">
        <v>0</v>
      </c>
      <c r="X21" s="4">
        <v>136.27630434782603</v>
      </c>
      <c r="Y21" s="4">
        <v>11.883913043478261</v>
      </c>
      <c r="Z21" s="10">
        <v>8.7204544475657703E-2</v>
      </c>
      <c r="AA21" s="4">
        <v>7.0179347826086955</v>
      </c>
      <c r="AB21" s="4">
        <v>0</v>
      </c>
      <c r="AC21" s="10">
        <v>0</v>
      </c>
      <c r="AD21" s="4">
        <v>208.0429347826088</v>
      </c>
      <c r="AE21" s="4">
        <v>10.973043478260866</v>
      </c>
      <c r="AF21" s="10">
        <v>5.2744129425625418E-2</v>
      </c>
      <c r="AG21" s="4">
        <v>45.955434782608684</v>
      </c>
      <c r="AH21" s="4">
        <v>0</v>
      </c>
      <c r="AI21" s="10">
        <v>0</v>
      </c>
      <c r="AJ21" s="4">
        <v>0</v>
      </c>
      <c r="AK21" s="4">
        <v>0</v>
      </c>
      <c r="AL21" s="10" t="s">
        <v>294</v>
      </c>
      <c r="AM21" s="1">
        <v>35070</v>
      </c>
      <c r="AN21" s="1">
        <v>9</v>
      </c>
      <c r="AX21"/>
      <c r="AY21"/>
    </row>
    <row r="22" spans="1:51" x14ac:dyDescent="0.25">
      <c r="A22" t="s">
        <v>143</v>
      </c>
      <c r="B22" t="s">
        <v>79</v>
      </c>
      <c r="C22" t="s">
        <v>206</v>
      </c>
      <c r="D22" t="s">
        <v>193</v>
      </c>
      <c r="E22" s="4">
        <v>81.445652173913047</v>
      </c>
      <c r="F22" s="4">
        <v>365.15260869565219</v>
      </c>
      <c r="G22" s="4">
        <v>43.53967391304348</v>
      </c>
      <c r="H22" s="10">
        <v>0.11923692416869183</v>
      </c>
      <c r="I22" s="4">
        <v>353.38086956521744</v>
      </c>
      <c r="J22" s="4">
        <v>43.53967391304348</v>
      </c>
      <c r="K22" s="10">
        <v>0.12320891610972763</v>
      </c>
      <c r="L22" s="4">
        <v>63.104239130434763</v>
      </c>
      <c r="M22" s="4">
        <v>10.942826086956522</v>
      </c>
      <c r="N22" s="10">
        <v>0.17340873192905465</v>
      </c>
      <c r="O22" s="4">
        <v>57.06891304347824</v>
      </c>
      <c r="P22" s="4">
        <v>10.942826086956522</v>
      </c>
      <c r="Q22" s="8">
        <v>0.19174758206135228</v>
      </c>
      <c r="R22" s="4">
        <v>0.81793478260869568</v>
      </c>
      <c r="S22" s="4">
        <v>0</v>
      </c>
      <c r="T22" s="10">
        <v>0</v>
      </c>
      <c r="U22" s="4">
        <v>5.2173913043478262</v>
      </c>
      <c r="V22" s="4">
        <v>0</v>
      </c>
      <c r="W22" s="10">
        <v>0</v>
      </c>
      <c r="X22" s="4">
        <v>84.960000000000022</v>
      </c>
      <c r="Y22" s="4">
        <v>10.426739130434784</v>
      </c>
      <c r="Z22" s="10">
        <v>0.1227252722508802</v>
      </c>
      <c r="AA22" s="4">
        <v>5.7364130434782608</v>
      </c>
      <c r="AB22" s="4">
        <v>0</v>
      </c>
      <c r="AC22" s="10">
        <v>0</v>
      </c>
      <c r="AD22" s="4">
        <v>194.58913043478265</v>
      </c>
      <c r="AE22" s="4">
        <v>22.170108695652175</v>
      </c>
      <c r="AF22" s="10">
        <v>0.11393292444504026</v>
      </c>
      <c r="AG22" s="4">
        <v>16.762826086956526</v>
      </c>
      <c r="AH22" s="4">
        <v>0</v>
      </c>
      <c r="AI22" s="10">
        <v>0</v>
      </c>
      <c r="AJ22" s="4">
        <v>0</v>
      </c>
      <c r="AK22" s="4">
        <v>0</v>
      </c>
      <c r="AL22" s="10" t="s">
        <v>294</v>
      </c>
      <c r="AM22" s="1">
        <v>35190</v>
      </c>
      <c r="AN22" s="1">
        <v>9</v>
      </c>
      <c r="AX22"/>
      <c r="AY22"/>
    </row>
    <row r="23" spans="1:51" x14ac:dyDescent="0.25">
      <c r="A23" t="s">
        <v>143</v>
      </c>
      <c r="B23" t="s">
        <v>130</v>
      </c>
      <c r="C23" t="s">
        <v>212</v>
      </c>
      <c r="D23" t="s">
        <v>192</v>
      </c>
      <c r="E23" s="4">
        <v>69.826086956521735</v>
      </c>
      <c r="F23" s="4">
        <v>336.9495652173913</v>
      </c>
      <c r="G23" s="4">
        <v>43.853260869565219</v>
      </c>
      <c r="H23" s="10">
        <v>0.13014784821364056</v>
      </c>
      <c r="I23" s="4">
        <v>318.88978260869561</v>
      </c>
      <c r="J23" s="4">
        <v>42.836956521739125</v>
      </c>
      <c r="K23" s="10">
        <v>0.13433154292780727</v>
      </c>
      <c r="L23" s="4">
        <v>90.282934782608706</v>
      </c>
      <c r="M23" s="4">
        <v>2.7581521739130435</v>
      </c>
      <c r="N23" s="10">
        <v>3.0550094329059727E-2</v>
      </c>
      <c r="O23" s="4">
        <v>83.527500000000003</v>
      </c>
      <c r="P23" s="4">
        <v>1.7418478260869565</v>
      </c>
      <c r="Q23" s="8">
        <v>2.0853585059854018E-2</v>
      </c>
      <c r="R23" s="4">
        <v>1.0163043478260869</v>
      </c>
      <c r="S23" s="4">
        <v>1.0163043478260869</v>
      </c>
      <c r="T23" s="10">
        <v>1</v>
      </c>
      <c r="U23" s="4">
        <v>5.7391304347826084</v>
      </c>
      <c r="V23" s="4">
        <v>0</v>
      </c>
      <c r="W23" s="10">
        <v>0</v>
      </c>
      <c r="X23" s="4">
        <v>66.732499999999973</v>
      </c>
      <c r="Y23" s="4">
        <v>5.875</v>
      </c>
      <c r="Z23" s="10">
        <v>8.8038062413366841E-2</v>
      </c>
      <c r="AA23" s="4">
        <v>11.304347826086957</v>
      </c>
      <c r="AB23" s="4">
        <v>0</v>
      </c>
      <c r="AC23" s="10">
        <v>0</v>
      </c>
      <c r="AD23" s="4">
        <v>168.62978260869562</v>
      </c>
      <c r="AE23" s="4">
        <v>35.220108695652172</v>
      </c>
      <c r="AF23" s="10">
        <v>0.20886054735289683</v>
      </c>
      <c r="AG23" s="4">
        <v>0</v>
      </c>
      <c r="AH23" s="4">
        <v>0</v>
      </c>
      <c r="AI23" s="10" t="s">
        <v>294</v>
      </c>
      <c r="AJ23" s="4">
        <v>0</v>
      </c>
      <c r="AK23" s="4">
        <v>0</v>
      </c>
      <c r="AL23" s="10" t="s">
        <v>294</v>
      </c>
      <c r="AM23" s="1">
        <v>35289</v>
      </c>
      <c r="AN23" s="1">
        <v>9</v>
      </c>
      <c r="AX23"/>
      <c r="AY23"/>
    </row>
    <row r="24" spans="1:51" x14ac:dyDescent="0.25">
      <c r="A24" t="s">
        <v>143</v>
      </c>
      <c r="B24" t="s">
        <v>28</v>
      </c>
      <c r="C24" t="s">
        <v>215</v>
      </c>
      <c r="D24" t="s">
        <v>192</v>
      </c>
      <c r="E24" s="4">
        <v>103.05434782608695</v>
      </c>
      <c r="F24" s="4">
        <v>408.07510869565226</v>
      </c>
      <c r="G24" s="4">
        <v>0.45652173913043476</v>
      </c>
      <c r="H24" s="10">
        <v>1.1187198861249698E-3</v>
      </c>
      <c r="I24" s="4">
        <v>375.08467391304356</v>
      </c>
      <c r="J24" s="4">
        <v>0.45652173913043476</v>
      </c>
      <c r="K24" s="10">
        <v>1.2171164829738442E-3</v>
      </c>
      <c r="L24" s="4">
        <v>60.190652173913051</v>
      </c>
      <c r="M24" s="4">
        <v>0.45652173913043476</v>
      </c>
      <c r="N24" s="10">
        <v>7.5845953257222508E-3</v>
      </c>
      <c r="O24" s="4">
        <v>48.16891304347827</v>
      </c>
      <c r="P24" s="4">
        <v>0.45652173913043476</v>
      </c>
      <c r="Q24" s="8">
        <v>9.4775179734358679E-3</v>
      </c>
      <c r="R24" s="4">
        <v>6.2826086956521738</v>
      </c>
      <c r="S24" s="4">
        <v>0</v>
      </c>
      <c r="T24" s="10">
        <v>0</v>
      </c>
      <c r="U24" s="4">
        <v>5.7391304347826084</v>
      </c>
      <c r="V24" s="4">
        <v>0</v>
      </c>
      <c r="W24" s="10">
        <v>0</v>
      </c>
      <c r="X24" s="4">
        <v>114.31760869565214</v>
      </c>
      <c r="Y24" s="4">
        <v>0</v>
      </c>
      <c r="Z24" s="10">
        <v>0</v>
      </c>
      <c r="AA24" s="4">
        <v>20.968695652173913</v>
      </c>
      <c r="AB24" s="4">
        <v>0</v>
      </c>
      <c r="AC24" s="10">
        <v>0</v>
      </c>
      <c r="AD24" s="4">
        <v>160.02195652173924</v>
      </c>
      <c r="AE24" s="4">
        <v>0</v>
      </c>
      <c r="AF24" s="10">
        <v>0</v>
      </c>
      <c r="AG24" s="4">
        <v>52.576195652173915</v>
      </c>
      <c r="AH24" s="4">
        <v>0</v>
      </c>
      <c r="AI24" s="10">
        <v>0</v>
      </c>
      <c r="AJ24" s="4">
        <v>0</v>
      </c>
      <c r="AK24" s="4">
        <v>0</v>
      </c>
      <c r="AL24" s="10" t="s">
        <v>294</v>
      </c>
      <c r="AM24" s="1">
        <v>35101</v>
      </c>
      <c r="AN24" s="1">
        <v>9</v>
      </c>
      <c r="AX24"/>
      <c r="AY24"/>
    </row>
    <row r="25" spans="1:51" x14ac:dyDescent="0.25">
      <c r="A25" t="s">
        <v>143</v>
      </c>
      <c r="B25" t="s">
        <v>72</v>
      </c>
      <c r="C25" t="s">
        <v>205</v>
      </c>
      <c r="D25" t="s">
        <v>192</v>
      </c>
      <c r="E25" s="4">
        <v>41.445652173913047</v>
      </c>
      <c r="F25" s="4">
        <v>180.27945652173912</v>
      </c>
      <c r="G25" s="4">
        <v>66.545760869565214</v>
      </c>
      <c r="H25" s="10">
        <v>0.36912559064399414</v>
      </c>
      <c r="I25" s="4">
        <v>169.75771739130434</v>
      </c>
      <c r="J25" s="4">
        <v>66.545760869565214</v>
      </c>
      <c r="K25" s="10">
        <v>0.39200433354185726</v>
      </c>
      <c r="L25" s="4">
        <v>17.826086956521742</v>
      </c>
      <c r="M25" s="4">
        <v>1.4791304347826084</v>
      </c>
      <c r="N25" s="10">
        <v>8.2975609756097538E-2</v>
      </c>
      <c r="O25" s="4">
        <v>13.043478260869568</v>
      </c>
      <c r="P25" s="4">
        <v>1.4791304347826084</v>
      </c>
      <c r="Q25" s="8">
        <v>0.11339999999999996</v>
      </c>
      <c r="R25" s="4">
        <v>0</v>
      </c>
      <c r="S25" s="4">
        <v>0</v>
      </c>
      <c r="T25" s="10" t="s">
        <v>294</v>
      </c>
      <c r="U25" s="4">
        <v>4.7826086956521738</v>
      </c>
      <c r="V25" s="4">
        <v>0</v>
      </c>
      <c r="W25" s="10">
        <v>0</v>
      </c>
      <c r="X25" s="4">
        <v>47.070760869565213</v>
      </c>
      <c r="Y25" s="4">
        <v>22.322173913043478</v>
      </c>
      <c r="Z25" s="10">
        <v>0.47422589948989846</v>
      </c>
      <c r="AA25" s="4">
        <v>5.7391304347826084</v>
      </c>
      <c r="AB25" s="4">
        <v>0</v>
      </c>
      <c r="AC25" s="10">
        <v>0</v>
      </c>
      <c r="AD25" s="4">
        <v>109.64347826086956</v>
      </c>
      <c r="AE25" s="4">
        <v>42.744456521739124</v>
      </c>
      <c r="AF25" s="10">
        <v>0.38984951225315251</v>
      </c>
      <c r="AG25" s="4">
        <v>0</v>
      </c>
      <c r="AH25" s="4">
        <v>0</v>
      </c>
      <c r="AI25" s="10" t="s">
        <v>294</v>
      </c>
      <c r="AJ25" s="4">
        <v>0</v>
      </c>
      <c r="AK25" s="4">
        <v>0</v>
      </c>
      <c r="AL25" s="10" t="s">
        <v>294</v>
      </c>
      <c r="AM25" s="1">
        <v>35173</v>
      </c>
      <c r="AN25" s="1">
        <v>9</v>
      </c>
      <c r="AX25"/>
      <c r="AY25"/>
    </row>
    <row r="26" spans="1:51" x14ac:dyDescent="0.25">
      <c r="A26" t="s">
        <v>143</v>
      </c>
      <c r="B26" t="s">
        <v>29</v>
      </c>
      <c r="C26" t="s">
        <v>208</v>
      </c>
      <c r="D26" t="s">
        <v>192</v>
      </c>
      <c r="E26" s="4">
        <v>91.347826086956516</v>
      </c>
      <c r="F26" s="4">
        <v>360.85891304347825</v>
      </c>
      <c r="G26" s="4">
        <v>23.01543478260869</v>
      </c>
      <c r="H26" s="10">
        <v>6.3779593494024803E-2</v>
      </c>
      <c r="I26" s="4">
        <v>323.43315217391302</v>
      </c>
      <c r="J26" s="4">
        <v>23.01543478260869</v>
      </c>
      <c r="K26" s="10">
        <v>7.1159788747422764E-2</v>
      </c>
      <c r="L26" s="4">
        <v>60.097282608695636</v>
      </c>
      <c r="M26" s="4">
        <v>4.4636956521739135</v>
      </c>
      <c r="N26" s="10">
        <v>7.4274500583293421E-2</v>
      </c>
      <c r="O26" s="4">
        <v>46.403260869565202</v>
      </c>
      <c r="P26" s="4">
        <v>4.4636956521739135</v>
      </c>
      <c r="Q26" s="8">
        <v>9.6193577100559882E-2</v>
      </c>
      <c r="R26" s="4">
        <v>8.3896739130434792</v>
      </c>
      <c r="S26" s="4">
        <v>0</v>
      </c>
      <c r="T26" s="10">
        <v>0</v>
      </c>
      <c r="U26" s="4">
        <v>5.3043478260869561</v>
      </c>
      <c r="V26" s="4">
        <v>0</v>
      </c>
      <c r="W26" s="10">
        <v>0</v>
      </c>
      <c r="X26" s="4">
        <v>86.365000000000038</v>
      </c>
      <c r="Y26" s="4">
        <v>8.5635869565217373</v>
      </c>
      <c r="Z26" s="10">
        <v>9.9155757037245801E-2</v>
      </c>
      <c r="AA26" s="4">
        <v>23.731739130434789</v>
      </c>
      <c r="AB26" s="4">
        <v>0</v>
      </c>
      <c r="AC26" s="10">
        <v>0</v>
      </c>
      <c r="AD26" s="4">
        <v>128.44717391304346</v>
      </c>
      <c r="AE26" s="4">
        <v>9.9881521739130399</v>
      </c>
      <c r="AF26" s="10">
        <v>7.7760777988582677E-2</v>
      </c>
      <c r="AG26" s="4">
        <v>62.217717391304333</v>
      </c>
      <c r="AH26" s="4">
        <v>0</v>
      </c>
      <c r="AI26" s="10">
        <v>0</v>
      </c>
      <c r="AJ26" s="4">
        <v>0</v>
      </c>
      <c r="AK26" s="4">
        <v>0</v>
      </c>
      <c r="AL26" s="10" t="s">
        <v>294</v>
      </c>
      <c r="AM26" s="1">
        <v>35103</v>
      </c>
      <c r="AN26" s="1">
        <v>9</v>
      </c>
      <c r="AX26"/>
      <c r="AY26"/>
    </row>
    <row r="27" spans="1:51" x14ac:dyDescent="0.25">
      <c r="A27" t="s">
        <v>143</v>
      </c>
      <c r="B27" t="s">
        <v>129</v>
      </c>
      <c r="C27" t="s">
        <v>245</v>
      </c>
      <c r="D27" t="s">
        <v>193</v>
      </c>
      <c r="E27" s="4">
        <v>40.065217391304351</v>
      </c>
      <c r="F27" s="4">
        <v>110.80989130434784</v>
      </c>
      <c r="G27" s="4">
        <v>14.152173913043478</v>
      </c>
      <c r="H27" s="10">
        <v>0.12771579997469223</v>
      </c>
      <c r="I27" s="4">
        <v>93.41858695652175</v>
      </c>
      <c r="J27" s="4">
        <v>14.152173913043478</v>
      </c>
      <c r="K27" s="10">
        <v>0.15149205713880137</v>
      </c>
      <c r="L27" s="4">
        <v>21.001739130434785</v>
      </c>
      <c r="M27" s="4">
        <v>1.3125</v>
      </c>
      <c r="N27" s="10">
        <v>6.2494824445180515E-2</v>
      </c>
      <c r="O27" s="4">
        <v>3.6104347826086958</v>
      </c>
      <c r="P27" s="4">
        <v>1.3125</v>
      </c>
      <c r="Q27" s="8">
        <v>0.36352962427745661</v>
      </c>
      <c r="R27" s="4">
        <v>11.304347826086957</v>
      </c>
      <c r="S27" s="4">
        <v>0</v>
      </c>
      <c r="T27" s="10">
        <v>0</v>
      </c>
      <c r="U27" s="4">
        <v>6.0869565217391308</v>
      </c>
      <c r="V27" s="4">
        <v>0</v>
      </c>
      <c r="W27" s="10">
        <v>0</v>
      </c>
      <c r="X27" s="4">
        <v>42.942282608695642</v>
      </c>
      <c r="Y27" s="4">
        <v>1.0706521739130435</v>
      </c>
      <c r="Z27" s="10">
        <v>2.4932353588866762E-2</v>
      </c>
      <c r="AA27" s="4">
        <v>0</v>
      </c>
      <c r="AB27" s="4">
        <v>0</v>
      </c>
      <c r="AC27" s="10" t="s">
        <v>294</v>
      </c>
      <c r="AD27" s="4">
        <v>46.865869565217416</v>
      </c>
      <c r="AE27" s="4">
        <v>11.769021739130435</v>
      </c>
      <c r="AF27" s="10">
        <v>0.25112137784519178</v>
      </c>
      <c r="AG27" s="4">
        <v>0</v>
      </c>
      <c r="AH27" s="4">
        <v>0</v>
      </c>
      <c r="AI27" s="10" t="s">
        <v>294</v>
      </c>
      <c r="AJ27" s="4">
        <v>0</v>
      </c>
      <c r="AK27" s="4">
        <v>0</v>
      </c>
      <c r="AL27" s="10" t="s">
        <v>294</v>
      </c>
      <c r="AM27" s="1">
        <v>35288</v>
      </c>
      <c r="AN27" s="1">
        <v>9</v>
      </c>
      <c r="AX27"/>
      <c r="AY27"/>
    </row>
    <row r="28" spans="1:51" x14ac:dyDescent="0.25">
      <c r="A28" t="s">
        <v>143</v>
      </c>
      <c r="B28" t="s">
        <v>47</v>
      </c>
      <c r="C28" t="s">
        <v>205</v>
      </c>
      <c r="D28" t="s">
        <v>192</v>
      </c>
      <c r="E28" s="4">
        <v>158.69565217391303</v>
      </c>
      <c r="F28" s="4">
        <v>585.6774999999999</v>
      </c>
      <c r="G28" s="4">
        <v>37.264673913043481</v>
      </c>
      <c r="H28" s="10">
        <v>6.3626610059364555E-2</v>
      </c>
      <c r="I28" s="4">
        <v>562.62293478260858</v>
      </c>
      <c r="J28" s="4">
        <v>37.264673913043481</v>
      </c>
      <c r="K28" s="10">
        <v>6.6233833726387539E-2</v>
      </c>
      <c r="L28" s="4">
        <v>50.563260869565234</v>
      </c>
      <c r="M28" s="4">
        <v>5.6983695652173916</v>
      </c>
      <c r="N28" s="10">
        <v>0.11269782579721482</v>
      </c>
      <c r="O28" s="4">
        <v>43.961956521739147</v>
      </c>
      <c r="P28" s="4">
        <v>5.6983695652173916</v>
      </c>
      <c r="Q28" s="8">
        <v>0.1296204722462603</v>
      </c>
      <c r="R28" s="4">
        <v>0.94913043478260872</v>
      </c>
      <c r="S28" s="4">
        <v>0</v>
      </c>
      <c r="T28" s="10">
        <v>0</v>
      </c>
      <c r="U28" s="4">
        <v>5.6521739130434785</v>
      </c>
      <c r="V28" s="4">
        <v>0</v>
      </c>
      <c r="W28" s="10">
        <v>0</v>
      </c>
      <c r="X28" s="4">
        <v>148.10228260869573</v>
      </c>
      <c r="Y28" s="4">
        <v>23.11717391304348</v>
      </c>
      <c r="Z28" s="10">
        <v>0.15608924795657519</v>
      </c>
      <c r="AA28" s="4">
        <v>16.453260869565216</v>
      </c>
      <c r="AB28" s="4">
        <v>0</v>
      </c>
      <c r="AC28" s="10">
        <v>0</v>
      </c>
      <c r="AD28" s="4">
        <v>362.9815217391303</v>
      </c>
      <c r="AE28" s="4">
        <v>8.4491304347826084</v>
      </c>
      <c r="AF28" s="10">
        <v>2.3277026318862807E-2</v>
      </c>
      <c r="AG28" s="4">
        <v>7.5771739130434783</v>
      </c>
      <c r="AH28" s="4">
        <v>0</v>
      </c>
      <c r="AI28" s="10">
        <v>0</v>
      </c>
      <c r="AJ28" s="4">
        <v>0</v>
      </c>
      <c r="AK28" s="4">
        <v>0</v>
      </c>
      <c r="AL28" s="10" t="s">
        <v>294</v>
      </c>
      <c r="AM28" s="1">
        <v>35132</v>
      </c>
      <c r="AN28" s="1">
        <v>9</v>
      </c>
      <c r="AX28"/>
      <c r="AY28"/>
    </row>
    <row r="29" spans="1:51" x14ac:dyDescent="0.25">
      <c r="A29" t="s">
        <v>143</v>
      </c>
      <c r="B29" t="s">
        <v>66</v>
      </c>
      <c r="C29" t="s">
        <v>208</v>
      </c>
      <c r="D29" t="s">
        <v>192</v>
      </c>
      <c r="E29" s="4">
        <v>80.108695652173907</v>
      </c>
      <c r="F29" s="4">
        <v>231.8711956521739</v>
      </c>
      <c r="G29" s="4">
        <v>11.100652173913042</v>
      </c>
      <c r="H29" s="10">
        <v>4.7874218023030962E-2</v>
      </c>
      <c r="I29" s="4">
        <v>210.3495652173913</v>
      </c>
      <c r="J29" s="4">
        <v>11.100652173913042</v>
      </c>
      <c r="K29" s="10">
        <v>5.2772403700672169E-2</v>
      </c>
      <c r="L29" s="4">
        <v>50.357934782608702</v>
      </c>
      <c r="M29" s="4">
        <v>1.1148913043478261</v>
      </c>
      <c r="N29" s="10">
        <v>2.2139337309219003E-2</v>
      </c>
      <c r="O29" s="4">
        <v>37.010217391304352</v>
      </c>
      <c r="P29" s="4">
        <v>1.1148913043478261</v>
      </c>
      <c r="Q29" s="8">
        <v>3.0123878834869337E-2</v>
      </c>
      <c r="R29" s="4">
        <v>7.608586956521739</v>
      </c>
      <c r="S29" s="4">
        <v>0</v>
      </c>
      <c r="T29" s="10">
        <v>0</v>
      </c>
      <c r="U29" s="4">
        <v>5.7391304347826084</v>
      </c>
      <c r="V29" s="4">
        <v>0</v>
      </c>
      <c r="W29" s="10">
        <v>0</v>
      </c>
      <c r="X29" s="4">
        <v>63.98576086956519</v>
      </c>
      <c r="Y29" s="4">
        <v>2.7348913043478262</v>
      </c>
      <c r="Z29" s="10">
        <v>4.2742186186124992E-2</v>
      </c>
      <c r="AA29" s="4">
        <v>8.1739130434782616</v>
      </c>
      <c r="AB29" s="4">
        <v>0</v>
      </c>
      <c r="AC29" s="10">
        <v>0</v>
      </c>
      <c r="AD29" s="4">
        <v>79.249782608695668</v>
      </c>
      <c r="AE29" s="4">
        <v>7.1693478260869545</v>
      </c>
      <c r="AF29" s="10">
        <v>9.0465204951871991E-2</v>
      </c>
      <c r="AG29" s="4">
        <v>28.924565217391297</v>
      </c>
      <c r="AH29" s="4">
        <v>8.1521739130434784E-2</v>
      </c>
      <c r="AI29" s="10">
        <v>2.8184257401185999E-3</v>
      </c>
      <c r="AJ29" s="4">
        <v>1.1792391304347827</v>
      </c>
      <c r="AK29" s="4">
        <v>0</v>
      </c>
      <c r="AL29" s="10" t="s">
        <v>294</v>
      </c>
      <c r="AM29" s="1">
        <v>35164</v>
      </c>
      <c r="AN29" s="1">
        <v>9</v>
      </c>
      <c r="AX29"/>
      <c r="AY29"/>
    </row>
    <row r="30" spans="1:51" x14ac:dyDescent="0.25">
      <c r="A30" t="s">
        <v>143</v>
      </c>
      <c r="B30" t="s">
        <v>23</v>
      </c>
      <c r="C30" t="s">
        <v>215</v>
      </c>
      <c r="D30" t="s">
        <v>192</v>
      </c>
      <c r="E30" s="4">
        <v>67.108695652173907</v>
      </c>
      <c r="F30" s="4">
        <v>244.90130434782611</v>
      </c>
      <c r="G30" s="4">
        <v>0</v>
      </c>
      <c r="H30" s="10">
        <v>0</v>
      </c>
      <c r="I30" s="4">
        <v>217.47608695652178</v>
      </c>
      <c r="J30" s="4">
        <v>0</v>
      </c>
      <c r="K30" s="10">
        <v>0</v>
      </c>
      <c r="L30" s="4">
        <v>39.541739130434777</v>
      </c>
      <c r="M30" s="4">
        <v>0</v>
      </c>
      <c r="N30" s="10">
        <v>0</v>
      </c>
      <c r="O30" s="4">
        <v>17.433043478260871</v>
      </c>
      <c r="P30" s="4">
        <v>0</v>
      </c>
      <c r="Q30" s="8">
        <v>0</v>
      </c>
      <c r="R30" s="4">
        <v>16.418478260869566</v>
      </c>
      <c r="S30" s="4">
        <v>0</v>
      </c>
      <c r="T30" s="10">
        <v>0</v>
      </c>
      <c r="U30" s="4">
        <v>5.6902173913043477</v>
      </c>
      <c r="V30" s="4">
        <v>0</v>
      </c>
      <c r="W30" s="10">
        <v>0</v>
      </c>
      <c r="X30" s="4">
        <v>74.017173913043464</v>
      </c>
      <c r="Y30" s="4">
        <v>0</v>
      </c>
      <c r="Z30" s="10">
        <v>0</v>
      </c>
      <c r="AA30" s="4">
        <v>5.3165217391304349</v>
      </c>
      <c r="AB30" s="4">
        <v>0</v>
      </c>
      <c r="AC30" s="10">
        <v>0</v>
      </c>
      <c r="AD30" s="4">
        <v>125.97130434782612</v>
      </c>
      <c r="AE30" s="4">
        <v>0</v>
      </c>
      <c r="AF30" s="10">
        <v>0</v>
      </c>
      <c r="AG30" s="4">
        <v>5.4565217391304342E-2</v>
      </c>
      <c r="AH30" s="4">
        <v>0</v>
      </c>
      <c r="AI30" s="10">
        <v>0</v>
      </c>
      <c r="AJ30" s="4">
        <v>0</v>
      </c>
      <c r="AK30" s="4">
        <v>0</v>
      </c>
      <c r="AL30" s="10" t="s">
        <v>294</v>
      </c>
      <c r="AM30" s="1">
        <v>35095</v>
      </c>
      <c r="AN30" s="1">
        <v>9</v>
      </c>
      <c r="AX30"/>
      <c r="AY30"/>
    </row>
    <row r="31" spans="1:51" x14ac:dyDescent="0.25">
      <c r="A31" t="s">
        <v>143</v>
      </c>
      <c r="B31" t="s">
        <v>69</v>
      </c>
      <c r="C31" t="s">
        <v>229</v>
      </c>
      <c r="D31" t="s">
        <v>198</v>
      </c>
      <c r="E31" s="4">
        <v>76.695652173913047</v>
      </c>
      <c r="F31" s="4">
        <v>272.06836956521744</v>
      </c>
      <c r="G31" s="4">
        <v>0</v>
      </c>
      <c r="H31" s="10">
        <v>0</v>
      </c>
      <c r="I31" s="4">
        <v>266.26673913043481</v>
      </c>
      <c r="J31" s="4">
        <v>0</v>
      </c>
      <c r="K31" s="10">
        <v>0</v>
      </c>
      <c r="L31" s="4">
        <v>38.511304347826119</v>
      </c>
      <c r="M31" s="4">
        <v>0</v>
      </c>
      <c r="N31" s="10">
        <v>0</v>
      </c>
      <c r="O31" s="4">
        <v>32.70967391304351</v>
      </c>
      <c r="P31" s="4">
        <v>0</v>
      </c>
      <c r="Q31" s="8">
        <v>0</v>
      </c>
      <c r="R31" s="4">
        <v>6.25E-2</v>
      </c>
      <c r="S31" s="4">
        <v>0</v>
      </c>
      <c r="T31" s="10">
        <v>0</v>
      </c>
      <c r="U31" s="4">
        <v>5.7391304347826084</v>
      </c>
      <c r="V31" s="4">
        <v>0</v>
      </c>
      <c r="W31" s="10">
        <v>0</v>
      </c>
      <c r="X31" s="4">
        <v>56.972826086956523</v>
      </c>
      <c r="Y31" s="4">
        <v>0</v>
      </c>
      <c r="Z31" s="10">
        <v>0</v>
      </c>
      <c r="AA31" s="4">
        <v>0</v>
      </c>
      <c r="AB31" s="4">
        <v>0</v>
      </c>
      <c r="AC31" s="10" t="s">
        <v>294</v>
      </c>
      <c r="AD31" s="4">
        <v>176.58423913043478</v>
      </c>
      <c r="AE31" s="4">
        <v>0</v>
      </c>
      <c r="AF31" s="10">
        <v>0</v>
      </c>
      <c r="AG31" s="4">
        <v>0</v>
      </c>
      <c r="AH31" s="4">
        <v>0</v>
      </c>
      <c r="AI31" s="10" t="s">
        <v>294</v>
      </c>
      <c r="AJ31" s="4">
        <v>0</v>
      </c>
      <c r="AK31" s="4">
        <v>0</v>
      </c>
      <c r="AL31" s="10" t="s">
        <v>294</v>
      </c>
      <c r="AM31" s="1">
        <v>35169</v>
      </c>
      <c r="AN31" s="1">
        <v>9</v>
      </c>
      <c r="AX31"/>
      <c r="AY31"/>
    </row>
    <row r="32" spans="1:51" x14ac:dyDescent="0.25">
      <c r="A32" t="s">
        <v>143</v>
      </c>
      <c r="B32" t="s">
        <v>2</v>
      </c>
      <c r="C32" t="s">
        <v>205</v>
      </c>
      <c r="D32" t="s">
        <v>192</v>
      </c>
      <c r="E32" s="4">
        <v>83.695652173913047</v>
      </c>
      <c r="F32" s="4">
        <v>273.95978260869572</v>
      </c>
      <c r="G32" s="4">
        <v>15.261630434782607</v>
      </c>
      <c r="H32" s="10">
        <v>5.5707557837353129E-2</v>
      </c>
      <c r="I32" s="4">
        <v>241.54586956521743</v>
      </c>
      <c r="J32" s="4">
        <v>15.261630434782607</v>
      </c>
      <c r="K32" s="10">
        <v>6.3183156318315614E-2</v>
      </c>
      <c r="L32" s="4">
        <v>58.53097826086956</v>
      </c>
      <c r="M32" s="4">
        <v>2.347826086956522</v>
      </c>
      <c r="N32" s="10">
        <v>4.0112537953703453E-2</v>
      </c>
      <c r="O32" s="4">
        <v>40.009239130434779</v>
      </c>
      <c r="P32" s="4">
        <v>2.347826086956522</v>
      </c>
      <c r="Q32" s="8">
        <v>5.8682097884999403E-2</v>
      </c>
      <c r="R32" s="4">
        <v>12.869565217391305</v>
      </c>
      <c r="S32" s="4">
        <v>0</v>
      </c>
      <c r="T32" s="10">
        <v>0</v>
      </c>
      <c r="U32" s="4">
        <v>5.6521739130434785</v>
      </c>
      <c r="V32" s="4">
        <v>0</v>
      </c>
      <c r="W32" s="10">
        <v>0</v>
      </c>
      <c r="X32" s="4">
        <v>58.032500000000006</v>
      </c>
      <c r="Y32" s="4">
        <v>2.9957608695652174</v>
      </c>
      <c r="Z32" s="10">
        <v>5.1622123285490318E-2</v>
      </c>
      <c r="AA32" s="4">
        <v>13.89217391304348</v>
      </c>
      <c r="AB32" s="4">
        <v>0</v>
      </c>
      <c r="AC32" s="10">
        <v>0</v>
      </c>
      <c r="AD32" s="4">
        <v>102.25478260869568</v>
      </c>
      <c r="AE32" s="4">
        <v>9.9180434782608682</v>
      </c>
      <c r="AF32" s="10">
        <v>9.6993443487282366E-2</v>
      </c>
      <c r="AG32" s="4">
        <v>41.249347826086968</v>
      </c>
      <c r="AH32" s="4">
        <v>0</v>
      </c>
      <c r="AI32" s="10">
        <v>0</v>
      </c>
      <c r="AJ32" s="4">
        <v>0</v>
      </c>
      <c r="AK32" s="4">
        <v>0</v>
      </c>
      <c r="AL32" s="10" t="s">
        <v>294</v>
      </c>
      <c r="AM32" s="1">
        <v>35014</v>
      </c>
      <c r="AN32" s="1">
        <v>9</v>
      </c>
      <c r="AX32"/>
      <c r="AY32"/>
    </row>
    <row r="33" spans="1:51" x14ac:dyDescent="0.25">
      <c r="A33" t="s">
        <v>143</v>
      </c>
      <c r="B33" t="s">
        <v>58</v>
      </c>
      <c r="C33" t="s">
        <v>206</v>
      </c>
      <c r="D33" t="s">
        <v>193</v>
      </c>
      <c r="E33" s="4">
        <v>189.2391304347826</v>
      </c>
      <c r="F33" s="4">
        <v>675.47771739130428</v>
      </c>
      <c r="G33" s="4">
        <v>1.4184782608695652</v>
      </c>
      <c r="H33" s="10">
        <v>2.0999630696149829E-3</v>
      </c>
      <c r="I33" s="4">
        <v>639.77445652173901</v>
      </c>
      <c r="J33" s="4">
        <v>1.4184782608695652</v>
      </c>
      <c r="K33" s="10">
        <v>2.2171536334560839E-3</v>
      </c>
      <c r="L33" s="4">
        <v>101.48260869565216</v>
      </c>
      <c r="M33" s="4">
        <v>6.5217391304347824E-2</v>
      </c>
      <c r="N33" s="10">
        <v>6.4264598774688327E-4</v>
      </c>
      <c r="O33" s="4">
        <v>76.973913043478248</v>
      </c>
      <c r="P33" s="4">
        <v>6.5217391304347824E-2</v>
      </c>
      <c r="Q33" s="8">
        <v>8.4726615454134668E-4</v>
      </c>
      <c r="R33" s="4">
        <v>18.856521739130436</v>
      </c>
      <c r="S33" s="4">
        <v>0</v>
      </c>
      <c r="T33" s="10">
        <v>0</v>
      </c>
      <c r="U33" s="4">
        <v>5.6521739130434785</v>
      </c>
      <c r="V33" s="4">
        <v>0</v>
      </c>
      <c r="W33" s="10">
        <v>0</v>
      </c>
      <c r="X33" s="4">
        <v>163.8184782608696</v>
      </c>
      <c r="Y33" s="4">
        <v>1.3532608695652173</v>
      </c>
      <c r="Z33" s="10">
        <v>8.2607339778254015E-3</v>
      </c>
      <c r="AA33" s="4">
        <v>11.194565217391306</v>
      </c>
      <c r="AB33" s="4">
        <v>0</v>
      </c>
      <c r="AC33" s="10">
        <v>0</v>
      </c>
      <c r="AD33" s="4">
        <v>398.98206521739121</v>
      </c>
      <c r="AE33" s="4">
        <v>0</v>
      </c>
      <c r="AF33" s="10">
        <v>0</v>
      </c>
      <c r="AG33" s="4">
        <v>0</v>
      </c>
      <c r="AH33" s="4">
        <v>0</v>
      </c>
      <c r="AI33" s="10" t="s">
        <v>294</v>
      </c>
      <c r="AJ33" s="4">
        <v>0</v>
      </c>
      <c r="AK33" s="4">
        <v>0</v>
      </c>
      <c r="AL33" s="10" t="s">
        <v>294</v>
      </c>
      <c r="AM33" s="1">
        <v>35145</v>
      </c>
      <c r="AN33" s="1">
        <v>9</v>
      </c>
      <c r="AX33"/>
      <c r="AY33"/>
    </row>
    <row r="34" spans="1:51" x14ac:dyDescent="0.25">
      <c r="A34" t="s">
        <v>143</v>
      </c>
      <c r="B34" t="s">
        <v>95</v>
      </c>
      <c r="C34" t="s">
        <v>234</v>
      </c>
      <c r="D34" t="s">
        <v>203</v>
      </c>
      <c r="E34" s="4">
        <v>57.336956521739133</v>
      </c>
      <c r="F34" s="4">
        <v>174.44293478260869</v>
      </c>
      <c r="G34" s="4">
        <v>34.152173913043477</v>
      </c>
      <c r="H34" s="10">
        <v>0.19577848742113871</v>
      </c>
      <c r="I34" s="4">
        <v>154.76086956521738</v>
      </c>
      <c r="J34" s="4">
        <v>34.152173913043477</v>
      </c>
      <c r="K34" s="10">
        <v>0.22067706138502599</v>
      </c>
      <c r="L34" s="4">
        <v>32.755434782608695</v>
      </c>
      <c r="M34" s="4">
        <v>1.0951086956521738</v>
      </c>
      <c r="N34" s="10">
        <v>3.3432885349261657E-2</v>
      </c>
      <c r="O34" s="4">
        <v>13.073369565217391</v>
      </c>
      <c r="P34" s="4">
        <v>1.0951086956521738</v>
      </c>
      <c r="Q34" s="8">
        <v>8.3766368738308047E-2</v>
      </c>
      <c r="R34" s="4">
        <v>16.904891304347824</v>
      </c>
      <c r="S34" s="4">
        <v>0</v>
      </c>
      <c r="T34" s="10">
        <v>0</v>
      </c>
      <c r="U34" s="4">
        <v>2.777173913043478</v>
      </c>
      <c r="V34" s="4">
        <v>0</v>
      </c>
      <c r="W34" s="10">
        <v>0</v>
      </c>
      <c r="X34" s="4">
        <v>34.100543478260867</v>
      </c>
      <c r="Y34" s="4">
        <v>13.820652173913043</v>
      </c>
      <c r="Z34" s="10">
        <v>0.40529125826759105</v>
      </c>
      <c r="AA34" s="4">
        <v>0</v>
      </c>
      <c r="AB34" s="4">
        <v>0</v>
      </c>
      <c r="AC34" s="10" t="s">
        <v>294</v>
      </c>
      <c r="AD34" s="4">
        <v>107.58695652173913</v>
      </c>
      <c r="AE34" s="4">
        <v>19.236413043478262</v>
      </c>
      <c r="AF34" s="10">
        <v>0.17879874722166095</v>
      </c>
      <c r="AG34" s="4">
        <v>0</v>
      </c>
      <c r="AH34" s="4">
        <v>0</v>
      </c>
      <c r="AI34" s="10" t="s">
        <v>294</v>
      </c>
      <c r="AJ34" s="4">
        <v>0</v>
      </c>
      <c r="AK34" s="4">
        <v>0</v>
      </c>
      <c r="AL34" s="10" t="s">
        <v>294</v>
      </c>
      <c r="AM34" s="1">
        <v>35242</v>
      </c>
      <c r="AN34" s="1">
        <v>9</v>
      </c>
      <c r="AX34"/>
      <c r="AY34"/>
    </row>
    <row r="35" spans="1:51" x14ac:dyDescent="0.25">
      <c r="A35" t="s">
        <v>143</v>
      </c>
      <c r="B35" t="s">
        <v>68</v>
      </c>
      <c r="C35" t="s">
        <v>228</v>
      </c>
      <c r="D35" t="s">
        <v>192</v>
      </c>
      <c r="E35" s="4">
        <v>103.8695652173913</v>
      </c>
      <c r="F35" s="4">
        <v>351.25923913043488</v>
      </c>
      <c r="G35" s="4">
        <v>0</v>
      </c>
      <c r="H35" s="10">
        <v>0</v>
      </c>
      <c r="I35" s="4">
        <v>335.81934782608704</v>
      </c>
      <c r="J35" s="4">
        <v>0</v>
      </c>
      <c r="K35" s="10">
        <v>0</v>
      </c>
      <c r="L35" s="4">
        <v>27.57369565217391</v>
      </c>
      <c r="M35" s="4">
        <v>0</v>
      </c>
      <c r="N35" s="10">
        <v>0</v>
      </c>
      <c r="O35" s="4">
        <v>21.660652173913039</v>
      </c>
      <c r="P35" s="4">
        <v>0</v>
      </c>
      <c r="Q35" s="8">
        <v>0</v>
      </c>
      <c r="R35" s="4">
        <v>0</v>
      </c>
      <c r="S35" s="4">
        <v>0</v>
      </c>
      <c r="T35" s="10" t="s">
        <v>294</v>
      </c>
      <c r="U35" s="4">
        <v>5.9130434782608692</v>
      </c>
      <c r="V35" s="4">
        <v>0</v>
      </c>
      <c r="W35" s="10">
        <v>0</v>
      </c>
      <c r="X35" s="4">
        <v>108.5335869565218</v>
      </c>
      <c r="Y35" s="4">
        <v>0</v>
      </c>
      <c r="Z35" s="10">
        <v>0</v>
      </c>
      <c r="AA35" s="4">
        <v>9.5268478260869554</v>
      </c>
      <c r="AB35" s="4">
        <v>0</v>
      </c>
      <c r="AC35" s="10">
        <v>0</v>
      </c>
      <c r="AD35" s="4">
        <v>197.98673913043481</v>
      </c>
      <c r="AE35" s="4">
        <v>0</v>
      </c>
      <c r="AF35" s="10">
        <v>0</v>
      </c>
      <c r="AG35" s="4">
        <v>7.6383695652173902</v>
      </c>
      <c r="AH35" s="4">
        <v>0</v>
      </c>
      <c r="AI35" s="10">
        <v>0</v>
      </c>
      <c r="AJ35" s="4">
        <v>0</v>
      </c>
      <c r="AK35" s="4">
        <v>0</v>
      </c>
      <c r="AL35" s="10" t="s">
        <v>294</v>
      </c>
      <c r="AM35" s="1">
        <v>35166</v>
      </c>
      <c r="AN35" s="1">
        <v>9</v>
      </c>
      <c r="AX35"/>
      <c r="AY35"/>
    </row>
    <row r="36" spans="1:51" x14ac:dyDescent="0.25">
      <c r="A36" t="s">
        <v>143</v>
      </c>
      <c r="B36" t="s">
        <v>5</v>
      </c>
      <c r="C36" t="s">
        <v>206</v>
      </c>
      <c r="D36" t="s">
        <v>193</v>
      </c>
      <c r="E36" s="4">
        <v>119.52173913043478</v>
      </c>
      <c r="F36" s="4">
        <v>558.5826086956522</v>
      </c>
      <c r="G36" s="4">
        <v>0.14130434782608695</v>
      </c>
      <c r="H36" s="10">
        <v>2.5296947242243561E-4</v>
      </c>
      <c r="I36" s="4">
        <v>516.13586956521738</v>
      </c>
      <c r="J36" s="4">
        <v>0.14130434782608695</v>
      </c>
      <c r="K36" s="10">
        <v>2.7377354715749346E-4</v>
      </c>
      <c r="L36" s="4">
        <v>112.11630434782609</v>
      </c>
      <c r="M36" s="4">
        <v>0.14130434782608695</v>
      </c>
      <c r="N36" s="10">
        <v>1.260337188672477E-3</v>
      </c>
      <c r="O36" s="4">
        <v>75.753260869565224</v>
      </c>
      <c r="P36" s="4">
        <v>0.14130434782608695</v>
      </c>
      <c r="Q36" s="8">
        <v>1.865323633650438E-3</v>
      </c>
      <c r="R36" s="4">
        <v>30.971739130434763</v>
      </c>
      <c r="S36" s="4">
        <v>0</v>
      </c>
      <c r="T36" s="10">
        <v>0</v>
      </c>
      <c r="U36" s="4">
        <v>5.3913043478260869</v>
      </c>
      <c r="V36" s="4">
        <v>0</v>
      </c>
      <c r="W36" s="10">
        <v>0</v>
      </c>
      <c r="X36" s="4">
        <v>91.089347826086964</v>
      </c>
      <c r="Y36" s="4">
        <v>0</v>
      </c>
      <c r="Z36" s="10">
        <v>0</v>
      </c>
      <c r="AA36" s="4">
        <v>6.0836956521739127</v>
      </c>
      <c r="AB36" s="4">
        <v>0</v>
      </c>
      <c r="AC36" s="10">
        <v>0</v>
      </c>
      <c r="AD36" s="4">
        <v>349.29326086956519</v>
      </c>
      <c r="AE36" s="4">
        <v>0</v>
      </c>
      <c r="AF36" s="10">
        <v>0</v>
      </c>
      <c r="AG36" s="4">
        <v>0</v>
      </c>
      <c r="AH36" s="4">
        <v>0</v>
      </c>
      <c r="AI36" s="10" t="s">
        <v>294</v>
      </c>
      <c r="AJ36" s="4">
        <v>0</v>
      </c>
      <c r="AK36" s="4">
        <v>0</v>
      </c>
      <c r="AL36" s="10" t="s">
        <v>294</v>
      </c>
      <c r="AM36" s="1">
        <v>35064</v>
      </c>
      <c r="AN36" s="1">
        <v>9</v>
      </c>
      <c r="AX36"/>
      <c r="AY36"/>
    </row>
    <row r="37" spans="1:51" x14ac:dyDescent="0.25">
      <c r="A37" t="s">
        <v>143</v>
      </c>
      <c r="B37" t="s">
        <v>107</v>
      </c>
      <c r="C37" t="s">
        <v>238</v>
      </c>
      <c r="D37" t="s">
        <v>192</v>
      </c>
      <c r="E37" s="4">
        <v>23.815217391304348</v>
      </c>
      <c r="F37" s="4">
        <v>137.25043478260869</v>
      </c>
      <c r="G37" s="4">
        <v>54.245434782608697</v>
      </c>
      <c r="H37" s="10">
        <v>0.39522960250383304</v>
      </c>
      <c r="I37" s="4">
        <v>130.32880434782609</v>
      </c>
      <c r="J37" s="4">
        <v>54.245434782608697</v>
      </c>
      <c r="K37" s="10">
        <v>0.41621984529096556</v>
      </c>
      <c r="L37" s="4">
        <v>33.774673913043479</v>
      </c>
      <c r="M37" s="4">
        <v>10.092391304347826</v>
      </c>
      <c r="N37" s="10">
        <v>0.29881535881980004</v>
      </c>
      <c r="O37" s="4">
        <v>26.853043478260869</v>
      </c>
      <c r="P37" s="4">
        <v>10.092391304347826</v>
      </c>
      <c r="Q37" s="8">
        <v>0.37583789385058775</v>
      </c>
      <c r="R37" s="4">
        <v>6.0615217391304359</v>
      </c>
      <c r="S37" s="4">
        <v>0</v>
      </c>
      <c r="T37" s="10">
        <v>0</v>
      </c>
      <c r="U37" s="4">
        <v>0.86010869565217385</v>
      </c>
      <c r="V37" s="4">
        <v>0</v>
      </c>
      <c r="W37" s="10">
        <v>0</v>
      </c>
      <c r="X37" s="4">
        <v>31.338369565217391</v>
      </c>
      <c r="Y37" s="4">
        <v>14.185652173913043</v>
      </c>
      <c r="Z37" s="10">
        <v>0.45266082348003733</v>
      </c>
      <c r="AA37" s="4">
        <v>0</v>
      </c>
      <c r="AB37" s="4">
        <v>0</v>
      </c>
      <c r="AC37" s="10" t="s">
        <v>294</v>
      </c>
      <c r="AD37" s="4">
        <v>72.13739130434783</v>
      </c>
      <c r="AE37" s="4">
        <v>29.967391304347824</v>
      </c>
      <c r="AF37" s="10">
        <v>0.4154210564381976</v>
      </c>
      <c r="AG37" s="4">
        <v>0</v>
      </c>
      <c r="AH37" s="4">
        <v>0</v>
      </c>
      <c r="AI37" s="10" t="s">
        <v>294</v>
      </c>
      <c r="AJ37" s="4">
        <v>0</v>
      </c>
      <c r="AK37" s="4">
        <v>0</v>
      </c>
      <c r="AL37" s="10" t="s">
        <v>294</v>
      </c>
      <c r="AM37" s="1">
        <v>35260</v>
      </c>
      <c r="AN37" s="1">
        <v>9</v>
      </c>
      <c r="AX37"/>
      <c r="AY37"/>
    </row>
    <row r="38" spans="1:51" x14ac:dyDescent="0.25">
      <c r="A38" t="s">
        <v>143</v>
      </c>
      <c r="B38" t="s">
        <v>105</v>
      </c>
      <c r="C38" t="s">
        <v>220</v>
      </c>
      <c r="D38" t="s">
        <v>192</v>
      </c>
      <c r="E38" s="4">
        <v>37.815217391304351</v>
      </c>
      <c r="F38" s="4">
        <v>225.20543478260873</v>
      </c>
      <c r="G38" s="4">
        <v>0</v>
      </c>
      <c r="H38" s="10">
        <v>0</v>
      </c>
      <c r="I38" s="4">
        <v>190.69847826086959</v>
      </c>
      <c r="J38" s="4">
        <v>0</v>
      </c>
      <c r="K38" s="10">
        <v>0</v>
      </c>
      <c r="L38" s="4">
        <v>71.102173913043487</v>
      </c>
      <c r="M38" s="4">
        <v>0</v>
      </c>
      <c r="N38" s="10">
        <v>0</v>
      </c>
      <c r="O38" s="4">
        <v>60.296413043478267</v>
      </c>
      <c r="P38" s="4">
        <v>0</v>
      </c>
      <c r="Q38" s="8">
        <v>0</v>
      </c>
      <c r="R38" s="4">
        <v>6.6481521739130462</v>
      </c>
      <c r="S38" s="4">
        <v>0</v>
      </c>
      <c r="T38" s="10">
        <v>0</v>
      </c>
      <c r="U38" s="4">
        <v>4.1576086956521738</v>
      </c>
      <c r="V38" s="4">
        <v>0</v>
      </c>
      <c r="W38" s="10">
        <v>0</v>
      </c>
      <c r="X38" s="4">
        <v>38.585434782608701</v>
      </c>
      <c r="Y38" s="4">
        <v>0</v>
      </c>
      <c r="Z38" s="10">
        <v>0</v>
      </c>
      <c r="AA38" s="4">
        <v>23.701195652173912</v>
      </c>
      <c r="AB38" s="4">
        <v>0</v>
      </c>
      <c r="AC38" s="10">
        <v>0</v>
      </c>
      <c r="AD38" s="4">
        <v>91.816630434782624</v>
      </c>
      <c r="AE38" s="4">
        <v>0</v>
      </c>
      <c r="AF38" s="10">
        <v>0</v>
      </c>
      <c r="AG38" s="4">
        <v>0</v>
      </c>
      <c r="AH38" s="4">
        <v>0</v>
      </c>
      <c r="AI38" s="10" t="s">
        <v>294</v>
      </c>
      <c r="AJ38" s="4">
        <v>0</v>
      </c>
      <c r="AK38" s="4">
        <v>0</v>
      </c>
      <c r="AL38" s="10" t="s">
        <v>294</v>
      </c>
      <c r="AM38" s="1">
        <v>35256</v>
      </c>
      <c r="AN38" s="1">
        <v>9</v>
      </c>
      <c r="AX38"/>
      <c r="AY38"/>
    </row>
    <row r="39" spans="1:51" x14ac:dyDescent="0.25">
      <c r="A39" t="s">
        <v>143</v>
      </c>
      <c r="B39" t="s">
        <v>11</v>
      </c>
      <c r="C39" t="s">
        <v>210</v>
      </c>
      <c r="D39" t="s">
        <v>192</v>
      </c>
      <c r="E39" s="4">
        <v>36.391304347826086</v>
      </c>
      <c r="F39" s="4">
        <v>193.96739130434784</v>
      </c>
      <c r="G39" s="4">
        <v>0</v>
      </c>
      <c r="H39" s="10">
        <v>0</v>
      </c>
      <c r="I39" s="4">
        <v>177.79347826086956</v>
      </c>
      <c r="J39" s="4">
        <v>0</v>
      </c>
      <c r="K39" s="10">
        <v>0</v>
      </c>
      <c r="L39" s="4">
        <v>77.358695652173921</v>
      </c>
      <c r="M39" s="4">
        <v>0</v>
      </c>
      <c r="N39" s="10">
        <v>0</v>
      </c>
      <c r="O39" s="4">
        <v>63.619565217391305</v>
      </c>
      <c r="P39" s="4">
        <v>0</v>
      </c>
      <c r="Q39" s="8">
        <v>0</v>
      </c>
      <c r="R39" s="4">
        <v>10.108695652173912</v>
      </c>
      <c r="S39" s="4">
        <v>0</v>
      </c>
      <c r="T39" s="10">
        <v>0</v>
      </c>
      <c r="U39" s="4">
        <v>3.6304347826086958</v>
      </c>
      <c r="V39" s="4">
        <v>0</v>
      </c>
      <c r="W39" s="10">
        <v>0</v>
      </c>
      <c r="X39" s="4">
        <v>0.65217391304347827</v>
      </c>
      <c r="Y39" s="4">
        <v>0</v>
      </c>
      <c r="Z39" s="10">
        <v>0</v>
      </c>
      <c r="AA39" s="4">
        <v>2.4347826086956523</v>
      </c>
      <c r="AB39" s="4">
        <v>0</v>
      </c>
      <c r="AC39" s="10">
        <v>0</v>
      </c>
      <c r="AD39" s="4">
        <v>113.52173913043478</v>
      </c>
      <c r="AE39" s="4">
        <v>0</v>
      </c>
      <c r="AF39" s="10">
        <v>0</v>
      </c>
      <c r="AG39" s="4">
        <v>0</v>
      </c>
      <c r="AH39" s="4">
        <v>0</v>
      </c>
      <c r="AI39" s="10" t="s">
        <v>294</v>
      </c>
      <c r="AJ39" s="4">
        <v>0</v>
      </c>
      <c r="AK39" s="4">
        <v>0</v>
      </c>
      <c r="AL39" s="10" t="s">
        <v>294</v>
      </c>
      <c r="AM39" s="1">
        <v>35074</v>
      </c>
      <c r="AN39" s="1">
        <v>9</v>
      </c>
      <c r="AX39"/>
      <c r="AY39"/>
    </row>
    <row r="40" spans="1:51" x14ac:dyDescent="0.25">
      <c r="A40" t="s">
        <v>143</v>
      </c>
      <c r="B40" t="s">
        <v>96</v>
      </c>
      <c r="C40" t="s">
        <v>235</v>
      </c>
      <c r="D40" t="s">
        <v>196</v>
      </c>
      <c r="E40" s="4">
        <v>47.369565217391305</v>
      </c>
      <c r="F40" s="4">
        <v>188.57630434782612</v>
      </c>
      <c r="G40" s="4">
        <v>0</v>
      </c>
      <c r="H40" s="10">
        <v>0</v>
      </c>
      <c r="I40" s="4">
        <v>182.76641304347831</v>
      </c>
      <c r="J40" s="4">
        <v>0</v>
      </c>
      <c r="K40" s="10">
        <v>0</v>
      </c>
      <c r="L40" s="4">
        <v>65.846304347826077</v>
      </c>
      <c r="M40" s="4">
        <v>0</v>
      </c>
      <c r="N40" s="10">
        <v>0</v>
      </c>
      <c r="O40" s="4">
        <v>60.036413043478255</v>
      </c>
      <c r="P40" s="4">
        <v>0</v>
      </c>
      <c r="Q40" s="8">
        <v>0</v>
      </c>
      <c r="R40" s="4">
        <v>3.2011956521739129</v>
      </c>
      <c r="S40" s="4">
        <v>0</v>
      </c>
      <c r="T40" s="10">
        <v>0</v>
      </c>
      <c r="U40" s="4">
        <v>2.6086956521739131</v>
      </c>
      <c r="V40" s="4">
        <v>0</v>
      </c>
      <c r="W40" s="10">
        <v>0</v>
      </c>
      <c r="X40" s="4">
        <v>17.184239130434779</v>
      </c>
      <c r="Y40" s="4">
        <v>0</v>
      </c>
      <c r="Z40" s="10">
        <v>0</v>
      </c>
      <c r="AA40" s="4">
        <v>0</v>
      </c>
      <c r="AB40" s="4">
        <v>0</v>
      </c>
      <c r="AC40" s="10" t="s">
        <v>294</v>
      </c>
      <c r="AD40" s="4">
        <v>105.54576086956527</v>
      </c>
      <c r="AE40" s="4">
        <v>0</v>
      </c>
      <c r="AF40" s="10">
        <v>0</v>
      </c>
      <c r="AG40" s="4">
        <v>0</v>
      </c>
      <c r="AH40" s="4">
        <v>0</v>
      </c>
      <c r="AI40" s="10" t="s">
        <v>294</v>
      </c>
      <c r="AJ40" s="4">
        <v>0</v>
      </c>
      <c r="AK40" s="4">
        <v>0</v>
      </c>
      <c r="AL40" s="10" t="s">
        <v>294</v>
      </c>
      <c r="AM40" s="1">
        <v>35244</v>
      </c>
      <c r="AN40" s="1">
        <v>9</v>
      </c>
      <c r="AX40"/>
      <c r="AY40"/>
    </row>
    <row r="41" spans="1:51" x14ac:dyDescent="0.25">
      <c r="A41" t="s">
        <v>143</v>
      </c>
      <c r="B41" t="s">
        <v>64</v>
      </c>
      <c r="C41" t="s">
        <v>204</v>
      </c>
      <c r="D41" t="s">
        <v>196</v>
      </c>
      <c r="E41" s="4">
        <v>30.760869565217391</v>
      </c>
      <c r="F41" s="4">
        <v>100.63249999999996</v>
      </c>
      <c r="G41" s="4">
        <v>0</v>
      </c>
      <c r="H41" s="10">
        <v>0</v>
      </c>
      <c r="I41" s="4">
        <v>95.397717391304326</v>
      </c>
      <c r="J41" s="4">
        <v>0</v>
      </c>
      <c r="K41" s="10">
        <v>0</v>
      </c>
      <c r="L41" s="4">
        <v>34.158913043478258</v>
      </c>
      <c r="M41" s="4">
        <v>0</v>
      </c>
      <c r="N41" s="10">
        <v>0</v>
      </c>
      <c r="O41" s="4">
        <v>28.924130434782608</v>
      </c>
      <c r="P41" s="4">
        <v>0</v>
      </c>
      <c r="Q41" s="8">
        <v>0</v>
      </c>
      <c r="R41" s="4">
        <v>5.2347826086956513</v>
      </c>
      <c r="S41" s="4">
        <v>0</v>
      </c>
      <c r="T41" s="10">
        <v>0</v>
      </c>
      <c r="U41" s="4">
        <v>0</v>
      </c>
      <c r="V41" s="4">
        <v>0</v>
      </c>
      <c r="W41" s="10" t="s">
        <v>294</v>
      </c>
      <c r="X41" s="4">
        <v>19.185869565217391</v>
      </c>
      <c r="Y41" s="4">
        <v>0</v>
      </c>
      <c r="Z41" s="10">
        <v>0</v>
      </c>
      <c r="AA41" s="4">
        <v>0</v>
      </c>
      <c r="AB41" s="4">
        <v>0</v>
      </c>
      <c r="AC41" s="10" t="s">
        <v>294</v>
      </c>
      <c r="AD41" s="4">
        <v>47.287717391304319</v>
      </c>
      <c r="AE41" s="4">
        <v>0</v>
      </c>
      <c r="AF41" s="10">
        <v>0</v>
      </c>
      <c r="AG41" s="4">
        <v>0</v>
      </c>
      <c r="AH41" s="4">
        <v>0</v>
      </c>
      <c r="AI41" s="10" t="s">
        <v>294</v>
      </c>
      <c r="AJ41" s="4">
        <v>0</v>
      </c>
      <c r="AK41" s="4">
        <v>0</v>
      </c>
      <c r="AL41" s="10" t="s">
        <v>294</v>
      </c>
      <c r="AM41" s="1">
        <v>35158</v>
      </c>
      <c r="AN41" s="1">
        <v>9</v>
      </c>
      <c r="AX41"/>
      <c r="AY41"/>
    </row>
    <row r="42" spans="1:51" x14ac:dyDescent="0.25">
      <c r="A42" t="s">
        <v>143</v>
      </c>
      <c r="B42" t="s">
        <v>85</v>
      </c>
      <c r="C42" t="s">
        <v>232</v>
      </c>
      <c r="D42" t="s">
        <v>194</v>
      </c>
      <c r="E42" s="4">
        <v>45.336956521739133</v>
      </c>
      <c r="F42" s="4">
        <v>169.03108695652168</v>
      </c>
      <c r="G42" s="4">
        <v>0.45108695652173914</v>
      </c>
      <c r="H42" s="10">
        <v>2.6686626977543374E-3</v>
      </c>
      <c r="I42" s="4">
        <v>159.1260869565217</v>
      </c>
      <c r="J42" s="4">
        <v>0.45108695652173914</v>
      </c>
      <c r="K42" s="10">
        <v>2.8347769064728549E-3</v>
      </c>
      <c r="L42" s="4">
        <v>50.168369565217354</v>
      </c>
      <c r="M42" s="4">
        <v>0</v>
      </c>
      <c r="N42" s="10">
        <v>0</v>
      </c>
      <c r="O42" s="4">
        <v>40.26336956521736</v>
      </c>
      <c r="P42" s="4">
        <v>0</v>
      </c>
      <c r="Q42" s="8">
        <v>0</v>
      </c>
      <c r="R42" s="4">
        <v>4.3669565217391293</v>
      </c>
      <c r="S42" s="4">
        <v>0</v>
      </c>
      <c r="T42" s="10">
        <v>0</v>
      </c>
      <c r="U42" s="4">
        <v>5.5380434782608692</v>
      </c>
      <c r="V42" s="4">
        <v>0</v>
      </c>
      <c r="W42" s="10">
        <v>0</v>
      </c>
      <c r="X42" s="4">
        <v>28.673913043478251</v>
      </c>
      <c r="Y42" s="4">
        <v>0</v>
      </c>
      <c r="Z42" s="10">
        <v>0</v>
      </c>
      <c r="AA42" s="4">
        <v>0</v>
      </c>
      <c r="AB42" s="4">
        <v>0</v>
      </c>
      <c r="AC42" s="10" t="s">
        <v>294</v>
      </c>
      <c r="AD42" s="4">
        <v>90.188804347826093</v>
      </c>
      <c r="AE42" s="4">
        <v>0.45108695652173914</v>
      </c>
      <c r="AF42" s="10">
        <v>5.0015848395334904E-3</v>
      </c>
      <c r="AG42" s="4">
        <v>0</v>
      </c>
      <c r="AH42" s="4">
        <v>0</v>
      </c>
      <c r="AI42" s="10" t="s">
        <v>294</v>
      </c>
      <c r="AJ42" s="4">
        <v>0</v>
      </c>
      <c r="AK42" s="4">
        <v>0</v>
      </c>
      <c r="AL42" s="10" t="s">
        <v>294</v>
      </c>
      <c r="AM42" s="1">
        <v>35214</v>
      </c>
      <c r="AN42" s="1">
        <v>9</v>
      </c>
      <c r="AX42"/>
      <c r="AY42"/>
    </row>
    <row r="43" spans="1:51" x14ac:dyDescent="0.25">
      <c r="A43" t="s">
        <v>143</v>
      </c>
      <c r="B43" t="s">
        <v>46</v>
      </c>
      <c r="C43" t="s">
        <v>204</v>
      </c>
      <c r="D43" t="s">
        <v>196</v>
      </c>
      <c r="E43" s="4">
        <v>72.880434782608702</v>
      </c>
      <c r="F43" s="4">
        <v>258.96478260869571</v>
      </c>
      <c r="G43" s="4">
        <v>45.77304347826086</v>
      </c>
      <c r="H43" s="10">
        <v>0.17675393162407504</v>
      </c>
      <c r="I43" s="4">
        <v>233.98467391304354</v>
      </c>
      <c r="J43" s="4">
        <v>45.77304347826086</v>
      </c>
      <c r="K43" s="10">
        <v>0.19562410953151418</v>
      </c>
      <c r="L43" s="4">
        <v>48.877282608695658</v>
      </c>
      <c r="M43" s="4">
        <v>0.69043478260869573</v>
      </c>
      <c r="N43" s="10">
        <v>1.4125883145677618E-2</v>
      </c>
      <c r="O43" s="4">
        <v>31.878913043478267</v>
      </c>
      <c r="P43" s="4">
        <v>0.69043478260869573</v>
      </c>
      <c r="Q43" s="8">
        <v>2.1658040274680684E-2</v>
      </c>
      <c r="R43" s="4">
        <v>11.520108695652173</v>
      </c>
      <c r="S43" s="4">
        <v>0</v>
      </c>
      <c r="T43" s="10">
        <v>0</v>
      </c>
      <c r="U43" s="4">
        <v>5.4782608695652177</v>
      </c>
      <c r="V43" s="4">
        <v>0</v>
      </c>
      <c r="W43" s="10">
        <v>0</v>
      </c>
      <c r="X43" s="4">
        <v>82.648043478260888</v>
      </c>
      <c r="Y43" s="4">
        <v>9.4651086956521748</v>
      </c>
      <c r="Z43" s="10">
        <v>0.11452308242652841</v>
      </c>
      <c r="AA43" s="4">
        <v>7.9817391304347831</v>
      </c>
      <c r="AB43" s="4">
        <v>0</v>
      </c>
      <c r="AC43" s="10">
        <v>0</v>
      </c>
      <c r="AD43" s="4">
        <v>109.2914130434783</v>
      </c>
      <c r="AE43" s="4">
        <v>35.617499999999993</v>
      </c>
      <c r="AF43" s="10">
        <v>0.32589477076145629</v>
      </c>
      <c r="AG43" s="4">
        <v>10.166304347826088</v>
      </c>
      <c r="AH43" s="4">
        <v>0</v>
      </c>
      <c r="AI43" s="10">
        <v>0</v>
      </c>
      <c r="AJ43" s="4">
        <v>0</v>
      </c>
      <c r="AK43" s="4">
        <v>0</v>
      </c>
      <c r="AL43" s="10" t="s">
        <v>294</v>
      </c>
      <c r="AM43" s="1">
        <v>35131</v>
      </c>
      <c r="AN43" s="1">
        <v>9</v>
      </c>
      <c r="AX43"/>
      <c r="AY43"/>
    </row>
    <row r="44" spans="1:51" x14ac:dyDescent="0.25">
      <c r="A44" t="s">
        <v>143</v>
      </c>
      <c r="B44" t="s">
        <v>3</v>
      </c>
      <c r="C44" t="s">
        <v>206</v>
      </c>
      <c r="D44" t="s">
        <v>193</v>
      </c>
      <c r="E44" s="4">
        <v>85.108695652173907</v>
      </c>
      <c r="F44" s="4">
        <v>310.38608695652175</v>
      </c>
      <c r="G44" s="4">
        <v>44.472826086956516</v>
      </c>
      <c r="H44" s="10">
        <v>0.14328227957326636</v>
      </c>
      <c r="I44" s="4">
        <v>300.82902173913044</v>
      </c>
      <c r="J44" s="4">
        <v>44.472826086956516</v>
      </c>
      <c r="K44" s="10">
        <v>0.14783422766145871</v>
      </c>
      <c r="L44" s="4">
        <v>61.844239130434786</v>
      </c>
      <c r="M44" s="4">
        <v>2.5478260869565217</v>
      </c>
      <c r="N44" s="10">
        <v>4.11974683944763E-2</v>
      </c>
      <c r="O44" s="4">
        <v>56.689347826086959</v>
      </c>
      <c r="P44" s="4">
        <v>2.5478260869565217</v>
      </c>
      <c r="Q44" s="8">
        <v>4.4943647874955417E-2</v>
      </c>
      <c r="R44" s="4">
        <v>0</v>
      </c>
      <c r="S44" s="4">
        <v>0</v>
      </c>
      <c r="T44" s="10" t="s">
        <v>294</v>
      </c>
      <c r="U44" s="4">
        <v>5.1548913043478262</v>
      </c>
      <c r="V44" s="4">
        <v>0</v>
      </c>
      <c r="W44" s="10">
        <v>0</v>
      </c>
      <c r="X44" s="4">
        <v>60.583586956521728</v>
      </c>
      <c r="Y44" s="4">
        <v>13.417934782608697</v>
      </c>
      <c r="Z44" s="10">
        <v>0.22147805134480036</v>
      </c>
      <c r="AA44" s="4">
        <v>4.4021739130434785</v>
      </c>
      <c r="AB44" s="4">
        <v>0</v>
      </c>
      <c r="AC44" s="10">
        <v>0</v>
      </c>
      <c r="AD44" s="4">
        <v>183.55608695652177</v>
      </c>
      <c r="AE44" s="4">
        <v>28.5070652173913</v>
      </c>
      <c r="AF44" s="10">
        <v>0.15530438510679115</v>
      </c>
      <c r="AG44" s="4">
        <v>0</v>
      </c>
      <c r="AH44" s="4">
        <v>0</v>
      </c>
      <c r="AI44" s="10" t="s">
        <v>294</v>
      </c>
      <c r="AJ44" s="4">
        <v>0</v>
      </c>
      <c r="AK44" s="4">
        <v>0</v>
      </c>
      <c r="AL44" s="10" t="s">
        <v>294</v>
      </c>
      <c r="AM44" s="1">
        <v>35016</v>
      </c>
      <c r="AN44" s="1">
        <v>9</v>
      </c>
      <c r="AX44"/>
      <c r="AY44"/>
    </row>
    <row r="45" spans="1:51" x14ac:dyDescent="0.25">
      <c r="A45" t="s">
        <v>143</v>
      </c>
      <c r="B45" t="s">
        <v>27</v>
      </c>
      <c r="C45" t="s">
        <v>218</v>
      </c>
      <c r="D45" t="s">
        <v>198</v>
      </c>
      <c r="E45" s="4">
        <v>51.434782608695649</v>
      </c>
      <c r="F45" s="4">
        <v>179.30434782608694</v>
      </c>
      <c r="G45" s="4">
        <v>0</v>
      </c>
      <c r="H45" s="10">
        <v>0</v>
      </c>
      <c r="I45" s="4">
        <v>163.20108695652175</v>
      </c>
      <c r="J45" s="4">
        <v>0</v>
      </c>
      <c r="K45" s="10">
        <v>0</v>
      </c>
      <c r="L45" s="4">
        <v>18.0625</v>
      </c>
      <c r="M45" s="4">
        <v>0</v>
      </c>
      <c r="N45" s="10">
        <v>0</v>
      </c>
      <c r="O45" s="4">
        <v>12.323369565217391</v>
      </c>
      <c r="P45" s="4">
        <v>0</v>
      </c>
      <c r="Q45" s="8">
        <v>0</v>
      </c>
      <c r="R45" s="4">
        <v>0</v>
      </c>
      <c r="S45" s="4">
        <v>0</v>
      </c>
      <c r="T45" s="10" t="s">
        <v>294</v>
      </c>
      <c r="U45" s="4">
        <v>5.7391304347826084</v>
      </c>
      <c r="V45" s="4">
        <v>0</v>
      </c>
      <c r="W45" s="10">
        <v>0</v>
      </c>
      <c r="X45" s="4">
        <v>74.779891304347828</v>
      </c>
      <c r="Y45" s="4">
        <v>0</v>
      </c>
      <c r="Z45" s="10">
        <v>0</v>
      </c>
      <c r="AA45" s="4">
        <v>10.364130434782609</v>
      </c>
      <c r="AB45" s="4">
        <v>0</v>
      </c>
      <c r="AC45" s="10">
        <v>0</v>
      </c>
      <c r="AD45" s="4">
        <v>76.097826086956516</v>
      </c>
      <c r="AE45" s="4">
        <v>0</v>
      </c>
      <c r="AF45" s="10">
        <v>0</v>
      </c>
      <c r="AG45" s="4">
        <v>0</v>
      </c>
      <c r="AH45" s="4">
        <v>0</v>
      </c>
      <c r="AI45" s="10" t="s">
        <v>294</v>
      </c>
      <c r="AJ45" s="4">
        <v>0</v>
      </c>
      <c r="AK45" s="4">
        <v>0</v>
      </c>
      <c r="AL45" s="10" t="s">
        <v>294</v>
      </c>
      <c r="AM45" s="1">
        <v>35100</v>
      </c>
      <c r="AN45" s="1">
        <v>9</v>
      </c>
      <c r="AX45"/>
      <c r="AY45"/>
    </row>
    <row r="46" spans="1:51" x14ac:dyDescent="0.25">
      <c r="A46" t="s">
        <v>143</v>
      </c>
      <c r="B46" t="s">
        <v>128</v>
      </c>
      <c r="C46" t="s">
        <v>218</v>
      </c>
      <c r="D46" t="s">
        <v>198</v>
      </c>
      <c r="E46" s="4">
        <v>13.577464788732394</v>
      </c>
      <c r="F46" s="4">
        <v>73.119718309859152</v>
      </c>
      <c r="G46" s="4">
        <v>1.3098591549295775</v>
      </c>
      <c r="H46" s="10">
        <v>1.791389771742271E-2</v>
      </c>
      <c r="I46" s="4">
        <v>64.714788732394368</v>
      </c>
      <c r="J46" s="4">
        <v>1.3098591549295775</v>
      </c>
      <c r="K46" s="10">
        <v>2.0240491865716307E-2</v>
      </c>
      <c r="L46" s="4">
        <v>27.559859154929576</v>
      </c>
      <c r="M46" s="4">
        <v>0.7359154929577465</v>
      </c>
      <c r="N46" s="10">
        <v>2.6702440270857292E-2</v>
      </c>
      <c r="O46" s="4">
        <v>19.154929577464788</v>
      </c>
      <c r="P46" s="4">
        <v>0.7359154929577465</v>
      </c>
      <c r="Q46" s="8">
        <v>3.8419117647058826E-2</v>
      </c>
      <c r="R46" s="4">
        <v>4.461267605633803</v>
      </c>
      <c r="S46" s="4">
        <v>0</v>
      </c>
      <c r="T46" s="10">
        <v>0</v>
      </c>
      <c r="U46" s="4">
        <v>3.943661971830986</v>
      </c>
      <c r="V46" s="4">
        <v>0</v>
      </c>
      <c r="W46" s="10">
        <v>0</v>
      </c>
      <c r="X46" s="4">
        <v>27.482394366197184</v>
      </c>
      <c r="Y46" s="4">
        <v>0</v>
      </c>
      <c r="Z46" s="10">
        <v>0</v>
      </c>
      <c r="AA46" s="4">
        <v>0</v>
      </c>
      <c r="AB46" s="4">
        <v>0</v>
      </c>
      <c r="AC46" s="10" t="s">
        <v>294</v>
      </c>
      <c r="AD46" s="4">
        <v>18.077464788732396</v>
      </c>
      <c r="AE46" s="4">
        <v>0.573943661971831</v>
      </c>
      <c r="AF46" s="10">
        <v>3.1749123490455784E-2</v>
      </c>
      <c r="AG46" s="4">
        <v>0</v>
      </c>
      <c r="AH46" s="4">
        <v>0</v>
      </c>
      <c r="AI46" s="10" t="s">
        <v>294</v>
      </c>
      <c r="AJ46" s="4">
        <v>0</v>
      </c>
      <c r="AK46" s="4">
        <v>0</v>
      </c>
      <c r="AL46" s="10" t="s">
        <v>294</v>
      </c>
      <c r="AM46" s="1">
        <v>35287</v>
      </c>
      <c r="AN46" s="1">
        <v>9</v>
      </c>
      <c r="AX46"/>
      <c r="AY46"/>
    </row>
    <row r="47" spans="1:51" x14ac:dyDescent="0.25">
      <c r="A47" t="s">
        <v>143</v>
      </c>
      <c r="B47" t="s">
        <v>39</v>
      </c>
      <c r="C47" t="s">
        <v>223</v>
      </c>
      <c r="D47" t="s">
        <v>196</v>
      </c>
      <c r="E47" s="4">
        <v>40.282608695652172</v>
      </c>
      <c r="F47" s="4">
        <v>125.53597826086953</v>
      </c>
      <c r="G47" s="4">
        <v>17.685978260869568</v>
      </c>
      <c r="H47" s="10">
        <v>0.14088374110661164</v>
      </c>
      <c r="I47" s="4">
        <v>112.21260869565214</v>
      </c>
      <c r="J47" s="4">
        <v>17.685978260869568</v>
      </c>
      <c r="K47" s="10">
        <v>0.15761132787526791</v>
      </c>
      <c r="L47" s="4">
        <v>34.965652173913043</v>
      </c>
      <c r="M47" s="4">
        <v>1.5234782608695652</v>
      </c>
      <c r="N47" s="10">
        <v>4.3570709143134254E-2</v>
      </c>
      <c r="O47" s="4">
        <v>30.685760869565215</v>
      </c>
      <c r="P47" s="4">
        <v>1.5234782608695652</v>
      </c>
      <c r="Q47" s="8">
        <v>4.9647726427425272E-2</v>
      </c>
      <c r="R47" s="4">
        <v>0</v>
      </c>
      <c r="S47" s="4">
        <v>0</v>
      </c>
      <c r="T47" s="10" t="s">
        <v>294</v>
      </c>
      <c r="U47" s="4">
        <v>4.2798913043478262</v>
      </c>
      <c r="V47" s="4">
        <v>0</v>
      </c>
      <c r="W47" s="10">
        <v>0</v>
      </c>
      <c r="X47" s="4">
        <v>20.584782608695654</v>
      </c>
      <c r="Y47" s="4">
        <v>8.3029347826086966</v>
      </c>
      <c r="Z47" s="10">
        <v>0.40335304678424333</v>
      </c>
      <c r="AA47" s="4">
        <v>9.0434782608695645</v>
      </c>
      <c r="AB47" s="4">
        <v>0</v>
      </c>
      <c r="AC47" s="10">
        <v>0</v>
      </c>
      <c r="AD47" s="4">
        <v>60.871086956521694</v>
      </c>
      <c r="AE47" s="4">
        <v>7.8595652173913049</v>
      </c>
      <c r="AF47" s="10">
        <v>0.12911820061641327</v>
      </c>
      <c r="AG47" s="4">
        <v>7.0978260869565227E-2</v>
      </c>
      <c r="AH47" s="4">
        <v>0</v>
      </c>
      <c r="AI47" s="10">
        <v>0</v>
      </c>
      <c r="AJ47" s="4">
        <v>0</v>
      </c>
      <c r="AK47" s="4">
        <v>0</v>
      </c>
      <c r="AL47" s="10" t="s">
        <v>294</v>
      </c>
      <c r="AM47" s="1">
        <v>35118</v>
      </c>
      <c r="AN47" s="1">
        <v>9</v>
      </c>
      <c r="AX47"/>
      <c r="AY47"/>
    </row>
    <row r="48" spans="1:51" x14ac:dyDescent="0.25">
      <c r="A48" t="s">
        <v>143</v>
      </c>
      <c r="B48" t="s">
        <v>21</v>
      </c>
      <c r="C48" t="s">
        <v>213</v>
      </c>
      <c r="D48" t="s">
        <v>196</v>
      </c>
      <c r="E48" s="4">
        <v>41.260869565217391</v>
      </c>
      <c r="F48" s="4">
        <v>141.0967391304348</v>
      </c>
      <c r="G48" s="4">
        <v>7.9679347826086957</v>
      </c>
      <c r="H48" s="10">
        <v>5.6471431102619998E-2</v>
      </c>
      <c r="I48" s="4">
        <v>126.48771739130436</v>
      </c>
      <c r="J48" s="4">
        <v>7.9679347826086957</v>
      </c>
      <c r="K48" s="10">
        <v>6.2993743162895174E-2</v>
      </c>
      <c r="L48" s="4">
        <v>41.76119565217391</v>
      </c>
      <c r="M48" s="4">
        <v>0</v>
      </c>
      <c r="N48" s="10">
        <v>0</v>
      </c>
      <c r="O48" s="4">
        <v>27.152173913043477</v>
      </c>
      <c r="P48" s="4">
        <v>0</v>
      </c>
      <c r="Q48" s="8">
        <v>0</v>
      </c>
      <c r="R48" s="4">
        <v>9.7394565217391307</v>
      </c>
      <c r="S48" s="4">
        <v>0</v>
      </c>
      <c r="T48" s="10">
        <v>0</v>
      </c>
      <c r="U48" s="4">
        <v>4.8695652173913047</v>
      </c>
      <c r="V48" s="4">
        <v>0</v>
      </c>
      <c r="W48" s="10">
        <v>0</v>
      </c>
      <c r="X48" s="4">
        <v>28.470217391304349</v>
      </c>
      <c r="Y48" s="4">
        <v>2.6440217391304346</v>
      </c>
      <c r="Z48" s="10">
        <v>9.2869741835480246E-2</v>
      </c>
      <c r="AA48" s="4">
        <v>0</v>
      </c>
      <c r="AB48" s="4">
        <v>0</v>
      </c>
      <c r="AC48" s="10" t="s">
        <v>294</v>
      </c>
      <c r="AD48" s="4">
        <v>60.973369565217396</v>
      </c>
      <c r="AE48" s="4">
        <v>5.3239130434782611</v>
      </c>
      <c r="AF48" s="10">
        <v>8.7315381804244543E-2</v>
      </c>
      <c r="AG48" s="4">
        <v>9.8919565217391305</v>
      </c>
      <c r="AH48" s="4">
        <v>0</v>
      </c>
      <c r="AI48" s="10">
        <v>0</v>
      </c>
      <c r="AJ48" s="4">
        <v>0</v>
      </c>
      <c r="AK48" s="4">
        <v>0</v>
      </c>
      <c r="AL48" s="10" t="s">
        <v>294</v>
      </c>
      <c r="AM48" s="1">
        <v>35093</v>
      </c>
      <c r="AN48" s="1">
        <v>9</v>
      </c>
      <c r="AX48"/>
      <c r="AY48"/>
    </row>
    <row r="49" spans="1:51" x14ac:dyDescent="0.25">
      <c r="A49" t="s">
        <v>143</v>
      </c>
      <c r="B49" t="s">
        <v>76</v>
      </c>
      <c r="C49" t="s">
        <v>231</v>
      </c>
      <c r="D49" t="s">
        <v>194</v>
      </c>
      <c r="E49" s="4">
        <v>57.739130434782609</v>
      </c>
      <c r="F49" s="4">
        <v>195.29010869565218</v>
      </c>
      <c r="G49" s="4">
        <v>0</v>
      </c>
      <c r="H49" s="10">
        <v>0</v>
      </c>
      <c r="I49" s="4">
        <v>179.36206521739132</v>
      </c>
      <c r="J49" s="4">
        <v>0</v>
      </c>
      <c r="K49" s="10">
        <v>0</v>
      </c>
      <c r="L49" s="4">
        <v>32.576739130434788</v>
      </c>
      <c r="M49" s="4">
        <v>0</v>
      </c>
      <c r="N49" s="10">
        <v>0</v>
      </c>
      <c r="O49" s="4">
        <v>27.337608695652182</v>
      </c>
      <c r="P49" s="4">
        <v>0</v>
      </c>
      <c r="Q49" s="8">
        <v>0</v>
      </c>
      <c r="R49" s="4">
        <v>0</v>
      </c>
      <c r="S49" s="4">
        <v>0</v>
      </c>
      <c r="T49" s="10" t="s">
        <v>294</v>
      </c>
      <c r="U49" s="4">
        <v>5.2391304347826084</v>
      </c>
      <c r="V49" s="4">
        <v>0</v>
      </c>
      <c r="W49" s="10">
        <v>0</v>
      </c>
      <c r="X49" s="4">
        <v>29.188369565217386</v>
      </c>
      <c r="Y49" s="4">
        <v>0</v>
      </c>
      <c r="Z49" s="10">
        <v>0</v>
      </c>
      <c r="AA49" s="4">
        <v>10.68891304347826</v>
      </c>
      <c r="AB49" s="4">
        <v>0</v>
      </c>
      <c r="AC49" s="10">
        <v>0</v>
      </c>
      <c r="AD49" s="4">
        <v>122.83608695652174</v>
      </c>
      <c r="AE49" s="4">
        <v>0</v>
      </c>
      <c r="AF49" s="10">
        <v>0</v>
      </c>
      <c r="AG49" s="4">
        <v>0</v>
      </c>
      <c r="AH49" s="4">
        <v>0</v>
      </c>
      <c r="AI49" s="10" t="s">
        <v>294</v>
      </c>
      <c r="AJ49" s="4">
        <v>0</v>
      </c>
      <c r="AK49" s="4">
        <v>0</v>
      </c>
      <c r="AL49" s="10" t="s">
        <v>294</v>
      </c>
      <c r="AM49" s="1">
        <v>35180</v>
      </c>
      <c r="AN49" s="1">
        <v>9</v>
      </c>
      <c r="AX49"/>
      <c r="AY49"/>
    </row>
    <row r="50" spans="1:51" x14ac:dyDescent="0.25">
      <c r="A50" t="s">
        <v>143</v>
      </c>
      <c r="B50" t="s">
        <v>19</v>
      </c>
      <c r="C50" t="s">
        <v>211</v>
      </c>
      <c r="D50" t="s">
        <v>195</v>
      </c>
      <c r="E50" s="4">
        <v>65.739130434782609</v>
      </c>
      <c r="F50" s="4">
        <v>240.71641304347835</v>
      </c>
      <c r="G50" s="4">
        <v>28.684347826086956</v>
      </c>
      <c r="H50" s="10">
        <v>0.1191624096729373</v>
      </c>
      <c r="I50" s="4">
        <v>230.31989130434792</v>
      </c>
      <c r="J50" s="4">
        <v>28.684347826086956</v>
      </c>
      <c r="K50" s="10">
        <v>0.1245413397151315</v>
      </c>
      <c r="L50" s="4">
        <v>48.686195652173922</v>
      </c>
      <c r="M50" s="4">
        <v>0.375</v>
      </c>
      <c r="N50" s="10">
        <v>7.7023886335069519E-3</v>
      </c>
      <c r="O50" s="4">
        <v>38.289673913043487</v>
      </c>
      <c r="P50" s="4">
        <v>0.375</v>
      </c>
      <c r="Q50" s="8">
        <v>9.7937632180318777E-3</v>
      </c>
      <c r="R50" s="4">
        <v>7.1791304347826088</v>
      </c>
      <c r="S50" s="4">
        <v>0</v>
      </c>
      <c r="T50" s="10">
        <v>0</v>
      </c>
      <c r="U50" s="4">
        <v>3.2173913043478262</v>
      </c>
      <c r="V50" s="4">
        <v>0</v>
      </c>
      <c r="W50" s="10">
        <v>0</v>
      </c>
      <c r="X50" s="4">
        <v>48.086195652173913</v>
      </c>
      <c r="Y50" s="4">
        <v>16.503043478260867</v>
      </c>
      <c r="Z50" s="10">
        <v>0.34319711207003722</v>
      </c>
      <c r="AA50" s="4">
        <v>0</v>
      </c>
      <c r="AB50" s="4">
        <v>0</v>
      </c>
      <c r="AC50" s="10" t="s">
        <v>294</v>
      </c>
      <c r="AD50" s="4">
        <v>138.61891304347833</v>
      </c>
      <c r="AE50" s="4">
        <v>11.806304347826091</v>
      </c>
      <c r="AF50" s="10">
        <v>8.5170948816508177E-2</v>
      </c>
      <c r="AG50" s="4">
        <v>5.3251086956521734</v>
      </c>
      <c r="AH50" s="4">
        <v>0</v>
      </c>
      <c r="AI50" s="10">
        <v>0</v>
      </c>
      <c r="AJ50" s="4">
        <v>0</v>
      </c>
      <c r="AK50" s="4">
        <v>0</v>
      </c>
      <c r="AL50" s="10" t="s">
        <v>294</v>
      </c>
      <c r="AM50" s="1">
        <v>35091</v>
      </c>
      <c r="AN50" s="1">
        <v>9</v>
      </c>
      <c r="AX50"/>
      <c r="AY50"/>
    </row>
    <row r="51" spans="1:51" x14ac:dyDescent="0.25">
      <c r="A51" t="s">
        <v>143</v>
      </c>
      <c r="B51" t="s">
        <v>91</v>
      </c>
      <c r="C51" t="s">
        <v>227</v>
      </c>
      <c r="D51" t="s">
        <v>200</v>
      </c>
      <c r="E51" s="4">
        <v>72.739130434782609</v>
      </c>
      <c r="F51" s="4">
        <v>253.53847826086962</v>
      </c>
      <c r="G51" s="4">
        <v>31.627173913043489</v>
      </c>
      <c r="H51" s="10">
        <v>0.12474309276441189</v>
      </c>
      <c r="I51" s="4">
        <v>240.5384782608696</v>
      </c>
      <c r="J51" s="4">
        <v>31.627173913043489</v>
      </c>
      <c r="K51" s="10">
        <v>0.1314848840057227</v>
      </c>
      <c r="L51" s="4">
        <v>25.330543478260875</v>
      </c>
      <c r="M51" s="4">
        <v>0</v>
      </c>
      <c r="N51" s="10">
        <v>0</v>
      </c>
      <c r="O51" s="4">
        <v>15.80880434782609</v>
      </c>
      <c r="P51" s="4">
        <v>0</v>
      </c>
      <c r="Q51" s="8">
        <v>0</v>
      </c>
      <c r="R51" s="4">
        <v>4.0869565217391308</v>
      </c>
      <c r="S51" s="4">
        <v>0</v>
      </c>
      <c r="T51" s="10">
        <v>0</v>
      </c>
      <c r="U51" s="4">
        <v>5.4347826086956523</v>
      </c>
      <c r="V51" s="4">
        <v>0</v>
      </c>
      <c r="W51" s="10">
        <v>0</v>
      </c>
      <c r="X51" s="4">
        <v>69.134673913043486</v>
      </c>
      <c r="Y51" s="4">
        <v>31.026521739130445</v>
      </c>
      <c r="Z51" s="10">
        <v>0.44878380099333542</v>
      </c>
      <c r="AA51" s="4">
        <v>3.4782608695652173</v>
      </c>
      <c r="AB51" s="4">
        <v>0</v>
      </c>
      <c r="AC51" s="10">
        <v>0</v>
      </c>
      <c r="AD51" s="4">
        <v>148.22119565217395</v>
      </c>
      <c r="AE51" s="4">
        <v>0.60065217391304349</v>
      </c>
      <c r="AF51" s="10">
        <v>4.0524040524040515E-3</v>
      </c>
      <c r="AG51" s="4">
        <v>7.3738043478260868</v>
      </c>
      <c r="AH51" s="4">
        <v>0</v>
      </c>
      <c r="AI51" s="10">
        <v>0</v>
      </c>
      <c r="AJ51" s="4">
        <v>0</v>
      </c>
      <c r="AK51" s="4">
        <v>0</v>
      </c>
      <c r="AL51" s="10" t="s">
        <v>294</v>
      </c>
      <c r="AM51" s="1">
        <v>35233</v>
      </c>
      <c r="AN51" s="1">
        <v>9</v>
      </c>
      <c r="AX51"/>
      <c r="AY51"/>
    </row>
    <row r="52" spans="1:51" x14ac:dyDescent="0.25">
      <c r="A52" t="s">
        <v>143</v>
      </c>
      <c r="B52" t="s">
        <v>93</v>
      </c>
      <c r="C52" t="s">
        <v>218</v>
      </c>
      <c r="D52" t="s">
        <v>198</v>
      </c>
      <c r="E52" s="4">
        <v>65.521739130434781</v>
      </c>
      <c r="F52" s="4">
        <v>185.91326086956522</v>
      </c>
      <c r="G52" s="4">
        <v>19.430760869565219</v>
      </c>
      <c r="H52" s="10">
        <v>0.10451519584284864</v>
      </c>
      <c r="I52" s="4">
        <v>173.0871739130435</v>
      </c>
      <c r="J52" s="4">
        <v>19.430760869565219</v>
      </c>
      <c r="K52" s="10">
        <v>0.11225996953030704</v>
      </c>
      <c r="L52" s="4">
        <v>31.639130434782611</v>
      </c>
      <c r="M52" s="4">
        <v>12.898369565217392</v>
      </c>
      <c r="N52" s="10">
        <v>0.4076714305345609</v>
      </c>
      <c r="O52" s="4">
        <v>29.46521739130435</v>
      </c>
      <c r="P52" s="4">
        <v>12.898369565217392</v>
      </c>
      <c r="Q52" s="8">
        <v>0.43774900398406374</v>
      </c>
      <c r="R52" s="4">
        <v>0</v>
      </c>
      <c r="S52" s="4">
        <v>0</v>
      </c>
      <c r="T52" s="10" t="s">
        <v>294</v>
      </c>
      <c r="U52" s="4">
        <v>2.1739130434782608</v>
      </c>
      <c r="V52" s="4">
        <v>0</v>
      </c>
      <c r="W52" s="10">
        <v>0</v>
      </c>
      <c r="X52" s="4">
        <v>41.98249999999998</v>
      </c>
      <c r="Y52" s="4">
        <v>6.5323913043478266</v>
      </c>
      <c r="Z52" s="10">
        <v>0.15559795877681962</v>
      </c>
      <c r="AA52" s="4">
        <v>10.652173913043478</v>
      </c>
      <c r="AB52" s="4">
        <v>0</v>
      </c>
      <c r="AC52" s="10">
        <v>0</v>
      </c>
      <c r="AD52" s="4">
        <v>101.63945652173915</v>
      </c>
      <c r="AE52" s="4">
        <v>0</v>
      </c>
      <c r="AF52" s="10">
        <v>0</v>
      </c>
      <c r="AG52" s="4">
        <v>0</v>
      </c>
      <c r="AH52" s="4">
        <v>0</v>
      </c>
      <c r="AI52" s="10" t="s">
        <v>294</v>
      </c>
      <c r="AJ52" s="4">
        <v>0</v>
      </c>
      <c r="AK52" s="4">
        <v>0</v>
      </c>
      <c r="AL52" s="10" t="s">
        <v>294</v>
      </c>
      <c r="AM52" s="1">
        <v>35240</v>
      </c>
      <c r="AN52" s="1">
        <v>9</v>
      </c>
      <c r="AX52"/>
      <c r="AY52"/>
    </row>
    <row r="53" spans="1:51" x14ac:dyDescent="0.25">
      <c r="A53" t="s">
        <v>143</v>
      </c>
      <c r="B53" t="s">
        <v>119</v>
      </c>
      <c r="C53" t="s">
        <v>242</v>
      </c>
      <c r="D53" t="s">
        <v>201</v>
      </c>
      <c r="E53" s="4">
        <v>75.010869565217391</v>
      </c>
      <c r="F53" s="4">
        <v>279.23695652173916</v>
      </c>
      <c r="G53" s="4">
        <v>27.75</v>
      </c>
      <c r="H53" s="10">
        <v>9.9377963238328038E-2</v>
      </c>
      <c r="I53" s="4">
        <v>268.62826086956522</v>
      </c>
      <c r="J53" s="4">
        <v>27.75</v>
      </c>
      <c r="K53" s="10">
        <v>0.10330260825935307</v>
      </c>
      <c r="L53" s="4">
        <v>53.655543478260888</v>
      </c>
      <c r="M53" s="4">
        <v>5.5</v>
      </c>
      <c r="N53" s="10">
        <v>0.10250571783376648</v>
      </c>
      <c r="O53" s="4">
        <v>48.43815217391306</v>
      </c>
      <c r="P53" s="4">
        <v>5.5</v>
      </c>
      <c r="Q53" s="8">
        <v>0.11354685827511996</v>
      </c>
      <c r="R53" s="4">
        <v>0</v>
      </c>
      <c r="S53" s="4">
        <v>0</v>
      </c>
      <c r="T53" s="10" t="s">
        <v>294</v>
      </c>
      <c r="U53" s="4">
        <v>5.2173913043478262</v>
      </c>
      <c r="V53" s="4">
        <v>0</v>
      </c>
      <c r="W53" s="10">
        <v>0</v>
      </c>
      <c r="X53" s="4">
        <v>71.300978260869556</v>
      </c>
      <c r="Y53" s="4">
        <v>22.25</v>
      </c>
      <c r="Z53" s="10">
        <v>0.31205742954316446</v>
      </c>
      <c r="AA53" s="4">
        <v>5.3913043478260869</v>
      </c>
      <c r="AB53" s="4">
        <v>0</v>
      </c>
      <c r="AC53" s="10">
        <v>0</v>
      </c>
      <c r="AD53" s="4">
        <v>148.88913043478263</v>
      </c>
      <c r="AE53" s="4">
        <v>0</v>
      </c>
      <c r="AF53" s="10">
        <v>0</v>
      </c>
      <c r="AG53" s="4">
        <v>0</v>
      </c>
      <c r="AH53" s="4">
        <v>0</v>
      </c>
      <c r="AI53" s="10" t="s">
        <v>294</v>
      </c>
      <c r="AJ53" s="4">
        <v>0</v>
      </c>
      <c r="AK53" s="4">
        <v>0</v>
      </c>
      <c r="AL53" s="10" t="s">
        <v>294</v>
      </c>
      <c r="AM53" s="1">
        <v>35277</v>
      </c>
      <c r="AN53" s="1">
        <v>9</v>
      </c>
      <c r="AX53"/>
      <c r="AY53"/>
    </row>
    <row r="54" spans="1:51" x14ac:dyDescent="0.25">
      <c r="A54" t="s">
        <v>143</v>
      </c>
      <c r="B54" t="s">
        <v>32</v>
      </c>
      <c r="C54" t="s">
        <v>205</v>
      </c>
      <c r="D54" t="s">
        <v>192</v>
      </c>
      <c r="E54" s="4">
        <v>101.80434782608695</v>
      </c>
      <c r="F54" s="4">
        <v>309.62097826086961</v>
      </c>
      <c r="G54" s="4">
        <v>35.002065217391312</v>
      </c>
      <c r="H54" s="10">
        <v>0.1130481061522275</v>
      </c>
      <c r="I54" s="4">
        <v>290.49054347826092</v>
      </c>
      <c r="J54" s="4">
        <v>35.002065217391312</v>
      </c>
      <c r="K54" s="10">
        <v>0.12049295924846765</v>
      </c>
      <c r="L54" s="4">
        <v>29.89847826086957</v>
      </c>
      <c r="M54" s="4">
        <v>0</v>
      </c>
      <c r="N54" s="10">
        <v>0</v>
      </c>
      <c r="O54" s="4">
        <v>15.550652173913047</v>
      </c>
      <c r="P54" s="4">
        <v>0</v>
      </c>
      <c r="Q54" s="8">
        <v>0</v>
      </c>
      <c r="R54" s="4">
        <v>9.9130434782608692</v>
      </c>
      <c r="S54" s="4">
        <v>0</v>
      </c>
      <c r="T54" s="10">
        <v>0</v>
      </c>
      <c r="U54" s="4">
        <v>4.4347826086956523</v>
      </c>
      <c r="V54" s="4">
        <v>0</v>
      </c>
      <c r="W54" s="10">
        <v>0</v>
      </c>
      <c r="X54" s="4">
        <v>94.145652173913035</v>
      </c>
      <c r="Y54" s="4">
        <v>8.1521739130434784E-2</v>
      </c>
      <c r="Z54" s="10">
        <v>8.6591082273073641E-4</v>
      </c>
      <c r="AA54" s="4">
        <v>4.7826086956521738</v>
      </c>
      <c r="AB54" s="4">
        <v>0</v>
      </c>
      <c r="AC54" s="10">
        <v>0</v>
      </c>
      <c r="AD54" s="4">
        <v>178.09826086956528</v>
      </c>
      <c r="AE54" s="4">
        <v>34.920543478260875</v>
      </c>
      <c r="AF54" s="10">
        <v>0.19607458999184618</v>
      </c>
      <c r="AG54" s="4">
        <v>2.6959782608695653</v>
      </c>
      <c r="AH54" s="4">
        <v>0</v>
      </c>
      <c r="AI54" s="10">
        <v>0</v>
      </c>
      <c r="AJ54" s="4">
        <v>0</v>
      </c>
      <c r="AK54" s="4">
        <v>0</v>
      </c>
      <c r="AL54" s="10" t="s">
        <v>294</v>
      </c>
      <c r="AM54" s="1">
        <v>35107</v>
      </c>
      <c r="AN54" s="1">
        <v>9</v>
      </c>
      <c r="AX54"/>
      <c r="AY54"/>
    </row>
    <row r="55" spans="1:51" x14ac:dyDescent="0.25">
      <c r="A55" t="s">
        <v>143</v>
      </c>
      <c r="B55" t="s">
        <v>71</v>
      </c>
      <c r="C55" t="s">
        <v>230</v>
      </c>
      <c r="D55" t="s">
        <v>202</v>
      </c>
      <c r="E55" s="4">
        <v>64.413043478260875</v>
      </c>
      <c r="F55" s="4">
        <v>180.9790217391305</v>
      </c>
      <c r="G55" s="4">
        <v>29.744456521739131</v>
      </c>
      <c r="H55" s="10">
        <v>0.16435306277991618</v>
      </c>
      <c r="I55" s="4">
        <v>165.46184782608702</v>
      </c>
      <c r="J55" s="4">
        <v>29.744456521739131</v>
      </c>
      <c r="K55" s="10">
        <v>0.17976625374692307</v>
      </c>
      <c r="L55" s="4">
        <v>53.357391304347836</v>
      </c>
      <c r="M55" s="4">
        <v>0.39130434782608697</v>
      </c>
      <c r="N55" s="10">
        <v>7.333648408598294E-3</v>
      </c>
      <c r="O55" s="4">
        <v>43.111956521739138</v>
      </c>
      <c r="P55" s="4">
        <v>0.39130434782608697</v>
      </c>
      <c r="Q55" s="8">
        <v>9.0764692534604022E-3</v>
      </c>
      <c r="R55" s="4">
        <v>4.7671739130434796</v>
      </c>
      <c r="S55" s="4">
        <v>0</v>
      </c>
      <c r="T55" s="10">
        <v>0</v>
      </c>
      <c r="U55" s="4">
        <v>5.4782608695652177</v>
      </c>
      <c r="V55" s="4">
        <v>0</v>
      </c>
      <c r="W55" s="10">
        <v>0</v>
      </c>
      <c r="X55" s="4">
        <v>10.62108695652174</v>
      </c>
      <c r="Y55" s="4">
        <v>8.2653260869565219</v>
      </c>
      <c r="Z55" s="10">
        <v>0.77819964385860774</v>
      </c>
      <c r="AA55" s="4">
        <v>5.2717391304347823</v>
      </c>
      <c r="AB55" s="4">
        <v>0</v>
      </c>
      <c r="AC55" s="10">
        <v>0</v>
      </c>
      <c r="AD55" s="4">
        <v>111.72880434782614</v>
      </c>
      <c r="AE55" s="4">
        <v>21.087826086956522</v>
      </c>
      <c r="AF55" s="10">
        <v>0.18874117744344068</v>
      </c>
      <c r="AG55" s="4">
        <v>0</v>
      </c>
      <c r="AH55" s="4">
        <v>0</v>
      </c>
      <c r="AI55" s="10" t="s">
        <v>294</v>
      </c>
      <c r="AJ55" s="4">
        <v>0</v>
      </c>
      <c r="AK55" s="4">
        <v>0</v>
      </c>
      <c r="AL55" s="10" t="s">
        <v>294</v>
      </c>
      <c r="AM55" s="1">
        <v>35172</v>
      </c>
      <c r="AN55" s="1">
        <v>9</v>
      </c>
      <c r="AX55"/>
      <c r="AY55"/>
    </row>
    <row r="56" spans="1:51" x14ac:dyDescent="0.25">
      <c r="A56" t="s">
        <v>143</v>
      </c>
      <c r="B56" t="s">
        <v>15</v>
      </c>
      <c r="C56" t="s">
        <v>206</v>
      </c>
      <c r="D56" t="s">
        <v>193</v>
      </c>
      <c r="E56" s="4">
        <v>77.467391304347828</v>
      </c>
      <c r="F56" s="4">
        <v>238.32141304347823</v>
      </c>
      <c r="G56" s="4">
        <v>2.8043478260869561</v>
      </c>
      <c r="H56" s="10">
        <v>1.1767082908220858E-2</v>
      </c>
      <c r="I56" s="4">
        <v>228.66923913043476</v>
      </c>
      <c r="J56" s="4">
        <v>2.8043478260869561</v>
      </c>
      <c r="K56" s="10">
        <v>1.2263773810378289E-2</v>
      </c>
      <c r="L56" s="4">
        <v>25.268043478260871</v>
      </c>
      <c r="M56" s="4">
        <v>0</v>
      </c>
      <c r="N56" s="10">
        <v>0</v>
      </c>
      <c r="O56" s="4">
        <v>21.09413043478261</v>
      </c>
      <c r="P56" s="4">
        <v>0</v>
      </c>
      <c r="Q56" s="8">
        <v>0</v>
      </c>
      <c r="R56" s="4">
        <v>0</v>
      </c>
      <c r="S56" s="4">
        <v>0</v>
      </c>
      <c r="T56" s="10" t="s">
        <v>294</v>
      </c>
      <c r="U56" s="4">
        <v>4.1739130434782608</v>
      </c>
      <c r="V56" s="4">
        <v>0</v>
      </c>
      <c r="W56" s="10">
        <v>0</v>
      </c>
      <c r="X56" s="4">
        <v>79.687717391304346</v>
      </c>
      <c r="Y56" s="4">
        <v>0.65217391304347827</v>
      </c>
      <c r="Z56" s="10">
        <v>8.1841208958338737E-3</v>
      </c>
      <c r="AA56" s="4">
        <v>5.4782608695652177</v>
      </c>
      <c r="AB56" s="4">
        <v>0</v>
      </c>
      <c r="AC56" s="10">
        <v>0</v>
      </c>
      <c r="AD56" s="4">
        <v>127.8873913043478</v>
      </c>
      <c r="AE56" s="4">
        <v>2.152173913043478</v>
      </c>
      <c r="AF56" s="10">
        <v>1.6828663804093955E-2</v>
      </c>
      <c r="AG56" s="4">
        <v>0</v>
      </c>
      <c r="AH56" s="4">
        <v>0</v>
      </c>
      <c r="AI56" s="10" t="s">
        <v>294</v>
      </c>
      <c r="AJ56" s="4">
        <v>0</v>
      </c>
      <c r="AK56" s="4">
        <v>0</v>
      </c>
      <c r="AL56" s="10" t="s">
        <v>294</v>
      </c>
      <c r="AM56" s="1">
        <v>35085</v>
      </c>
      <c r="AN56" s="1">
        <v>9</v>
      </c>
      <c r="AX56"/>
      <c r="AY56"/>
    </row>
    <row r="57" spans="1:51" x14ac:dyDescent="0.25">
      <c r="A57" t="s">
        <v>143</v>
      </c>
      <c r="B57" t="s">
        <v>24</v>
      </c>
      <c r="C57" t="s">
        <v>216</v>
      </c>
      <c r="D57" t="s">
        <v>197</v>
      </c>
      <c r="E57" s="4">
        <v>93.054347826086953</v>
      </c>
      <c r="F57" s="4">
        <v>351.36347826086956</v>
      </c>
      <c r="G57" s="4">
        <v>0</v>
      </c>
      <c r="H57" s="10">
        <v>0</v>
      </c>
      <c r="I57" s="4">
        <v>331.28206521739128</v>
      </c>
      <c r="J57" s="4">
        <v>0</v>
      </c>
      <c r="K57" s="10">
        <v>0</v>
      </c>
      <c r="L57" s="4">
        <v>54.026847826086957</v>
      </c>
      <c r="M57" s="4">
        <v>0</v>
      </c>
      <c r="N57" s="10">
        <v>0</v>
      </c>
      <c r="O57" s="4">
        <v>42.896413043478262</v>
      </c>
      <c r="P57" s="4">
        <v>0</v>
      </c>
      <c r="Q57" s="8">
        <v>0</v>
      </c>
      <c r="R57" s="4">
        <v>5.6521739130434785</v>
      </c>
      <c r="S57" s="4">
        <v>0</v>
      </c>
      <c r="T57" s="10">
        <v>0</v>
      </c>
      <c r="U57" s="4">
        <v>5.4782608695652177</v>
      </c>
      <c r="V57" s="4">
        <v>0</v>
      </c>
      <c r="W57" s="10">
        <v>0</v>
      </c>
      <c r="X57" s="4">
        <v>74.702391304347813</v>
      </c>
      <c r="Y57" s="4">
        <v>0</v>
      </c>
      <c r="Z57" s="10">
        <v>0</v>
      </c>
      <c r="AA57" s="4">
        <v>8.9509782608695669</v>
      </c>
      <c r="AB57" s="4">
        <v>0</v>
      </c>
      <c r="AC57" s="10">
        <v>0</v>
      </c>
      <c r="AD57" s="4">
        <v>213.68326086956523</v>
      </c>
      <c r="AE57" s="4">
        <v>0</v>
      </c>
      <c r="AF57" s="10">
        <v>0</v>
      </c>
      <c r="AG57" s="4">
        <v>0</v>
      </c>
      <c r="AH57" s="4">
        <v>0</v>
      </c>
      <c r="AI57" s="10" t="s">
        <v>294</v>
      </c>
      <c r="AJ57" s="4">
        <v>0</v>
      </c>
      <c r="AK57" s="4">
        <v>0</v>
      </c>
      <c r="AL57" s="10" t="s">
        <v>294</v>
      </c>
      <c r="AM57" s="1">
        <v>35096</v>
      </c>
      <c r="AN57" s="1">
        <v>9</v>
      </c>
      <c r="AX57"/>
      <c r="AY57"/>
    </row>
    <row r="58" spans="1:51" x14ac:dyDescent="0.25">
      <c r="A58" t="s">
        <v>143</v>
      </c>
      <c r="B58" t="s">
        <v>4</v>
      </c>
      <c r="C58" t="s">
        <v>207</v>
      </c>
      <c r="D58" t="s">
        <v>192</v>
      </c>
      <c r="E58" s="4">
        <v>52.25</v>
      </c>
      <c r="F58" s="4">
        <v>180.29847826086959</v>
      </c>
      <c r="G58" s="4">
        <v>39.542934782608704</v>
      </c>
      <c r="H58" s="10">
        <v>0.21931929300809166</v>
      </c>
      <c r="I58" s="4">
        <v>170.55934782608696</v>
      </c>
      <c r="J58" s="4">
        <v>39.542934782608704</v>
      </c>
      <c r="K58" s="10">
        <v>0.23184267110899817</v>
      </c>
      <c r="L58" s="4">
        <v>24.970217391304349</v>
      </c>
      <c r="M58" s="4">
        <v>0.25</v>
      </c>
      <c r="N58" s="10">
        <v>1.0011927252465981E-2</v>
      </c>
      <c r="O58" s="4">
        <v>15.231086956521739</v>
      </c>
      <c r="P58" s="4">
        <v>0.25</v>
      </c>
      <c r="Q58" s="8">
        <v>1.6413799009462913E-2</v>
      </c>
      <c r="R58" s="4">
        <v>5.3043478260869561</v>
      </c>
      <c r="S58" s="4">
        <v>0</v>
      </c>
      <c r="T58" s="10">
        <v>0</v>
      </c>
      <c r="U58" s="4">
        <v>4.4347826086956523</v>
      </c>
      <c r="V58" s="4">
        <v>0</v>
      </c>
      <c r="W58" s="10">
        <v>0</v>
      </c>
      <c r="X58" s="4">
        <v>46.122934782608709</v>
      </c>
      <c r="Y58" s="4">
        <v>6.4294565217391293</v>
      </c>
      <c r="Z58" s="10">
        <v>0.13939825277908041</v>
      </c>
      <c r="AA58" s="4">
        <v>0</v>
      </c>
      <c r="AB58" s="4">
        <v>0</v>
      </c>
      <c r="AC58" s="10" t="s">
        <v>294</v>
      </c>
      <c r="AD58" s="4">
        <v>105.78043478260869</v>
      </c>
      <c r="AE58" s="4">
        <v>32.863478260869577</v>
      </c>
      <c r="AF58" s="10">
        <v>0.31067633942333395</v>
      </c>
      <c r="AG58" s="4">
        <v>3.4248913043478275</v>
      </c>
      <c r="AH58" s="4">
        <v>0</v>
      </c>
      <c r="AI58" s="10">
        <v>0</v>
      </c>
      <c r="AJ58" s="4">
        <v>0</v>
      </c>
      <c r="AK58" s="4">
        <v>0</v>
      </c>
      <c r="AL58" s="10" t="s">
        <v>294</v>
      </c>
      <c r="AM58" s="1">
        <v>35059</v>
      </c>
      <c r="AN58" s="1">
        <v>9</v>
      </c>
      <c r="AX58"/>
      <c r="AY58"/>
    </row>
    <row r="59" spans="1:51" x14ac:dyDescent="0.25">
      <c r="A59" t="s">
        <v>143</v>
      </c>
      <c r="B59" t="s">
        <v>22</v>
      </c>
      <c r="C59" t="s">
        <v>214</v>
      </c>
      <c r="D59" t="s">
        <v>195</v>
      </c>
      <c r="E59" s="4">
        <v>68.456521739130437</v>
      </c>
      <c r="F59" s="4">
        <v>230.28847826086954</v>
      </c>
      <c r="G59" s="4">
        <v>66.22</v>
      </c>
      <c r="H59" s="10">
        <v>0.28755237995444283</v>
      </c>
      <c r="I59" s="4">
        <v>215.51043478260868</v>
      </c>
      <c r="J59" s="4">
        <v>66.22</v>
      </c>
      <c r="K59" s="10">
        <v>0.30727050440410431</v>
      </c>
      <c r="L59" s="4">
        <v>74.262826086956537</v>
      </c>
      <c r="M59" s="4">
        <v>3.8014130434782611</v>
      </c>
      <c r="N59" s="10">
        <v>5.1188639643569102E-2</v>
      </c>
      <c r="O59" s="4">
        <v>64.354347826086965</v>
      </c>
      <c r="P59" s="4">
        <v>3.8014130434782611</v>
      </c>
      <c r="Q59" s="8">
        <v>5.9070026686484471E-2</v>
      </c>
      <c r="R59" s="4">
        <v>5.734565217391304</v>
      </c>
      <c r="S59" s="4">
        <v>0</v>
      </c>
      <c r="T59" s="10">
        <v>0</v>
      </c>
      <c r="U59" s="4">
        <v>4.1739130434782608</v>
      </c>
      <c r="V59" s="4">
        <v>0</v>
      </c>
      <c r="W59" s="10">
        <v>0</v>
      </c>
      <c r="X59" s="4">
        <v>27.904673913043467</v>
      </c>
      <c r="Y59" s="4">
        <v>15.712934782608697</v>
      </c>
      <c r="Z59" s="10">
        <v>0.56309329510795714</v>
      </c>
      <c r="AA59" s="4">
        <v>4.8695652173913047</v>
      </c>
      <c r="AB59" s="4">
        <v>0</v>
      </c>
      <c r="AC59" s="10">
        <v>0</v>
      </c>
      <c r="AD59" s="4">
        <v>113.65021739130434</v>
      </c>
      <c r="AE59" s="4">
        <v>46.705652173913045</v>
      </c>
      <c r="AF59" s="10">
        <v>0.41095963779024508</v>
      </c>
      <c r="AG59" s="4">
        <v>9.6011956521739119</v>
      </c>
      <c r="AH59" s="4">
        <v>0</v>
      </c>
      <c r="AI59" s="10">
        <v>0</v>
      </c>
      <c r="AJ59" s="4">
        <v>0</v>
      </c>
      <c r="AK59" s="4">
        <v>0</v>
      </c>
      <c r="AL59" s="10" t="s">
        <v>294</v>
      </c>
      <c r="AM59" s="1">
        <v>35094</v>
      </c>
      <c r="AN59" s="1">
        <v>9</v>
      </c>
      <c r="AX59"/>
      <c r="AY59"/>
    </row>
    <row r="60" spans="1:51" x14ac:dyDescent="0.25">
      <c r="A60" t="s">
        <v>143</v>
      </c>
      <c r="B60" t="s">
        <v>53</v>
      </c>
      <c r="C60" t="s">
        <v>226</v>
      </c>
      <c r="D60" t="s">
        <v>201</v>
      </c>
      <c r="E60" s="4">
        <v>39.076086956521742</v>
      </c>
      <c r="F60" s="4">
        <v>111.0394565217391</v>
      </c>
      <c r="G60" s="4">
        <v>7.637282608695652</v>
      </c>
      <c r="H60" s="10">
        <v>6.8779899037063816E-2</v>
      </c>
      <c r="I60" s="4">
        <v>98.95793478260866</v>
      </c>
      <c r="J60" s="4">
        <v>7.637282608695652</v>
      </c>
      <c r="K60" s="10">
        <v>7.7177061399606575E-2</v>
      </c>
      <c r="L60" s="4">
        <v>27.147391304347828</v>
      </c>
      <c r="M60" s="4">
        <v>0</v>
      </c>
      <c r="N60" s="10">
        <v>0</v>
      </c>
      <c r="O60" s="4">
        <v>15.647391304347828</v>
      </c>
      <c r="P60" s="4">
        <v>0</v>
      </c>
      <c r="Q60" s="8">
        <v>0</v>
      </c>
      <c r="R60" s="4">
        <v>7.0434782608695654</v>
      </c>
      <c r="S60" s="4">
        <v>0</v>
      </c>
      <c r="T60" s="10">
        <v>0</v>
      </c>
      <c r="U60" s="4">
        <v>4.4565217391304346</v>
      </c>
      <c r="V60" s="4">
        <v>0</v>
      </c>
      <c r="W60" s="10">
        <v>0</v>
      </c>
      <c r="X60" s="4">
        <v>30.342608695652164</v>
      </c>
      <c r="Y60" s="4">
        <v>7.637282608695652</v>
      </c>
      <c r="Z60" s="10">
        <v>0.25170158193385689</v>
      </c>
      <c r="AA60" s="4">
        <v>0.58152173913043481</v>
      </c>
      <c r="AB60" s="4">
        <v>0</v>
      </c>
      <c r="AC60" s="10">
        <v>0</v>
      </c>
      <c r="AD60" s="4">
        <v>51.527826086956495</v>
      </c>
      <c r="AE60" s="4">
        <v>0</v>
      </c>
      <c r="AF60" s="10">
        <v>0</v>
      </c>
      <c r="AG60" s="4">
        <v>1.440108695652174</v>
      </c>
      <c r="AH60" s="4">
        <v>0</v>
      </c>
      <c r="AI60" s="10">
        <v>0</v>
      </c>
      <c r="AJ60" s="4">
        <v>0</v>
      </c>
      <c r="AK60" s="4">
        <v>0</v>
      </c>
      <c r="AL60" s="10" t="s">
        <v>294</v>
      </c>
      <c r="AM60" s="1">
        <v>35139</v>
      </c>
      <c r="AN60" s="1">
        <v>9</v>
      </c>
      <c r="AX60"/>
      <c r="AY60"/>
    </row>
    <row r="61" spans="1:51" x14ac:dyDescent="0.25">
      <c r="A61" t="s">
        <v>143</v>
      </c>
      <c r="B61" t="s">
        <v>16</v>
      </c>
      <c r="C61" t="s">
        <v>140</v>
      </c>
      <c r="D61" t="s">
        <v>194</v>
      </c>
      <c r="E61" s="4">
        <v>64.5</v>
      </c>
      <c r="F61" s="4">
        <v>230.43326086956526</v>
      </c>
      <c r="G61" s="4">
        <v>0</v>
      </c>
      <c r="H61" s="10">
        <v>0</v>
      </c>
      <c r="I61" s="4">
        <v>213.73250000000002</v>
      </c>
      <c r="J61" s="4">
        <v>0</v>
      </c>
      <c r="K61" s="10">
        <v>0</v>
      </c>
      <c r="L61" s="4">
        <v>45.766413043478252</v>
      </c>
      <c r="M61" s="4">
        <v>0</v>
      </c>
      <c r="N61" s="10">
        <v>0</v>
      </c>
      <c r="O61" s="4">
        <v>36.550869565217383</v>
      </c>
      <c r="P61" s="4">
        <v>0</v>
      </c>
      <c r="Q61" s="8">
        <v>0</v>
      </c>
      <c r="R61" s="4">
        <v>4.4003260869565217</v>
      </c>
      <c r="S61" s="4">
        <v>0</v>
      </c>
      <c r="T61" s="10">
        <v>0</v>
      </c>
      <c r="U61" s="4">
        <v>4.8152173913043477</v>
      </c>
      <c r="V61" s="4">
        <v>0</v>
      </c>
      <c r="W61" s="10">
        <v>0</v>
      </c>
      <c r="X61" s="4">
        <v>50.768152173913045</v>
      </c>
      <c r="Y61" s="4">
        <v>0</v>
      </c>
      <c r="Z61" s="10">
        <v>0</v>
      </c>
      <c r="AA61" s="4">
        <v>7.4852173913043476</v>
      </c>
      <c r="AB61" s="4">
        <v>0</v>
      </c>
      <c r="AC61" s="10">
        <v>0</v>
      </c>
      <c r="AD61" s="4">
        <v>126.41347826086961</v>
      </c>
      <c r="AE61" s="4">
        <v>0</v>
      </c>
      <c r="AF61" s="10">
        <v>0</v>
      </c>
      <c r="AG61" s="4">
        <v>0</v>
      </c>
      <c r="AH61" s="4">
        <v>0</v>
      </c>
      <c r="AI61" s="10" t="s">
        <v>294</v>
      </c>
      <c r="AJ61" s="4">
        <v>0</v>
      </c>
      <c r="AK61" s="4">
        <v>0</v>
      </c>
      <c r="AL61" s="10" t="s">
        <v>294</v>
      </c>
      <c r="AM61" s="1">
        <v>35086</v>
      </c>
      <c r="AN61" s="1">
        <v>9</v>
      </c>
      <c r="AX61"/>
      <c r="AY61"/>
    </row>
    <row r="62" spans="1:51" x14ac:dyDescent="0.25">
      <c r="A62" t="s">
        <v>143</v>
      </c>
      <c r="B62" t="s">
        <v>67</v>
      </c>
      <c r="C62" t="s">
        <v>206</v>
      </c>
      <c r="D62" t="s">
        <v>193</v>
      </c>
      <c r="E62" s="4">
        <v>39.282608695652172</v>
      </c>
      <c r="F62" s="4">
        <v>188.09184782608696</v>
      </c>
      <c r="G62" s="4">
        <v>0.78260869565217395</v>
      </c>
      <c r="H62" s="10">
        <v>4.1607794526841366E-3</v>
      </c>
      <c r="I62" s="4">
        <v>175.00489130434784</v>
      </c>
      <c r="J62" s="4">
        <v>0.78260869565217395</v>
      </c>
      <c r="K62" s="10">
        <v>4.4719246977568952E-3</v>
      </c>
      <c r="L62" s="4">
        <v>25.736304347826081</v>
      </c>
      <c r="M62" s="4">
        <v>0</v>
      </c>
      <c r="N62" s="10">
        <v>0</v>
      </c>
      <c r="O62" s="4">
        <v>17.415652173913038</v>
      </c>
      <c r="P62" s="4">
        <v>0</v>
      </c>
      <c r="Q62" s="8">
        <v>0</v>
      </c>
      <c r="R62" s="4">
        <v>4.2608695652173916</v>
      </c>
      <c r="S62" s="4">
        <v>0</v>
      </c>
      <c r="T62" s="10">
        <v>0</v>
      </c>
      <c r="U62" s="4">
        <v>4.0597826086956523</v>
      </c>
      <c r="V62" s="4">
        <v>0</v>
      </c>
      <c r="W62" s="10">
        <v>0</v>
      </c>
      <c r="X62" s="4">
        <v>67.952282608695711</v>
      </c>
      <c r="Y62" s="4">
        <v>0.78260869565217395</v>
      </c>
      <c r="Z62" s="10">
        <v>1.1517033212244517E-2</v>
      </c>
      <c r="AA62" s="4">
        <v>4.7663043478260869</v>
      </c>
      <c r="AB62" s="4">
        <v>0</v>
      </c>
      <c r="AC62" s="10">
        <v>0</v>
      </c>
      <c r="AD62" s="4">
        <v>89.63695652173908</v>
      </c>
      <c r="AE62" s="4">
        <v>0</v>
      </c>
      <c r="AF62" s="10">
        <v>0</v>
      </c>
      <c r="AG62" s="4">
        <v>0</v>
      </c>
      <c r="AH62" s="4">
        <v>0</v>
      </c>
      <c r="AI62" s="10" t="s">
        <v>294</v>
      </c>
      <c r="AJ62" s="4">
        <v>0</v>
      </c>
      <c r="AK62" s="4">
        <v>0</v>
      </c>
      <c r="AL62" s="10" t="s">
        <v>294</v>
      </c>
      <c r="AM62" s="1">
        <v>35165</v>
      </c>
      <c r="AN62" s="1">
        <v>9</v>
      </c>
      <c r="AX62"/>
      <c r="AY62"/>
    </row>
    <row r="63" spans="1:51" x14ac:dyDescent="0.25">
      <c r="A63" t="s">
        <v>143</v>
      </c>
      <c r="B63" t="s">
        <v>82</v>
      </c>
      <c r="C63" t="s">
        <v>216</v>
      </c>
      <c r="D63" t="s">
        <v>197</v>
      </c>
      <c r="E63" s="4">
        <v>87.847826086956516</v>
      </c>
      <c r="F63" s="4">
        <v>307.54402173913041</v>
      </c>
      <c r="G63" s="4">
        <v>0</v>
      </c>
      <c r="H63" s="10">
        <v>0</v>
      </c>
      <c r="I63" s="4">
        <v>292.41358695652173</v>
      </c>
      <c r="J63" s="4">
        <v>0</v>
      </c>
      <c r="K63" s="10">
        <v>0</v>
      </c>
      <c r="L63" s="4">
        <v>32.445543478260859</v>
      </c>
      <c r="M63" s="4">
        <v>0</v>
      </c>
      <c r="N63" s="10">
        <v>0</v>
      </c>
      <c r="O63" s="4">
        <v>22.70641304347825</v>
      </c>
      <c r="P63" s="4">
        <v>0</v>
      </c>
      <c r="Q63" s="8">
        <v>0</v>
      </c>
      <c r="R63" s="4">
        <v>4.7826086956521738</v>
      </c>
      <c r="S63" s="4">
        <v>0</v>
      </c>
      <c r="T63" s="10">
        <v>0</v>
      </c>
      <c r="U63" s="4">
        <v>4.9565217391304346</v>
      </c>
      <c r="V63" s="4">
        <v>0</v>
      </c>
      <c r="W63" s="10">
        <v>0</v>
      </c>
      <c r="X63" s="4">
        <v>53.554891304347819</v>
      </c>
      <c r="Y63" s="4">
        <v>0</v>
      </c>
      <c r="Z63" s="10">
        <v>0</v>
      </c>
      <c r="AA63" s="4">
        <v>5.3913043478260869</v>
      </c>
      <c r="AB63" s="4">
        <v>0</v>
      </c>
      <c r="AC63" s="10">
        <v>0</v>
      </c>
      <c r="AD63" s="4">
        <v>216.15228260869563</v>
      </c>
      <c r="AE63" s="4">
        <v>0</v>
      </c>
      <c r="AF63" s="10">
        <v>0</v>
      </c>
      <c r="AG63" s="4">
        <v>0</v>
      </c>
      <c r="AH63" s="4">
        <v>0</v>
      </c>
      <c r="AI63" s="10" t="s">
        <v>294</v>
      </c>
      <c r="AJ63" s="4">
        <v>0</v>
      </c>
      <c r="AK63" s="4">
        <v>0</v>
      </c>
      <c r="AL63" s="10" t="s">
        <v>294</v>
      </c>
      <c r="AM63" s="1">
        <v>35197</v>
      </c>
      <c r="AN63" s="1">
        <v>9</v>
      </c>
      <c r="AX63"/>
      <c r="AY63"/>
    </row>
    <row r="64" spans="1:51" x14ac:dyDescent="0.25">
      <c r="A64" t="s">
        <v>143</v>
      </c>
      <c r="B64" t="s">
        <v>13</v>
      </c>
      <c r="C64" t="s">
        <v>207</v>
      </c>
      <c r="D64" t="s">
        <v>192</v>
      </c>
      <c r="E64" s="4">
        <v>66.673913043478265</v>
      </c>
      <c r="F64" s="4">
        <v>278.60250000000002</v>
      </c>
      <c r="G64" s="4">
        <v>0.79532608695652174</v>
      </c>
      <c r="H64" s="10">
        <v>2.8546983137499545E-3</v>
      </c>
      <c r="I64" s="4">
        <v>257.81717391304346</v>
      </c>
      <c r="J64" s="4">
        <v>0.79532608695652174</v>
      </c>
      <c r="K64" s="10">
        <v>3.0848452602493005E-3</v>
      </c>
      <c r="L64" s="4">
        <v>42.000978260869559</v>
      </c>
      <c r="M64" s="4">
        <v>0</v>
      </c>
      <c r="N64" s="10">
        <v>0</v>
      </c>
      <c r="O64" s="4">
        <v>24.780108695652167</v>
      </c>
      <c r="P64" s="4">
        <v>0</v>
      </c>
      <c r="Q64" s="8">
        <v>0</v>
      </c>
      <c r="R64" s="4">
        <v>11.655652173913046</v>
      </c>
      <c r="S64" s="4">
        <v>0</v>
      </c>
      <c r="T64" s="10">
        <v>0</v>
      </c>
      <c r="U64" s="4">
        <v>5.5652173913043477</v>
      </c>
      <c r="V64" s="4">
        <v>0</v>
      </c>
      <c r="W64" s="10">
        <v>0</v>
      </c>
      <c r="X64" s="4">
        <v>72.898804347826115</v>
      </c>
      <c r="Y64" s="4">
        <v>0.27358695652173914</v>
      </c>
      <c r="Z64" s="10">
        <v>3.7529690503064839E-3</v>
      </c>
      <c r="AA64" s="4">
        <v>3.5644565217391304</v>
      </c>
      <c r="AB64" s="4">
        <v>0</v>
      </c>
      <c r="AC64" s="10">
        <v>0</v>
      </c>
      <c r="AD64" s="4">
        <v>147.07434782608692</v>
      </c>
      <c r="AE64" s="4">
        <v>0.52173913043478259</v>
      </c>
      <c r="AF64" s="10">
        <v>3.5474515994572409E-3</v>
      </c>
      <c r="AG64" s="4">
        <v>13.063913043478268</v>
      </c>
      <c r="AH64" s="4">
        <v>0</v>
      </c>
      <c r="AI64" s="10">
        <v>0</v>
      </c>
      <c r="AJ64" s="4">
        <v>0</v>
      </c>
      <c r="AK64" s="4">
        <v>0</v>
      </c>
      <c r="AL64" s="10" t="s">
        <v>294</v>
      </c>
      <c r="AM64" s="1">
        <v>35083</v>
      </c>
      <c r="AN64" s="1">
        <v>9</v>
      </c>
      <c r="AX64"/>
      <c r="AY64"/>
    </row>
    <row r="65" spans="1:51" x14ac:dyDescent="0.25">
      <c r="A65" t="s">
        <v>143</v>
      </c>
      <c r="B65" t="s">
        <v>55</v>
      </c>
      <c r="C65" t="s">
        <v>227</v>
      </c>
      <c r="D65" t="s">
        <v>200</v>
      </c>
      <c r="E65" s="4">
        <v>54.945652173913047</v>
      </c>
      <c r="F65" s="4">
        <v>213.1309782608696</v>
      </c>
      <c r="G65" s="4">
        <v>0</v>
      </c>
      <c r="H65" s="10">
        <v>0</v>
      </c>
      <c r="I65" s="4">
        <v>197.51369565217396</v>
      </c>
      <c r="J65" s="4">
        <v>0</v>
      </c>
      <c r="K65" s="10">
        <v>0</v>
      </c>
      <c r="L65" s="4">
        <v>42.274130434782606</v>
      </c>
      <c r="M65" s="4">
        <v>0</v>
      </c>
      <c r="N65" s="10">
        <v>0</v>
      </c>
      <c r="O65" s="4">
        <v>27.111086956521739</v>
      </c>
      <c r="P65" s="4">
        <v>0</v>
      </c>
      <c r="Q65" s="8">
        <v>0</v>
      </c>
      <c r="R65" s="4">
        <v>9.9891304347826093</v>
      </c>
      <c r="S65" s="4">
        <v>0</v>
      </c>
      <c r="T65" s="10">
        <v>0</v>
      </c>
      <c r="U65" s="4">
        <v>5.1739130434782608</v>
      </c>
      <c r="V65" s="4">
        <v>0</v>
      </c>
      <c r="W65" s="10">
        <v>0</v>
      </c>
      <c r="X65" s="4">
        <v>44.56152173913042</v>
      </c>
      <c r="Y65" s="4">
        <v>0</v>
      </c>
      <c r="Z65" s="10">
        <v>0</v>
      </c>
      <c r="AA65" s="4">
        <v>0.45423913043478259</v>
      </c>
      <c r="AB65" s="4">
        <v>0</v>
      </c>
      <c r="AC65" s="10">
        <v>0</v>
      </c>
      <c r="AD65" s="4">
        <v>71.787065217391344</v>
      </c>
      <c r="AE65" s="4">
        <v>0</v>
      </c>
      <c r="AF65" s="10">
        <v>0</v>
      </c>
      <c r="AG65" s="4">
        <v>32.164891304347826</v>
      </c>
      <c r="AH65" s="4">
        <v>0</v>
      </c>
      <c r="AI65" s="10">
        <v>0</v>
      </c>
      <c r="AJ65" s="4">
        <v>21.889130434782619</v>
      </c>
      <c r="AK65" s="4">
        <v>0</v>
      </c>
      <c r="AL65" s="10" t="s">
        <v>294</v>
      </c>
      <c r="AM65" s="1">
        <v>35141</v>
      </c>
      <c r="AN65" s="1">
        <v>9</v>
      </c>
      <c r="AX65"/>
      <c r="AY65"/>
    </row>
    <row r="66" spans="1:51" x14ac:dyDescent="0.25">
      <c r="A66" t="s">
        <v>143</v>
      </c>
      <c r="B66" t="s">
        <v>65</v>
      </c>
      <c r="C66" t="s">
        <v>212</v>
      </c>
      <c r="D66" t="s">
        <v>192</v>
      </c>
      <c r="E66" s="4">
        <v>126.97826086956522</v>
      </c>
      <c r="F66" s="4">
        <v>442.0835869565218</v>
      </c>
      <c r="G66" s="4">
        <v>42.999130434782614</v>
      </c>
      <c r="H66" s="10">
        <v>9.7264706728439371E-2</v>
      </c>
      <c r="I66" s="4">
        <v>411.97184782608701</v>
      </c>
      <c r="J66" s="4">
        <v>42.999130434782614</v>
      </c>
      <c r="K66" s="10">
        <v>0.10437395337007251</v>
      </c>
      <c r="L66" s="4">
        <v>56.392282608695666</v>
      </c>
      <c r="M66" s="4">
        <v>0.13989130434782607</v>
      </c>
      <c r="N66" s="10">
        <v>2.480681715236242E-3</v>
      </c>
      <c r="O66" s="4">
        <v>46.930326086956534</v>
      </c>
      <c r="P66" s="4">
        <v>0.13989130434782607</v>
      </c>
      <c r="Q66" s="8">
        <v>2.9808295831702395E-3</v>
      </c>
      <c r="R66" s="4">
        <v>3.9836956521739135</v>
      </c>
      <c r="S66" s="4">
        <v>0</v>
      </c>
      <c r="T66" s="10">
        <v>0</v>
      </c>
      <c r="U66" s="4">
        <v>5.4782608695652177</v>
      </c>
      <c r="V66" s="4">
        <v>0</v>
      </c>
      <c r="W66" s="10">
        <v>0</v>
      </c>
      <c r="X66" s="4">
        <v>152.50141304347827</v>
      </c>
      <c r="Y66" s="4">
        <v>5.5967391304347833</v>
      </c>
      <c r="Z66" s="10">
        <v>3.6699588670953159E-2</v>
      </c>
      <c r="AA66" s="4">
        <v>20.649782608695656</v>
      </c>
      <c r="AB66" s="4">
        <v>0</v>
      </c>
      <c r="AC66" s="10">
        <v>0</v>
      </c>
      <c r="AD66" s="4">
        <v>212.54010869565224</v>
      </c>
      <c r="AE66" s="4">
        <v>37.262500000000003</v>
      </c>
      <c r="AF66" s="10">
        <v>0.17531985011524676</v>
      </c>
      <c r="AG66" s="4">
        <v>0</v>
      </c>
      <c r="AH66" s="4">
        <v>0</v>
      </c>
      <c r="AI66" s="10" t="s">
        <v>294</v>
      </c>
      <c r="AJ66" s="4">
        <v>0</v>
      </c>
      <c r="AK66" s="4">
        <v>0</v>
      </c>
      <c r="AL66" s="10" t="s">
        <v>294</v>
      </c>
      <c r="AM66" s="1">
        <v>35159</v>
      </c>
      <c r="AN66" s="1">
        <v>9</v>
      </c>
      <c r="AX66"/>
      <c r="AY66"/>
    </row>
    <row r="67" spans="1:51" x14ac:dyDescent="0.25">
      <c r="A67" t="s">
        <v>143</v>
      </c>
      <c r="B67" t="s">
        <v>100</v>
      </c>
      <c r="C67" t="s">
        <v>220</v>
      </c>
      <c r="D67" t="s">
        <v>192</v>
      </c>
      <c r="E67" s="4">
        <v>176.68478260869566</v>
      </c>
      <c r="F67" s="4">
        <v>678.9777173913044</v>
      </c>
      <c r="G67" s="4">
        <v>0</v>
      </c>
      <c r="H67" s="10">
        <v>0</v>
      </c>
      <c r="I67" s="4">
        <v>624.71413043478265</v>
      </c>
      <c r="J67" s="4">
        <v>0</v>
      </c>
      <c r="K67" s="10">
        <v>0</v>
      </c>
      <c r="L67" s="4">
        <v>72.649021739130418</v>
      </c>
      <c r="M67" s="4">
        <v>0</v>
      </c>
      <c r="N67" s="10">
        <v>0</v>
      </c>
      <c r="O67" s="4">
        <v>53.602826086956505</v>
      </c>
      <c r="P67" s="4">
        <v>0</v>
      </c>
      <c r="Q67" s="8">
        <v>0</v>
      </c>
      <c r="R67" s="4">
        <v>15.785326086956522</v>
      </c>
      <c r="S67" s="4">
        <v>0</v>
      </c>
      <c r="T67" s="10">
        <v>0</v>
      </c>
      <c r="U67" s="4">
        <v>3.2608695652173911</v>
      </c>
      <c r="V67" s="4">
        <v>0</v>
      </c>
      <c r="W67" s="10">
        <v>0</v>
      </c>
      <c r="X67" s="4">
        <v>184.8352173913043</v>
      </c>
      <c r="Y67" s="4">
        <v>0</v>
      </c>
      <c r="Z67" s="10">
        <v>0</v>
      </c>
      <c r="AA67" s="4">
        <v>35.217391304347828</v>
      </c>
      <c r="AB67" s="4">
        <v>0</v>
      </c>
      <c r="AC67" s="10">
        <v>0</v>
      </c>
      <c r="AD67" s="4">
        <v>386.27608695652191</v>
      </c>
      <c r="AE67" s="4">
        <v>0</v>
      </c>
      <c r="AF67" s="10">
        <v>0</v>
      </c>
      <c r="AG67" s="4">
        <v>0</v>
      </c>
      <c r="AH67" s="4">
        <v>0</v>
      </c>
      <c r="AI67" s="10" t="s">
        <v>294</v>
      </c>
      <c r="AJ67" s="4">
        <v>0</v>
      </c>
      <c r="AK67" s="4">
        <v>0</v>
      </c>
      <c r="AL67" s="10" t="s">
        <v>294</v>
      </c>
      <c r="AM67" s="1">
        <v>35250</v>
      </c>
      <c r="AN67" s="1">
        <v>9</v>
      </c>
      <c r="AX67"/>
      <c r="AY67"/>
    </row>
    <row r="68" spans="1:51" x14ac:dyDescent="0.25">
      <c r="A68" t="s">
        <v>143</v>
      </c>
      <c r="B68" t="s">
        <v>78</v>
      </c>
      <c r="C68" t="s">
        <v>206</v>
      </c>
      <c r="D68" t="s">
        <v>193</v>
      </c>
      <c r="E68" s="4">
        <v>82.869565217391298</v>
      </c>
      <c r="F68" s="4">
        <v>227.8205434782609</v>
      </c>
      <c r="G68" s="4">
        <v>9.0463043478260872</v>
      </c>
      <c r="H68" s="10">
        <v>3.9708027246846175E-2</v>
      </c>
      <c r="I68" s="4">
        <v>207.4738043478261</v>
      </c>
      <c r="J68" s="4">
        <v>9.0463043478260872</v>
      </c>
      <c r="K68" s="10">
        <v>4.3602151974136069E-2</v>
      </c>
      <c r="L68" s="4">
        <v>29.601847826086956</v>
      </c>
      <c r="M68" s="4">
        <v>1.9076086956521738</v>
      </c>
      <c r="N68" s="10">
        <v>6.4442216812258341E-2</v>
      </c>
      <c r="O68" s="4">
        <v>15.865543478260872</v>
      </c>
      <c r="P68" s="4">
        <v>1.9076086956521738</v>
      </c>
      <c r="Q68" s="8">
        <v>0.12023595020655918</v>
      </c>
      <c r="R68" s="4">
        <v>8.6058695652173895</v>
      </c>
      <c r="S68" s="4">
        <v>0</v>
      </c>
      <c r="T68" s="10">
        <v>0</v>
      </c>
      <c r="U68" s="4">
        <v>5.1304347826086953</v>
      </c>
      <c r="V68" s="4">
        <v>0</v>
      </c>
      <c r="W68" s="10">
        <v>0</v>
      </c>
      <c r="X68" s="4">
        <v>66.800652173913051</v>
      </c>
      <c r="Y68" s="4">
        <v>1.0407608695652173</v>
      </c>
      <c r="Z68" s="10">
        <v>1.5580100428595136E-2</v>
      </c>
      <c r="AA68" s="4">
        <v>6.6104347826086949</v>
      </c>
      <c r="AB68" s="4">
        <v>0</v>
      </c>
      <c r="AC68" s="10">
        <v>0</v>
      </c>
      <c r="AD68" s="4">
        <v>65.840869565217389</v>
      </c>
      <c r="AE68" s="4">
        <v>6.0707608695652171</v>
      </c>
      <c r="AF68" s="10">
        <v>9.2203534212924446E-2</v>
      </c>
      <c r="AG68" s="4">
        <v>58.966739130434796</v>
      </c>
      <c r="AH68" s="4">
        <v>2.717391304347826E-2</v>
      </c>
      <c r="AI68" s="10">
        <v>4.608345898756483E-4</v>
      </c>
      <c r="AJ68" s="4">
        <v>0</v>
      </c>
      <c r="AK68" s="4">
        <v>0</v>
      </c>
      <c r="AL68" s="10" t="s">
        <v>294</v>
      </c>
      <c r="AM68" s="1">
        <v>35189</v>
      </c>
      <c r="AN68" s="1">
        <v>9</v>
      </c>
      <c r="AX68"/>
      <c r="AY68"/>
    </row>
    <row r="69" spans="1:51" x14ac:dyDescent="0.25">
      <c r="A69" t="s">
        <v>143</v>
      </c>
      <c r="B69" t="s">
        <v>114</v>
      </c>
      <c r="C69" t="s">
        <v>205</v>
      </c>
      <c r="D69" t="s">
        <v>192</v>
      </c>
      <c r="E69" s="4">
        <v>86.413043478260875</v>
      </c>
      <c r="F69" s="4">
        <v>251.35445652173917</v>
      </c>
      <c r="G69" s="4">
        <v>16.174565217391304</v>
      </c>
      <c r="H69" s="10">
        <v>6.4349625788283557E-2</v>
      </c>
      <c r="I69" s="4">
        <v>239.29532608695655</v>
      </c>
      <c r="J69" s="4">
        <v>16.174565217391304</v>
      </c>
      <c r="K69" s="10">
        <v>6.759248281980107E-2</v>
      </c>
      <c r="L69" s="4">
        <v>26.093695652173913</v>
      </c>
      <c r="M69" s="4">
        <v>7.0969565217391315</v>
      </c>
      <c r="N69" s="10">
        <v>0.27197973856753677</v>
      </c>
      <c r="O69" s="4">
        <v>18.093695652173913</v>
      </c>
      <c r="P69" s="4">
        <v>7.0969565217391315</v>
      </c>
      <c r="Q69" s="8">
        <v>0.39223366293808803</v>
      </c>
      <c r="R69" s="4">
        <v>2.5217391304347827</v>
      </c>
      <c r="S69" s="4">
        <v>0</v>
      </c>
      <c r="T69" s="10">
        <v>0</v>
      </c>
      <c r="U69" s="4">
        <v>5.4782608695652177</v>
      </c>
      <c r="V69" s="4">
        <v>0</v>
      </c>
      <c r="W69" s="10">
        <v>0</v>
      </c>
      <c r="X69" s="4">
        <v>108.95978260869565</v>
      </c>
      <c r="Y69" s="4">
        <v>0</v>
      </c>
      <c r="Z69" s="10">
        <v>0</v>
      </c>
      <c r="AA69" s="4">
        <v>4.0591304347826087</v>
      </c>
      <c r="AB69" s="4">
        <v>0</v>
      </c>
      <c r="AC69" s="10">
        <v>0</v>
      </c>
      <c r="AD69" s="4">
        <v>110.0597826086957</v>
      </c>
      <c r="AE69" s="4">
        <v>9.077608695652172</v>
      </c>
      <c r="AF69" s="10">
        <v>8.2478889931361363E-2</v>
      </c>
      <c r="AG69" s="4">
        <v>2.1820652173913042</v>
      </c>
      <c r="AH69" s="4">
        <v>0</v>
      </c>
      <c r="AI69" s="10">
        <v>0</v>
      </c>
      <c r="AJ69" s="4">
        <v>0</v>
      </c>
      <c r="AK69" s="4">
        <v>0</v>
      </c>
      <c r="AL69" s="10" t="s">
        <v>294</v>
      </c>
      <c r="AM69" s="1">
        <v>35270</v>
      </c>
      <c r="AN69" s="1">
        <v>9</v>
      </c>
      <c r="AX69"/>
      <c r="AY69"/>
    </row>
    <row r="70" spans="1:51" x14ac:dyDescent="0.25">
      <c r="A70" t="s">
        <v>143</v>
      </c>
      <c r="B70" t="s">
        <v>34</v>
      </c>
      <c r="C70" t="s">
        <v>220</v>
      </c>
      <c r="D70" t="s">
        <v>192</v>
      </c>
      <c r="E70" s="4">
        <v>99.271739130434781</v>
      </c>
      <c r="F70" s="4">
        <v>355.72402173913042</v>
      </c>
      <c r="G70" s="4">
        <v>11.98445652173913</v>
      </c>
      <c r="H70" s="10">
        <v>3.3690321117891525E-2</v>
      </c>
      <c r="I70" s="4">
        <v>319.42467391304348</v>
      </c>
      <c r="J70" s="4">
        <v>11.98445652173913</v>
      </c>
      <c r="K70" s="10">
        <v>3.7518881603371822E-2</v>
      </c>
      <c r="L70" s="4">
        <v>13.564239130434782</v>
      </c>
      <c r="M70" s="4">
        <v>0.5715217391304348</v>
      </c>
      <c r="N70" s="10">
        <v>4.2134448798390914E-2</v>
      </c>
      <c r="O70" s="4">
        <v>3.8315217391304346</v>
      </c>
      <c r="P70" s="4">
        <v>0.5715217391304348</v>
      </c>
      <c r="Q70" s="8">
        <v>0.14916312056737591</v>
      </c>
      <c r="R70" s="4">
        <v>3.7327173913043477</v>
      </c>
      <c r="S70" s="4">
        <v>0</v>
      </c>
      <c r="T70" s="10">
        <v>0</v>
      </c>
      <c r="U70" s="4">
        <v>6</v>
      </c>
      <c r="V70" s="4">
        <v>0</v>
      </c>
      <c r="W70" s="10">
        <v>0</v>
      </c>
      <c r="X70" s="4">
        <v>110.39358695652172</v>
      </c>
      <c r="Y70" s="4">
        <v>3.5433695652173909</v>
      </c>
      <c r="Z70" s="10">
        <v>3.209760333825315E-2</v>
      </c>
      <c r="AA70" s="4">
        <v>26.56663043478261</v>
      </c>
      <c r="AB70" s="4">
        <v>0</v>
      </c>
      <c r="AC70" s="10">
        <v>0</v>
      </c>
      <c r="AD70" s="4">
        <v>194.57250000000002</v>
      </c>
      <c r="AE70" s="4">
        <v>7.8695652173913055</v>
      </c>
      <c r="AF70" s="10">
        <v>4.044541349569597E-2</v>
      </c>
      <c r="AG70" s="4">
        <v>10.627065217391303</v>
      </c>
      <c r="AH70" s="4">
        <v>0</v>
      </c>
      <c r="AI70" s="10">
        <v>0</v>
      </c>
      <c r="AJ70" s="4">
        <v>0</v>
      </c>
      <c r="AK70" s="4">
        <v>0</v>
      </c>
      <c r="AL70" s="10" t="s">
        <v>294</v>
      </c>
      <c r="AM70" s="1">
        <v>35111</v>
      </c>
      <c r="AN70" s="1">
        <v>9</v>
      </c>
      <c r="AX70"/>
      <c r="AY70"/>
    </row>
    <row r="71" spans="1:51" x14ac:dyDescent="0.25">
      <c r="A71" t="s">
        <v>143</v>
      </c>
      <c r="B71" t="s">
        <v>43</v>
      </c>
      <c r="C71" t="s">
        <v>212</v>
      </c>
      <c r="D71" t="s">
        <v>192</v>
      </c>
      <c r="E71" s="4">
        <v>128.71739130434781</v>
      </c>
      <c r="F71" s="4">
        <v>377.11510869565222</v>
      </c>
      <c r="G71" s="4">
        <v>0</v>
      </c>
      <c r="H71" s="10">
        <v>0</v>
      </c>
      <c r="I71" s="4">
        <v>358.05141304347831</v>
      </c>
      <c r="J71" s="4">
        <v>0</v>
      </c>
      <c r="K71" s="10">
        <v>0</v>
      </c>
      <c r="L71" s="4">
        <v>72.513043478260883</v>
      </c>
      <c r="M71" s="4">
        <v>0</v>
      </c>
      <c r="N71" s="10">
        <v>0</v>
      </c>
      <c r="O71" s="4">
        <v>54.629456521739137</v>
      </c>
      <c r="P71" s="4">
        <v>0</v>
      </c>
      <c r="Q71" s="8">
        <v>0</v>
      </c>
      <c r="R71" s="4">
        <v>12.405326086956524</v>
      </c>
      <c r="S71" s="4">
        <v>0</v>
      </c>
      <c r="T71" s="10">
        <v>0</v>
      </c>
      <c r="U71" s="4">
        <v>5.4782608695652177</v>
      </c>
      <c r="V71" s="4">
        <v>0</v>
      </c>
      <c r="W71" s="10">
        <v>0</v>
      </c>
      <c r="X71" s="4">
        <v>111.71576086956519</v>
      </c>
      <c r="Y71" s="4">
        <v>0</v>
      </c>
      <c r="Z71" s="10">
        <v>0</v>
      </c>
      <c r="AA71" s="4">
        <v>1.180108695652174</v>
      </c>
      <c r="AB71" s="4">
        <v>0</v>
      </c>
      <c r="AC71" s="10">
        <v>0</v>
      </c>
      <c r="AD71" s="4">
        <v>189.70619565217396</v>
      </c>
      <c r="AE71" s="4">
        <v>0</v>
      </c>
      <c r="AF71" s="10">
        <v>0</v>
      </c>
      <c r="AG71" s="4">
        <v>2.0000000000000004</v>
      </c>
      <c r="AH71" s="4">
        <v>0</v>
      </c>
      <c r="AI71" s="10">
        <v>0</v>
      </c>
      <c r="AJ71" s="4">
        <v>0</v>
      </c>
      <c r="AK71" s="4">
        <v>0</v>
      </c>
      <c r="AL71" s="10" t="s">
        <v>294</v>
      </c>
      <c r="AM71" s="1">
        <v>35126</v>
      </c>
      <c r="AN71" s="1">
        <v>9</v>
      </c>
      <c r="AX71"/>
      <c r="AY71"/>
    </row>
    <row r="72" spans="1:51" x14ac:dyDescent="0.25">
      <c r="A72" t="s">
        <v>143</v>
      </c>
      <c r="B72" t="s">
        <v>59</v>
      </c>
      <c r="C72" t="s">
        <v>205</v>
      </c>
      <c r="D72" t="s">
        <v>192</v>
      </c>
      <c r="E72" s="4">
        <v>87.858695652173907</v>
      </c>
      <c r="F72" s="4">
        <v>342.00934782608698</v>
      </c>
      <c r="G72" s="4">
        <v>128.50945652173911</v>
      </c>
      <c r="H72" s="10">
        <v>0.37574837453591076</v>
      </c>
      <c r="I72" s="4">
        <v>314.54358695652178</v>
      </c>
      <c r="J72" s="4">
        <v>127.69423913043477</v>
      </c>
      <c r="K72" s="10">
        <v>0.40596675445201647</v>
      </c>
      <c r="L72" s="4">
        <v>48.748260869565229</v>
      </c>
      <c r="M72" s="4">
        <v>15.908260869565217</v>
      </c>
      <c r="N72" s="10">
        <v>0.32633494171475452</v>
      </c>
      <c r="O72" s="4">
        <v>29.865108695652186</v>
      </c>
      <c r="P72" s="4">
        <v>15.093043478260869</v>
      </c>
      <c r="Q72" s="8">
        <v>0.50537380031227341</v>
      </c>
      <c r="R72" s="4">
        <v>12.328804347826088</v>
      </c>
      <c r="S72" s="4">
        <v>0</v>
      </c>
      <c r="T72" s="10">
        <v>0</v>
      </c>
      <c r="U72" s="4">
        <v>6.5543478260869561</v>
      </c>
      <c r="V72" s="4">
        <v>0.81521739130434778</v>
      </c>
      <c r="W72" s="10">
        <v>0.12437810945273632</v>
      </c>
      <c r="X72" s="4">
        <v>85.69869565217391</v>
      </c>
      <c r="Y72" s="4">
        <v>23.906847826086956</v>
      </c>
      <c r="Z72" s="10">
        <v>0.27896396373543303</v>
      </c>
      <c r="AA72" s="4">
        <v>8.5826086956521745</v>
      </c>
      <c r="AB72" s="4">
        <v>0</v>
      </c>
      <c r="AC72" s="10">
        <v>0</v>
      </c>
      <c r="AD72" s="4">
        <v>198.5088043478261</v>
      </c>
      <c r="AE72" s="4">
        <v>88.69434782608694</v>
      </c>
      <c r="AF72" s="10">
        <v>0.44680309328082579</v>
      </c>
      <c r="AG72" s="4">
        <v>0.47097826086956518</v>
      </c>
      <c r="AH72" s="4">
        <v>0</v>
      </c>
      <c r="AI72" s="10">
        <v>0</v>
      </c>
      <c r="AJ72" s="4">
        <v>0</v>
      </c>
      <c r="AK72" s="4">
        <v>0</v>
      </c>
      <c r="AL72" s="10" t="s">
        <v>294</v>
      </c>
      <c r="AM72" s="1">
        <v>35146</v>
      </c>
      <c r="AN72" s="1">
        <v>9</v>
      </c>
      <c r="AX72"/>
      <c r="AY72"/>
    </row>
    <row r="73" spans="1:51" x14ac:dyDescent="0.25">
      <c r="A73" t="s">
        <v>143</v>
      </c>
      <c r="B73" t="s">
        <v>56</v>
      </c>
      <c r="C73" t="s">
        <v>207</v>
      </c>
      <c r="D73" t="s">
        <v>192</v>
      </c>
      <c r="E73" s="4">
        <v>53.25</v>
      </c>
      <c r="F73" s="4">
        <v>196.0388043478261</v>
      </c>
      <c r="G73" s="4">
        <v>0</v>
      </c>
      <c r="H73" s="10">
        <v>0</v>
      </c>
      <c r="I73" s="4">
        <v>181.09021739130438</v>
      </c>
      <c r="J73" s="4">
        <v>0</v>
      </c>
      <c r="K73" s="10">
        <v>0</v>
      </c>
      <c r="L73" s="4">
        <v>40.704456521739132</v>
      </c>
      <c r="M73" s="4">
        <v>0</v>
      </c>
      <c r="N73" s="10">
        <v>0</v>
      </c>
      <c r="O73" s="4">
        <v>26.814456521739135</v>
      </c>
      <c r="P73" s="4">
        <v>0</v>
      </c>
      <c r="Q73" s="8">
        <v>0</v>
      </c>
      <c r="R73" s="4">
        <v>8.4117391304347819</v>
      </c>
      <c r="S73" s="4">
        <v>0</v>
      </c>
      <c r="T73" s="10">
        <v>0</v>
      </c>
      <c r="U73" s="4">
        <v>5.4782608695652177</v>
      </c>
      <c r="V73" s="4">
        <v>0</v>
      </c>
      <c r="W73" s="10">
        <v>0</v>
      </c>
      <c r="X73" s="4">
        <v>60.224347826086962</v>
      </c>
      <c r="Y73" s="4">
        <v>0</v>
      </c>
      <c r="Z73" s="10">
        <v>0</v>
      </c>
      <c r="AA73" s="4">
        <v>1.058586956521739</v>
      </c>
      <c r="AB73" s="4">
        <v>0</v>
      </c>
      <c r="AC73" s="10">
        <v>0</v>
      </c>
      <c r="AD73" s="4">
        <v>94.051413043478277</v>
      </c>
      <c r="AE73" s="4">
        <v>0</v>
      </c>
      <c r="AF73" s="10">
        <v>0</v>
      </c>
      <c r="AG73" s="4">
        <v>0</v>
      </c>
      <c r="AH73" s="4">
        <v>0</v>
      </c>
      <c r="AI73" s="10" t="s">
        <v>294</v>
      </c>
      <c r="AJ73" s="4">
        <v>0</v>
      </c>
      <c r="AK73" s="4">
        <v>0</v>
      </c>
      <c r="AL73" s="10" t="s">
        <v>294</v>
      </c>
      <c r="AM73" s="1">
        <v>35143</v>
      </c>
      <c r="AN73" s="1">
        <v>9</v>
      </c>
      <c r="AX73"/>
      <c r="AY73"/>
    </row>
    <row r="74" spans="1:51" x14ac:dyDescent="0.25">
      <c r="A74" t="s">
        <v>143</v>
      </c>
      <c r="B74" t="s">
        <v>51</v>
      </c>
      <c r="C74" t="s">
        <v>140</v>
      </c>
      <c r="D74" t="s">
        <v>194</v>
      </c>
      <c r="E74" s="4">
        <v>64.065217391304344</v>
      </c>
      <c r="F74" s="4">
        <v>182.93826086956523</v>
      </c>
      <c r="G74" s="4">
        <v>0</v>
      </c>
      <c r="H74" s="10">
        <v>0</v>
      </c>
      <c r="I74" s="4">
        <v>170.10847826086959</v>
      </c>
      <c r="J74" s="4">
        <v>0</v>
      </c>
      <c r="K74" s="10">
        <v>0</v>
      </c>
      <c r="L74" s="4">
        <v>35.660434782608704</v>
      </c>
      <c r="M74" s="4">
        <v>0</v>
      </c>
      <c r="N74" s="10">
        <v>0</v>
      </c>
      <c r="O74" s="4">
        <v>22.830652173913048</v>
      </c>
      <c r="P74" s="4">
        <v>0</v>
      </c>
      <c r="Q74" s="8">
        <v>0</v>
      </c>
      <c r="R74" s="4">
        <v>7.3515217391304377</v>
      </c>
      <c r="S74" s="4">
        <v>0</v>
      </c>
      <c r="T74" s="10">
        <v>0</v>
      </c>
      <c r="U74" s="4">
        <v>5.4782608695652177</v>
      </c>
      <c r="V74" s="4">
        <v>0</v>
      </c>
      <c r="W74" s="10">
        <v>0</v>
      </c>
      <c r="X74" s="4">
        <v>51.425217391304344</v>
      </c>
      <c r="Y74" s="4">
        <v>0</v>
      </c>
      <c r="Z74" s="10">
        <v>0</v>
      </c>
      <c r="AA74" s="4">
        <v>0</v>
      </c>
      <c r="AB74" s="4">
        <v>0</v>
      </c>
      <c r="AC74" s="10" t="s">
        <v>294</v>
      </c>
      <c r="AD74" s="4">
        <v>95.852608695652194</v>
      </c>
      <c r="AE74" s="4">
        <v>0</v>
      </c>
      <c r="AF74" s="10">
        <v>0</v>
      </c>
      <c r="AG74" s="4">
        <v>0</v>
      </c>
      <c r="AH74" s="4">
        <v>0</v>
      </c>
      <c r="AI74" s="10" t="s">
        <v>294</v>
      </c>
      <c r="AJ74" s="4">
        <v>0</v>
      </c>
      <c r="AK74" s="4">
        <v>0</v>
      </c>
      <c r="AL74" s="10" t="s">
        <v>294</v>
      </c>
      <c r="AM74" s="1">
        <v>35136</v>
      </c>
      <c r="AN74" s="1">
        <v>9</v>
      </c>
      <c r="AX74"/>
      <c r="AY74"/>
    </row>
    <row r="75" spans="1:51" x14ac:dyDescent="0.25">
      <c r="A75" t="s">
        <v>143</v>
      </c>
      <c r="B75" t="s">
        <v>54</v>
      </c>
      <c r="C75" t="s">
        <v>206</v>
      </c>
      <c r="D75" t="s">
        <v>193</v>
      </c>
      <c r="E75" s="4">
        <v>87.021739130434781</v>
      </c>
      <c r="F75" s="4">
        <v>355.97195652173912</v>
      </c>
      <c r="G75" s="4">
        <v>0</v>
      </c>
      <c r="H75" s="10">
        <v>0</v>
      </c>
      <c r="I75" s="4">
        <v>328.12478260869568</v>
      </c>
      <c r="J75" s="4">
        <v>0</v>
      </c>
      <c r="K75" s="10">
        <v>0</v>
      </c>
      <c r="L75" s="4">
        <v>58.123913043478268</v>
      </c>
      <c r="M75" s="4">
        <v>0</v>
      </c>
      <c r="N75" s="10">
        <v>0</v>
      </c>
      <c r="O75" s="4">
        <v>42.263695652173922</v>
      </c>
      <c r="P75" s="4">
        <v>0</v>
      </c>
      <c r="Q75" s="8">
        <v>0</v>
      </c>
      <c r="R75" s="4">
        <v>10.903695652173912</v>
      </c>
      <c r="S75" s="4">
        <v>0</v>
      </c>
      <c r="T75" s="10">
        <v>0</v>
      </c>
      <c r="U75" s="4">
        <v>4.9565217391304346</v>
      </c>
      <c r="V75" s="4">
        <v>0</v>
      </c>
      <c r="W75" s="10">
        <v>0</v>
      </c>
      <c r="X75" s="4">
        <v>84.406195652173878</v>
      </c>
      <c r="Y75" s="4">
        <v>0</v>
      </c>
      <c r="Z75" s="10">
        <v>0</v>
      </c>
      <c r="AA75" s="4">
        <v>11.986956521739133</v>
      </c>
      <c r="AB75" s="4">
        <v>0</v>
      </c>
      <c r="AC75" s="10">
        <v>0</v>
      </c>
      <c r="AD75" s="4">
        <v>201.45489130434785</v>
      </c>
      <c r="AE75" s="4">
        <v>0</v>
      </c>
      <c r="AF75" s="10">
        <v>0</v>
      </c>
      <c r="AG75" s="4">
        <v>0</v>
      </c>
      <c r="AH75" s="4">
        <v>0</v>
      </c>
      <c r="AI75" s="10" t="s">
        <v>294</v>
      </c>
      <c r="AJ75" s="4">
        <v>0</v>
      </c>
      <c r="AK75" s="4">
        <v>0</v>
      </c>
      <c r="AL75" s="10" t="s">
        <v>294</v>
      </c>
      <c r="AM75" s="1">
        <v>35140</v>
      </c>
      <c r="AN75" s="1">
        <v>9</v>
      </c>
      <c r="AX75"/>
      <c r="AY75"/>
    </row>
    <row r="76" spans="1:51" x14ac:dyDescent="0.25">
      <c r="A76" t="s">
        <v>143</v>
      </c>
      <c r="B76" t="s">
        <v>48</v>
      </c>
      <c r="C76" t="s">
        <v>216</v>
      </c>
      <c r="D76" t="s">
        <v>197</v>
      </c>
      <c r="E76" s="4">
        <v>76.206521739130437</v>
      </c>
      <c r="F76" s="4">
        <v>252.42782608695654</v>
      </c>
      <c r="G76" s="4">
        <v>0</v>
      </c>
      <c r="H76" s="10">
        <v>0</v>
      </c>
      <c r="I76" s="4">
        <v>231.66423913043479</v>
      </c>
      <c r="J76" s="4">
        <v>0</v>
      </c>
      <c r="K76" s="10">
        <v>0</v>
      </c>
      <c r="L76" s="4">
        <v>32.395760869565216</v>
      </c>
      <c r="M76" s="4">
        <v>0</v>
      </c>
      <c r="N76" s="10">
        <v>0</v>
      </c>
      <c r="O76" s="4">
        <v>11.83967391304348</v>
      </c>
      <c r="P76" s="4">
        <v>0</v>
      </c>
      <c r="Q76" s="8">
        <v>0</v>
      </c>
      <c r="R76" s="4">
        <v>15.338695652173911</v>
      </c>
      <c r="S76" s="4">
        <v>0</v>
      </c>
      <c r="T76" s="10">
        <v>0</v>
      </c>
      <c r="U76" s="4">
        <v>5.2173913043478262</v>
      </c>
      <c r="V76" s="4">
        <v>0</v>
      </c>
      <c r="W76" s="10">
        <v>0</v>
      </c>
      <c r="X76" s="4">
        <v>69.705978260869557</v>
      </c>
      <c r="Y76" s="4">
        <v>0</v>
      </c>
      <c r="Z76" s="10">
        <v>0</v>
      </c>
      <c r="AA76" s="4">
        <v>0.20750000000000005</v>
      </c>
      <c r="AB76" s="4">
        <v>0</v>
      </c>
      <c r="AC76" s="10">
        <v>0</v>
      </c>
      <c r="AD76" s="4">
        <v>150.11858695652177</v>
      </c>
      <c r="AE76" s="4">
        <v>0</v>
      </c>
      <c r="AF76" s="10">
        <v>0</v>
      </c>
      <c r="AG76" s="4">
        <v>0</v>
      </c>
      <c r="AH76" s="4">
        <v>0</v>
      </c>
      <c r="AI76" s="10" t="s">
        <v>294</v>
      </c>
      <c r="AJ76" s="4">
        <v>0</v>
      </c>
      <c r="AK76" s="4">
        <v>0</v>
      </c>
      <c r="AL76" s="10" t="s">
        <v>294</v>
      </c>
      <c r="AM76" s="1">
        <v>35133</v>
      </c>
      <c r="AN76" s="1">
        <v>9</v>
      </c>
      <c r="AX76"/>
      <c r="AY76"/>
    </row>
    <row r="77" spans="1:51" x14ac:dyDescent="0.25">
      <c r="A77" t="s">
        <v>143</v>
      </c>
      <c r="B77" t="s">
        <v>52</v>
      </c>
      <c r="C77" t="s">
        <v>225</v>
      </c>
      <c r="D77" t="s">
        <v>192</v>
      </c>
      <c r="E77" s="4">
        <v>77.858695652173907</v>
      </c>
      <c r="F77" s="4">
        <v>281.05815217391302</v>
      </c>
      <c r="G77" s="4">
        <v>0</v>
      </c>
      <c r="H77" s="10">
        <v>0</v>
      </c>
      <c r="I77" s="4">
        <v>266.10706521739127</v>
      </c>
      <c r="J77" s="4">
        <v>0</v>
      </c>
      <c r="K77" s="10">
        <v>0</v>
      </c>
      <c r="L77" s="4">
        <v>33.80869565217391</v>
      </c>
      <c r="M77" s="4">
        <v>0</v>
      </c>
      <c r="N77" s="10">
        <v>0</v>
      </c>
      <c r="O77" s="4">
        <v>18.857608695652175</v>
      </c>
      <c r="P77" s="4">
        <v>0</v>
      </c>
      <c r="Q77" s="8">
        <v>0</v>
      </c>
      <c r="R77" s="4">
        <v>10.135869565217391</v>
      </c>
      <c r="S77" s="4">
        <v>0</v>
      </c>
      <c r="T77" s="10">
        <v>0</v>
      </c>
      <c r="U77" s="4">
        <v>4.8152173913043477</v>
      </c>
      <c r="V77" s="4">
        <v>0</v>
      </c>
      <c r="W77" s="10">
        <v>0</v>
      </c>
      <c r="X77" s="4">
        <v>69.727173913043472</v>
      </c>
      <c r="Y77" s="4">
        <v>0</v>
      </c>
      <c r="Z77" s="10">
        <v>0</v>
      </c>
      <c r="AA77" s="4">
        <v>0</v>
      </c>
      <c r="AB77" s="4">
        <v>0</v>
      </c>
      <c r="AC77" s="10" t="s">
        <v>294</v>
      </c>
      <c r="AD77" s="4">
        <v>177.52228260869563</v>
      </c>
      <c r="AE77" s="4">
        <v>0</v>
      </c>
      <c r="AF77" s="10">
        <v>0</v>
      </c>
      <c r="AG77" s="4">
        <v>0</v>
      </c>
      <c r="AH77" s="4">
        <v>0</v>
      </c>
      <c r="AI77" s="10" t="s">
        <v>294</v>
      </c>
      <c r="AJ77" s="4">
        <v>0</v>
      </c>
      <c r="AK77" s="4">
        <v>0</v>
      </c>
      <c r="AL77" s="10" t="s">
        <v>294</v>
      </c>
      <c r="AM77" s="1">
        <v>35137</v>
      </c>
      <c r="AN77" s="1">
        <v>9</v>
      </c>
      <c r="AX77"/>
      <c r="AY77"/>
    </row>
    <row r="78" spans="1:51" x14ac:dyDescent="0.25">
      <c r="A78" t="s">
        <v>143</v>
      </c>
      <c r="B78" t="s">
        <v>74</v>
      </c>
      <c r="C78" t="s">
        <v>205</v>
      </c>
      <c r="D78" t="s">
        <v>192</v>
      </c>
      <c r="E78" s="4">
        <v>124.03260869565217</v>
      </c>
      <c r="F78" s="4">
        <v>689.69021739130426</v>
      </c>
      <c r="G78" s="4">
        <v>342.74184782608694</v>
      </c>
      <c r="H78" s="10">
        <v>0.49695042670386047</v>
      </c>
      <c r="I78" s="4">
        <v>668.179347826087</v>
      </c>
      <c r="J78" s="4">
        <v>342.74184782608694</v>
      </c>
      <c r="K78" s="10">
        <v>0.51294887958030011</v>
      </c>
      <c r="L78" s="4">
        <v>54.858695652173914</v>
      </c>
      <c r="M78" s="4">
        <v>2.1739130434782608E-2</v>
      </c>
      <c r="N78" s="10">
        <v>3.9627501486031304E-4</v>
      </c>
      <c r="O78" s="4">
        <v>49.119565217391305</v>
      </c>
      <c r="P78" s="4">
        <v>2.1739130434782608E-2</v>
      </c>
      <c r="Q78" s="8">
        <v>4.4257579110422657E-4</v>
      </c>
      <c r="R78" s="4">
        <v>0</v>
      </c>
      <c r="S78" s="4">
        <v>0</v>
      </c>
      <c r="T78" s="10" t="s">
        <v>294</v>
      </c>
      <c r="U78" s="4">
        <v>5.7391304347826084</v>
      </c>
      <c r="V78" s="4">
        <v>0</v>
      </c>
      <c r="W78" s="10">
        <v>0</v>
      </c>
      <c r="X78" s="4">
        <v>197.26358695652175</v>
      </c>
      <c r="Y78" s="4">
        <v>136.94021739130434</v>
      </c>
      <c r="Z78" s="10">
        <v>0.69419916520876668</v>
      </c>
      <c r="AA78" s="4">
        <v>15.771739130434783</v>
      </c>
      <c r="AB78" s="4">
        <v>0</v>
      </c>
      <c r="AC78" s="10">
        <v>0</v>
      </c>
      <c r="AD78" s="4">
        <v>417.07336956521738</v>
      </c>
      <c r="AE78" s="4">
        <v>205.77989130434781</v>
      </c>
      <c r="AF78" s="10">
        <v>0.49339014744303927</v>
      </c>
      <c r="AG78" s="4">
        <v>4.7228260869565215</v>
      </c>
      <c r="AH78" s="4">
        <v>0</v>
      </c>
      <c r="AI78" s="10">
        <v>0</v>
      </c>
      <c r="AJ78" s="4">
        <v>0</v>
      </c>
      <c r="AK78" s="4">
        <v>0</v>
      </c>
      <c r="AL78" s="10" t="s">
        <v>294</v>
      </c>
      <c r="AM78" s="1">
        <v>35175</v>
      </c>
      <c r="AN78" s="1">
        <v>9</v>
      </c>
      <c r="AX78"/>
      <c r="AY78"/>
    </row>
    <row r="79" spans="1:51" x14ac:dyDescent="0.25">
      <c r="A79" t="s">
        <v>143</v>
      </c>
      <c r="B79" t="s">
        <v>98</v>
      </c>
      <c r="C79" t="s">
        <v>205</v>
      </c>
      <c r="D79" t="s">
        <v>192</v>
      </c>
      <c r="E79" s="4">
        <v>43.394366197183096</v>
      </c>
      <c r="F79" s="4">
        <v>139.92943661971827</v>
      </c>
      <c r="G79" s="4">
        <v>0</v>
      </c>
      <c r="H79" s="10">
        <v>0</v>
      </c>
      <c r="I79" s="4">
        <v>122.58985915492954</v>
      </c>
      <c r="J79" s="4">
        <v>0</v>
      </c>
      <c r="K79" s="10">
        <v>0</v>
      </c>
      <c r="L79" s="4">
        <v>29.828169014084501</v>
      </c>
      <c r="M79" s="4">
        <v>0</v>
      </c>
      <c r="N79" s="10">
        <v>0</v>
      </c>
      <c r="O79" s="4">
        <v>12.488591549295771</v>
      </c>
      <c r="P79" s="4">
        <v>0</v>
      </c>
      <c r="Q79" s="8">
        <v>0</v>
      </c>
      <c r="R79" s="4">
        <v>11.705774647887324</v>
      </c>
      <c r="S79" s="4">
        <v>0</v>
      </c>
      <c r="T79" s="10">
        <v>0</v>
      </c>
      <c r="U79" s="4">
        <v>5.6338028169014081</v>
      </c>
      <c r="V79" s="4">
        <v>0</v>
      </c>
      <c r="W79" s="10">
        <v>0</v>
      </c>
      <c r="X79" s="4">
        <v>38.870563380281681</v>
      </c>
      <c r="Y79" s="4">
        <v>0</v>
      </c>
      <c r="Z79" s="10">
        <v>0</v>
      </c>
      <c r="AA79" s="4">
        <v>0</v>
      </c>
      <c r="AB79" s="4">
        <v>0</v>
      </c>
      <c r="AC79" s="10" t="s">
        <v>294</v>
      </c>
      <c r="AD79" s="4">
        <v>71.230704225352085</v>
      </c>
      <c r="AE79" s="4">
        <v>0</v>
      </c>
      <c r="AF79" s="10">
        <v>0</v>
      </c>
      <c r="AG79" s="4">
        <v>0</v>
      </c>
      <c r="AH79" s="4">
        <v>0</v>
      </c>
      <c r="AI79" s="10" t="s">
        <v>294</v>
      </c>
      <c r="AJ79" s="4">
        <v>0</v>
      </c>
      <c r="AK79" s="4">
        <v>0</v>
      </c>
      <c r="AL79" s="10" t="s">
        <v>294</v>
      </c>
      <c r="AM79" s="1">
        <v>35247</v>
      </c>
      <c r="AN79" s="1">
        <v>9</v>
      </c>
      <c r="AX79"/>
      <c r="AY79"/>
    </row>
    <row r="80" spans="1:51" x14ac:dyDescent="0.25">
      <c r="A80" t="s">
        <v>143</v>
      </c>
      <c r="B80" t="s">
        <v>81</v>
      </c>
      <c r="C80" t="s">
        <v>208</v>
      </c>
      <c r="D80" t="s">
        <v>192</v>
      </c>
      <c r="E80" s="4">
        <v>124.41304347826087</v>
      </c>
      <c r="F80" s="4">
        <v>397.28434782608696</v>
      </c>
      <c r="G80" s="4">
        <v>4.0175000000000001</v>
      </c>
      <c r="H80" s="10">
        <v>1.0112404432702895E-2</v>
      </c>
      <c r="I80" s="4">
        <v>374.55010869565217</v>
      </c>
      <c r="J80" s="4">
        <v>4.0175000000000001</v>
      </c>
      <c r="K80" s="10">
        <v>1.0726201666288919E-2</v>
      </c>
      <c r="L80" s="4">
        <v>38.807934782608683</v>
      </c>
      <c r="M80" s="4">
        <v>0</v>
      </c>
      <c r="N80" s="10">
        <v>0</v>
      </c>
      <c r="O80" s="4">
        <v>22.666195652173897</v>
      </c>
      <c r="P80" s="4">
        <v>0</v>
      </c>
      <c r="Q80" s="8">
        <v>0</v>
      </c>
      <c r="R80" s="4">
        <v>12.141739130434784</v>
      </c>
      <c r="S80" s="4">
        <v>0</v>
      </c>
      <c r="T80" s="10">
        <v>0</v>
      </c>
      <c r="U80" s="4">
        <v>4</v>
      </c>
      <c r="V80" s="4">
        <v>0</v>
      </c>
      <c r="W80" s="10">
        <v>0</v>
      </c>
      <c r="X80" s="4">
        <v>123.30576086956525</v>
      </c>
      <c r="Y80" s="4">
        <v>1.8722826086956521</v>
      </c>
      <c r="Z80" s="10">
        <v>1.518406435751353E-2</v>
      </c>
      <c r="AA80" s="4">
        <v>6.5925000000000011</v>
      </c>
      <c r="AB80" s="4">
        <v>0</v>
      </c>
      <c r="AC80" s="10">
        <v>0</v>
      </c>
      <c r="AD80" s="4">
        <v>220.74673913043475</v>
      </c>
      <c r="AE80" s="4">
        <v>2.1452173913043477</v>
      </c>
      <c r="AF80" s="10">
        <v>9.7180026294149818E-3</v>
      </c>
      <c r="AG80" s="4">
        <v>7.8314130434782623</v>
      </c>
      <c r="AH80" s="4">
        <v>0</v>
      </c>
      <c r="AI80" s="10">
        <v>0</v>
      </c>
      <c r="AJ80" s="4">
        <v>0</v>
      </c>
      <c r="AK80" s="4">
        <v>0</v>
      </c>
      <c r="AL80" s="10" t="s">
        <v>294</v>
      </c>
      <c r="AM80" s="1">
        <v>35196</v>
      </c>
      <c r="AN80" s="1">
        <v>9</v>
      </c>
      <c r="AX80"/>
      <c r="AY80"/>
    </row>
    <row r="81" spans="1:51" x14ac:dyDescent="0.25">
      <c r="A81" t="s">
        <v>143</v>
      </c>
      <c r="B81" t="s">
        <v>40</v>
      </c>
      <c r="C81" t="s">
        <v>208</v>
      </c>
      <c r="D81" t="s">
        <v>192</v>
      </c>
      <c r="E81" s="4">
        <v>87.576086956521735</v>
      </c>
      <c r="F81" s="4">
        <v>258.5978260869565</v>
      </c>
      <c r="G81" s="4">
        <v>0.125</v>
      </c>
      <c r="H81" s="10">
        <v>4.8337606657979912E-4</v>
      </c>
      <c r="I81" s="4">
        <v>236.98847826086956</v>
      </c>
      <c r="J81" s="4">
        <v>0.125</v>
      </c>
      <c r="K81" s="10">
        <v>5.2745180237160683E-4</v>
      </c>
      <c r="L81" s="4">
        <v>48.00282608695651</v>
      </c>
      <c r="M81" s="4">
        <v>0</v>
      </c>
      <c r="N81" s="10">
        <v>0</v>
      </c>
      <c r="O81" s="4">
        <v>35.361521739130424</v>
      </c>
      <c r="P81" s="4">
        <v>0</v>
      </c>
      <c r="Q81" s="8">
        <v>0</v>
      </c>
      <c r="R81" s="4">
        <v>7.1630434782608692</v>
      </c>
      <c r="S81" s="4">
        <v>0</v>
      </c>
      <c r="T81" s="10">
        <v>0</v>
      </c>
      <c r="U81" s="4">
        <v>5.4782608695652177</v>
      </c>
      <c r="V81" s="4">
        <v>0</v>
      </c>
      <c r="W81" s="10">
        <v>0</v>
      </c>
      <c r="X81" s="4">
        <v>81.09978260869562</v>
      </c>
      <c r="Y81" s="4">
        <v>0.125</v>
      </c>
      <c r="Z81" s="10">
        <v>1.5413111598969605E-3</v>
      </c>
      <c r="AA81" s="4">
        <v>8.9680434782608689</v>
      </c>
      <c r="AB81" s="4">
        <v>0</v>
      </c>
      <c r="AC81" s="10">
        <v>0</v>
      </c>
      <c r="AD81" s="4">
        <v>110.89152173913044</v>
      </c>
      <c r="AE81" s="4">
        <v>0</v>
      </c>
      <c r="AF81" s="10">
        <v>0</v>
      </c>
      <c r="AG81" s="4">
        <v>9.6356521739130443</v>
      </c>
      <c r="AH81" s="4">
        <v>0</v>
      </c>
      <c r="AI81" s="10">
        <v>0</v>
      </c>
      <c r="AJ81" s="4">
        <v>0</v>
      </c>
      <c r="AK81" s="4">
        <v>0</v>
      </c>
      <c r="AL81" s="10" t="s">
        <v>294</v>
      </c>
      <c r="AM81" s="1">
        <v>35120</v>
      </c>
      <c r="AN81" s="1">
        <v>9</v>
      </c>
      <c r="AX81"/>
      <c r="AY81"/>
    </row>
    <row r="82" spans="1:51" x14ac:dyDescent="0.25">
      <c r="A82" t="s">
        <v>143</v>
      </c>
      <c r="B82" t="s">
        <v>8</v>
      </c>
      <c r="C82" t="s">
        <v>208</v>
      </c>
      <c r="D82" t="s">
        <v>192</v>
      </c>
      <c r="E82" s="4">
        <v>115.97826086956522</v>
      </c>
      <c r="F82" s="4">
        <v>422.80521739130432</v>
      </c>
      <c r="G82" s="4">
        <v>0</v>
      </c>
      <c r="H82" s="10">
        <v>0</v>
      </c>
      <c r="I82" s="4">
        <v>399.62021739130432</v>
      </c>
      <c r="J82" s="4">
        <v>0</v>
      </c>
      <c r="K82" s="10">
        <v>0</v>
      </c>
      <c r="L82" s="4">
        <v>51.338043478260893</v>
      </c>
      <c r="M82" s="4">
        <v>0</v>
      </c>
      <c r="N82" s="10">
        <v>0</v>
      </c>
      <c r="O82" s="4">
        <v>45.02097826086959</v>
      </c>
      <c r="P82" s="4">
        <v>0</v>
      </c>
      <c r="Q82" s="8">
        <v>0</v>
      </c>
      <c r="R82" s="4">
        <v>1.2735869565217393</v>
      </c>
      <c r="S82" s="4">
        <v>0</v>
      </c>
      <c r="T82" s="10">
        <v>0</v>
      </c>
      <c r="U82" s="4">
        <v>5.0434782608695654</v>
      </c>
      <c r="V82" s="4">
        <v>0</v>
      </c>
      <c r="W82" s="10">
        <v>0</v>
      </c>
      <c r="X82" s="4">
        <v>128.22456521739127</v>
      </c>
      <c r="Y82" s="4">
        <v>0</v>
      </c>
      <c r="Z82" s="10">
        <v>0</v>
      </c>
      <c r="AA82" s="4">
        <v>16.867934782608696</v>
      </c>
      <c r="AB82" s="4">
        <v>0</v>
      </c>
      <c r="AC82" s="10">
        <v>0</v>
      </c>
      <c r="AD82" s="4">
        <v>151.53489130434781</v>
      </c>
      <c r="AE82" s="4">
        <v>0</v>
      </c>
      <c r="AF82" s="10">
        <v>0</v>
      </c>
      <c r="AG82" s="4">
        <v>74.839782608695671</v>
      </c>
      <c r="AH82" s="4">
        <v>0</v>
      </c>
      <c r="AI82" s="10">
        <v>0</v>
      </c>
      <c r="AJ82" s="4">
        <v>0</v>
      </c>
      <c r="AK82" s="4">
        <v>0</v>
      </c>
      <c r="AL82" s="10" t="s">
        <v>294</v>
      </c>
      <c r="AM82" s="1">
        <v>35071</v>
      </c>
      <c r="AN82" s="1">
        <v>9</v>
      </c>
      <c r="AX82"/>
      <c r="AY82"/>
    </row>
    <row r="83" spans="1:51" x14ac:dyDescent="0.25">
      <c r="A83" t="s">
        <v>143</v>
      </c>
      <c r="B83" t="s">
        <v>50</v>
      </c>
      <c r="C83" t="s">
        <v>208</v>
      </c>
      <c r="D83" t="s">
        <v>192</v>
      </c>
      <c r="E83" s="4">
        <v>194.05434782608697</v>
      </c>
      <c r="F83" s="4">
        <v>834.73597826086984</v>
      </c>
      <c r="G83" s="4">
        <v>32.850543478260875</v>
      </c>
      <c r="H83" s="10">
        <v>3.9354411854516345E-2</v>
      </c>
      <c r="I83" s="4">
        <v>777.60130434782627</v>
      </c>
      <c r="J83" s="4">
        <v>32.850543478260875</v>
      </c>
      <c r="K83" s="10">
        <v>4.2245998424362989E-2</v>
      </c>
      <c r="L83" s="4">
        <v>202.89130434782609</v>
      </c>
      <c r="M83" s="4">
        <v>10.854565217391306</v>
      </c>
      <c r="N83" s="10">
        <v>5.3499410693239047E-2</v>
      </c>
      <c r="O83" s="4">
        <v>162.08315217391305</v>
      </c>
      <c r="P83" s="4">
        <v>10.854565217391306</v>
      </c>
      <c r="Q83" s="8">
        <v>6.6969114752559247E-2</v>
      </c>
      <c r="R83" s="4">
        <v>36.373369565217388</v>
      </c>
      <c r="S83" s="4">
        <v>0</v>
      </c>
      <c r="T83" s="10">
        <v>0</v>
      </c>
      <c r="U83" s="4">
        <v>4.4347826086956523</v>
      </c>
      <c r="V83" s="4">
        <v>0</v>
      </c>
      <c r="W83" s="10">
        <v>0</v>
      </c>
      <c r="X83" s="4">
        <v>203.25521739130446</v>
      </c>
      <c r="Y83" s="4">
        <v>0</v>
      </c>
      <c r="Z83" s="10">
        <v>0</v>
      </c>
      <c r="AA83" s="4">
        <v>16.326521739130435</v>
      </c>
      <c r="AB83" s="4">
        <v>0</v>
      </c>
      <c r="AC83" s="10">
        <v>0</v>
      </c>
      <c r="AD83" s="4">
        <v>349.25217391304358</v>
      </c>
      <c r="AE83" s="4">
        <v>21.995978260869567</v>
      </c>
      <c r="AF83" s="10">
        <v>6.2980218603724714E-2</v>
      </c>
      <c r="AG83" s="4">
        <v>63.010760869565225</v>
      </c>
      <c r="AH83" s="4">
        <v>0</v>
      </c>
      <c r="AI83" s="10">
        <v>0</v>
      </c>
      <c r="AJ83" s="4">
        <v>0</v>
      </c>
      <c r="AK83" s="4">
        <v>0</v>
      </c>
      <c r="AL83" s="10" t="s">
        <v>294</v>
      </c>
      <c r="AM83" s="1">
        <v>35135</v>
      </c>
      <c r="AN83" s="1">
        <v>9</v>
      </c>
      <c r="AX83"/>
      <c r="AY83"/>
    </row>
    <row r="84" spans="1:51" x14ac:dyDescent="0.25">
      <c r="A84" t="s">
        <v>143</v>
      </c>
      <c r="B84" t="s">
        <v>90</v>
      </c>
      <c r="C84" t="s">
        <v>206</v>
      </c>
      <c r="D84" t="s">
        <v>193</v>
      </c>
      <c r="E84" s="4">
        <v>94.195652173913047</v>
      </c>
      <c r="F84" s="4">
        <v>282.65543478260861</v>
      </c>
      <c r="G84" s="4">
        <v>0</v>
      </c>
      <c r="H84" s="10">
        <v>0</v>
      </c>
      <c r="I84" s="4">
        <v>262.70826086956515</v>
      </c>
      <c r="J84" s="4">
        <v>0</v>
      </c>
      <c r="K84" s="10">
        <v>0</v>
      </c>
      <c r="L84" s="4">
        <v>53.837608695652172</v>
      </c>
      <c r="M84" s="4">
        <v>0</v>
      </c>
      <c r="N84" s="10">
        <v>0</v>
      </c>
      <c r="O84" s="4">
        <v>35.3745652173913</v>
      </c>
      <c r="P84" s="4">
        <v>0</v>
      </c>
      <c r="Q84" s="8">
        <v>0</v>
      </c>
      <c r="R84" s="4">
        <v>12.723913043478261</v>
      </c>
      <c r="S84" s="4">
        <v>0</v>
      </c>
      <c r="T84" s="10">
        <v>0</v>
      </c>
      <c r="U84" s="4">
        <v>5.7391304347826084</v>
      </c>
      <c r="V84" s="4">
        <v>0</v>
      </c>
      <c r="W84" s="10">
        <v>0</v>
      </c>
      <c r="X84" s="4">
        <v>63.75608695652172</v>
      </c>
      <c r="Y84" s="4">
        <v>0</v>
      </c>
      <c r="Z84" s="10">
        <v>0</v>
      </c>
      <c r="AA84" s="4">
        <v>1.484130434782609</v>
      </c>
      <c r="AB84" s="4">
        <v>0</v>
      </c>
      <c r="AC84" s="10">
        <v>0</v>
      </c>
      <c r="AD84" s="4">
        <v>155.96739130434779</v>
      </c>
      <c r="AE84" s="4">
        <v>0</v>
      </c>
      <c r="AF84" s="10">
        <v>0</v>
      </c>
      <c r="AG84" s="4">
        <v>7.6102173913043485</v>
      </c>
      <c r="AH84" s="4">
        <v>0</v>
      </c>
      <c r="AI84" s="10">
        <v>0</v>
      </c>
      <c r="AJ84" s="4">
        <v>0</v>
      </c>
      <c r="AK84" s="4">
        <v>0</v>
      </c>
      <c r="AL84" s="10" t="s">
        <v>294</v>
      </c>
      <c r="AM84" s="1">
        <v>35232</v>
      </c>
      <c r="AN84" s="1">
        <v>9</v>
      </c>
      <c r="AX84"/>
      <c r="AY84"/>
    </row>
    <row r="85" spans="1:51" x14ac:dyDescent="0.25">
      <c r="A85" t="s">
        <v>143</v>
      </c>
      <c r="B85" t="s">
        <v>36</v>
      </c>
      <c r="C85" t="s">
        <v>204</v>
      </c>
      <c r="D85" t="s">
        <v>196</v>
      </c>
      <c r="E85" s="4">
        <v>37.336956521739133</v>
      </c>
      <c r="F85" s="4">
        <v>152.54141304347826</v>
      </c>
      <c r="G85" s="4">
        <v>8.8359782608695649</v>
      </c>
      <c r="H85" s="10">
        <v>5.7925110857279666E-2</v>
      </c>
      <c r="I85" s="4">
        <v>140.48978260869563</v>
      </c>
      <c r="J85" s="4">
        <v>3.9555434782608696</v>
      </c>
      <c r="K85" s="10">
        <v>2.8155381870567722E-2</v>
      </c>
      <c r="L85" s="4">
        <v>36.117717391304346</v>
      </c>
      <c r="M85" s="4">
        <v>7.422065217391304</v>
      </c>
      <c r="N85" s="10">
        <v>0.20549651953304865</v>
      </c>
      <c r="O85" s="4">
        <v>28.525326086956522</v>
      </c>
      <c r="P85" s="4">
        <v>2.5416304347826086</v>
      </c>
      <c r="Q85" s="8">
        <v>8.9100837166057614E-2</v>
      </c>
      <c r="R85" s="4">
        <v>2.7119565217391304</v>
      </c>
      <c r="S85" s="4">
        <v>0</v>
      </c>
      <c r="T85" s="10">
        <v>0</v>
      </c>
      <c r="U85" s="4">
        <v>4.8804347826086953</v>
      </c>
      <c r="V85" s="4">
        <v>4.8804347826086953</v>
      </c>
      <c r="W85" s="10">
        <v>1</v>
      </c>
      <c r="X85" s="4">
        <v>30.190217391304348</v>
      </c>
      <c r="Y85" s="4">
        <v>0</v>
      </c>
      <c r="Z85" s="10">
        <v>0</v>
      </c>
      <c r="AA85" s="4">
        <v>4.4592391304347823</v>
      </c>
      <c r="AB85" s="4">
        <v>0</v>
      </c>
      <c r="AC85" s="10">
        <v>0</v>
      </c>
      <c r="AD85" s="4">
        <v>81.774239130434779</v>
      </c>
      <c r="AE85" s="4">
        <v>1.4139130434782607</v>
      </c>
      <c r="AF85" s="10">
        <v>1.7290445726104345E-2</v>
      </c>
      <c r="AG85" s="4">
        <v>0</v>
      </c>
      <c r="AH85" s="4">
        <v>0</v>
      </c>
      <c r="AI85" s="10" t="s">
        <v>294</v>
      </c>
      <c r="AJ85" s="4">
        <v>0</v>
      </c>
      <c r="AK85" s="4">
        <v>0</v>
      </c>
      <c r="AL85" s="10" t="s">
        <v>294</v>
      </c>
      <c r="AM85" s="1">
        <v>35114</v>
      </c>
      <c r="AN85" s="1">
        <v>9</v>
      </c>
      <c r="AX85"/>
      <c r="AY85"/>
    </row>
    <row r="86" spans="1:51" x14ac:dyDescent="0.25">
      <c r="A86" t="s">
        <v>143</v>
      </c>
      <c r="B86" t="s">
        <v>101</v>
      </c>
      <c r="C86" t="s">
        <v>215</v>
      </c>
      <c r="D86" t="s">
        <v>192</v>
      </c>
      <c r="E86" s="4">
        <v>35.141304347826086</v>
      </c>
      <c r="F86" s="4">
        <v>121.72663043478261</v>
      </c>
      <c r="G86" s="4">
        <v>23.200543478260869</v>
      </c>
      <c r="H86" s="10">
        <v>0.19059546292699697</v>
      </c>
      <c r="I86" s="4">
        <v>110.51576086956521</v>
      </c>
      <c r="J86" s="4">
        <v>23.200543478260869</v>
      </c>
      <c r="K86" s="10">
        <v>0.20992972672597357</v>
      </c>
      <c r="L86" s="4">
        <v>27.346195652173904</v>
      </c>
      <c r="M86" s="4">
        <v>1.0402173913043478</v>
      </c>
      <c r="N86" s="10">
        <v>3.8038833793747652E-2</v>
      </c>
      <c r="O86" s="4">
        <v>16.135326086956521</v>
      </c>
      <c r="P86" s="4">
        <v>1.0402173913043478</v>
      </c>
      <c r="Q86" s="8">
        <v>6.4468321600592807E-2</v>
      </c>
      <c r="R86" s="4">
        <v>5.8206521739130439</v>
      </c>
      <c r="S86" s="4">
        <v>0</v>
      </c>
      <c r="T86" s="10">
        <v>0</v>
      </c>
      <c r="U86" s="4">
        <v>5.3902173913043407</v>
      </c>
      <c r="V86" s="4">
        <v>0</v>
      </c>
      <c r="W86" s="10">
        <v>0</v>
      </c>
      <c r="X86" s="4">
        <v>31.42260869565218</v>
      </c>
      <c r="Y86" s="4">
        <v>2.485108695652174</v>
      </c>
      <c r="Z86" s="10">
        <v>7.9086644897055552E-2</v>
      </c>
      <c r="AA86" s="4">
        <v>0</v>
      </c>
      <c r="AB86" s="4">
        <v>0</v>
      </c>
      <c r="AC86" s="10" t="s">
        <v>294</v>
      </c>
      <c r="AD86" s="4">
        <v>62.957826086956523</v>
      </c>
      <c r="AE86" s="4">
        <v>19.675217391304347</v>
      </c>
      <c r="AF86" s="10">
        <v>0.31251424348943047</v>
      </c>
      <c r="AG86" s="4">
        <v>0</v>
      </c>
      <c r="AH86" s="4">
        <v>0</v>
      </c>
      <c r="AI86" s="10" t="s">
        <v>294</v>
      </c>
      <c r="AJ86" s="4">
        <v>0</v>
      </c>
      <c r="AK86" s="4">
        <v>0</v>
      </c>
      <c r="AL86" s="10" t="s">
        <v>294</v>
      </c>
      <c r="AM86" s="1">
        <v>35251</v>
      </c>
      <c r="AN86" s="1">
        <v>9</v>
      </c>
      <c r="AX86"/>
      <c r="AY86"/>
    </row>
    <row r="87" spans="1:51" x14ac:dyDescent="0.25">
      <c r="A87" t="s">
        <v>143</v>
      </c>
      <c r="B87" t="s">
        <v>17</v>
      </c>
      <c r="C87" t="s">
        <v>205</v>
      </c>
      <c r="D87" t="s">
        <v>192</v>
      </c>
      <c r="E87" s="4">
        <v>139.39130434782609</v>
      </c>
      <c r="F87" s="4">
        <v>882.03239130434804</v>
      </c>
      <c r="G87" s="4">
        <v>83.544782608695655</v>
      </c>
      <c r="H87" s="10">
        <v>9.471849722565151E-2</v>
      </c>
      <c r="I87" s="4">
        <v>860.09836956521758</v>
      </c>
      <c r="J87" s="4">
        <v>83.544782608695655</v>
      </c>
      <c r="K87" s="10">
        <v>9.7133985559032979E-2</v>
      </c>
      <c r="L87" s="4">
        <v>164.47413043478261</v>
      </c>
      <c r="M87" s="4">
        <v>45.388804347826088</v>
      </c>
      <c r="N87" s="10">
        <v>0.27596318173467216</v>
      </c>
      <c r="O87" s="4">
        <v>153.49619565217392</v>
      </c>
      <c r="P87" s="4">
        <v>45.388804347826088</v>
      </c>
      <c r="Q87" s="8">
        <v>0.29569986510074953</v>
      </c>
      <c r="R87" s="4">
        <v>5.7605434782608702</v>
      </c>
      <c r="S87" s="4">
        <v>0</v>
      </c>
      <c r="T87" s="10">
        <v>0</v>
      </c>
      <c r="U87" s="4">
        <v>5.2173913043478262</v>
      </c>
      <c r="V87" s="4">
        <v>0</v>
      </c>
      <c r="W87" s="10">
        <v>0</v>
      </c>
      <c r="X87" s="4">
        <v>235.92076086956524</v>
      </c>
      <c r="Y87" s="4">
        <v>0</v>
      </c>
      <c r="Z87" s="10">
        <v>0</v>
      </c>
      <c r="AA87" s="4">
        <v>10.956086956521737</v>
      </c>
      <c r="AB87" s="4">
        <v>0</v>
      </c>
      <c r="AC87" s="10">
        <v>0</v>
      </c>
      <c r="AD87" s="4">
        <v>435.60967391304359</v>
      </c>
      <c r="AE87" s="4">
        <v>38.155978260869567</v>
      </c>
      <c r="AF87" s="10">
        <v>8.7592127874750236E-2</v>
      </c>
      <c r="AG87" s="4">
        <v>35.071739130434779</v>
      </c>
      <c r="AH87" s="4">
        <v>0</v>
      </c>
      <c r="AI87" s="10">
        <v>0</v>
      </c>
      <c r="AJ87" s="4">
        <v>0</v>
      </c>
      <c r="AK87" s="4">
        <v>0</v>
      </c>
      <c r="AL87" s="10" t="s">
        <v>294</v>
      </c>
      <c r="AM87" s="1">
        <v>35087</v>
      </c>
      <c r="AN87" s="1">
        <v>9</v>
      </c>
      <c r="AX87"/>
      <c r="AY87"/>
    </row>
    <row r="88" spans="1:51" x14ac:dyDescent="0.25">
      <c r="A88" t="s">
        <v>143</v>
      </c>
      <c r="B88" t="s">
        <v>139</v>
      </c>
      <c r="C88" t="s">
        <v>205</v>
      </c>
      <c r="D88" t="s">
        <v>192</v>
      </c>
      <c r="E88" s="4">
        <v>72.141304347826093</v>
      </c>
      <c r="F88" s="4">
        <v>194.41326086956522</v>
      </c>
      <c r="G88" s="4">
        <v>9.6120652173913044</v>
      </c>
      <c r="H88" s="10">
        <v>4.9441407311408572E-2</v>
      </c>
      <c r="I88" s="4">
        <v>183.45673913043481</v>
      </c>
      <c r="J88" s="4">
        <v>9.6120652173913044</v>
      </c>
      <c r="K88" s="10">
        <v>5.2394178938050782E-2</v>
      </c>
      <c r="L88" s="4">
        <v>13.979347826086958</v>
      </c>
      <c r="M88" s="4">
        <v>0.63260869565217381</v>
      </c>
      <c r="N88" s="10">
        <v>4.5253090739444821E-2</v>
      </c>
      <c r="O88" s="4">
        <v>3.0228260869565218</v>
      </c>
      <c r="P88" s="4">
        <v>0.63260869565217381</v>
      </c>
      <c r="Q88" s="8">
        <v>0.20927723840345197</v>
      </c>
      <c r="R88" s="4">
        <v>0</v>
      </c>
      <c r="S88" s="4">
        <v>0</v>
      </c>
      <c r="T88" s="10" t="s">
        <v>294</v>
      </c>
      <c r="U88" s="4">
        <v>10.956521739130435</v>
      </c>
      <c r="V88" s="4">
        <v>0</v>
      </c>
      <c r="W88" s="10">
        <v>0</v>
      </c>
      <c r="X88" s="4">
        <v>73.672500000000014</v>
      </c>
      <c r="Y88" s="4">
        <v>3.8242391304347829</v>
      </c>
      <c r="Z88" s="10">
        <v>5.1908637964434248E-2</v>
      </c>
      <c r="AA88" s="4">
        <v>0</v>
      </c>
      <c r="AB88" s="4">
        <v>0</v>
      </c>
      <c r="AC88" s="10" t="s">
        <v>294</v>
      </c>
      <c r="AD88" s="4">
        <v>99.728152173913045</v>
      </c>
      <c r="AE88" s="4">
        <v>5.1552173913043484</v>
      </c>
      <c r="AF88" s="10">
        <v>5.1692699392587901E-2</v>
      </c>
      <c r="AG88" s="4">
        <v>7.0332608695652166</v>
      </c>
      <c r="AH88" s="4">
        <v>0</v>
      </c>
      <c r="AI88" s="10">
        <v>0</v>
      </c>
      <c r="AJ88" s="4">
        <v>0</v>
      </c>
      <c r="AK88" s="4">
        <v>0</v>
      </c>
      <c r="AL88" s="10" t="s">
        <v>294</v>
      </c>
      <c r="AM88" s="1">
        <v>35299</v>
      </c>
      <c r="AN88" s="1">
        <v>9</v>
      </c>
      <c r="AX88"/>
      <c r="AY88"/>
    </row>
    <row r="89" spans="1:51" x14ac:dyDescent="0.25">
      <c r="A89" t="s">
        <v>143</v>
      </c>
      <c r="B89" t="s">
        <v>118</v>
      </c>
      <c r="C89" t="s">
        <v>241</v>
      </c>
      <c r="D89" t="s">
        <v>199</v>
      </c>
      <c r="E89" s="4">
        <v>99.065217391304344</v>
      </c>
      <c r="F89" s="4">
        <v>231.14032608695652</v>
      </c>
      <c r="G89" s="4">
        <v>0</v>
      </c>
      <c r="H89" s="10">
        <v>0</v>
      </c>
      <c r="I89" s="4">
        <v>225.48815217391305</v>
      </c>
      <c r="J89" s="4">
        <v>0</v>
      </c>
      <c r="K89" s="10">
        <v>0</v>
      </c>
      <c r="L89" s="4">
        <v>41.313152173913046</v>
      </c>
      <c r="M89" s="4">
        <v>0</v>
      </c>
      <c r="N89" s="10">
        <v>0</v>
      </c>
      <c r="O89" s="4">
        <v>35.66097826086957</v>
      </c>
      <c r="P89" s="4">
        <v>0</v>
      </c>
      <c r="Q89" s="8">
        <v>0</v>
      </c>
      <c r="R89" s="4">
        <v>0</v>
      </c>
      <c r="S89" s="4">
        <v>0</v>
      </c>
      <c r="T89" s="10" t="s">
        <v>294</v>
      </c>
      <c r="U89" s="4">
        <v>5.6521739130434785</v>
      </c>
      <c r="V89" s="4">
        <v>0</v>
      </c>
      <c r="W89" s="10">
        <v>0</v>
      </c>
      <c r="X89" s="4">
        <v>72.978152173913045</v>
      </c>
      <c r="Y89" s="4">
        <v>0</v>
      </c>
      <c r="Z89" s="10">
        <v>0</v>
      </c>
      <c r="AA89" s="4">
        <v>0</v>
      </c>
      <c r="AB89" s="4">
        <v>0</v>
      </c>
      <c r="AC89" s="10" t="s">
        <v>294</v>
      </c>
      <c r="AD89" s="4">
        <v>116.84902173913044</v>
      </c>
      <c r="AE89" s="4">
        <v>0</v>
      </c>
      <c r="AF89" s="10">
        <v>0</v>
      </c>
      <c r="AG89" s="4">
        <v>0</v>
      </c>
      <c r="AH89" s="4">
        <v>0</v>
      </c>
      <c r="AI89" s="10" t="s">
        <v>294</v>
      </c>
      <c r="AJ89" s="4">
        <v>0</v>
      </c>
      <c r="AK89" s="4">
        <v>0</v>
      </c>
      <c r="AL89" s="10" t="s">
        <v>294</v>
      </c>
      <c r="AM89" s="1">
        <v>35276</v>
      </c>
      <c r="AN89" s="1">
        <v>9</v>
      </c>
      <c r="AX89"/>
      <c r="AY89"/>
    </row>
    <row r="90" spans="1:51" x14ac:dyDescent="0.25">
      <c r="A90" t="s">
        <v>143</v>
      </c>
      <c r="B90" t="s">
        <v>12</v>
      </c>
      <c r="C90" t="s">
        <v>207</v>
      </c>
      <c r="D90" t="s">
        <v>192</v>
      </c>
      <c r="E90" s="4">
        <v>101.5</v>
      </c>
      <c r="F90" s="4">
        <v>390.26913043478254</v>
      </c>
      <c r="G90" s="4">
        <v>56.910760869565216</v>
      </c>
      <c r="H90" s="10">
        <v>0.14582439765646674</v>
      </c>
      <c r="I90" s="4">
        <v>368.68532608695642</v>
      </c>
      <c r="J90" s="4">
        <v>56.910760869565216</v>
      </c>
      <c r="K90" s="10">
        <v>0.15436133971912544</v>
      </c>
      <c r="L90" s="4">
        <v>48.766739130434786</v>
      </c>
      <c r="M90" s="4">
        <v>5.0832608695652173</v>
      </c>
      <c r="N90" s="10">
        <v>0.10423622657994801</v>
      </c>
      <c r="O90" s="4">
        <v>35.377282608695658</v>
      </c>
      <c r="P90" s="4">
        <v>5.0832608695652173</v>
      </c>
      <c r="Q90" s="8">
        <v>0.14368714877823213</v>
      </c>
      <c r="R90" s="4">
        <v>7.6503260869565208</v>
      </c>
      <c r="S90" s="4">
        <v>0</v>
      </c>
      <c r="T90" s="10">
        <v>0</v>
      </c>
      <c r="U90" s="4">
        <v>5.7391304347826084</v>
      </c>
      <c r="V90" s="4">
        <v>0</v>
      </c>
      <c r="W90" s="10">
        <v>0</v>
      </c>
      <c r="X90" s="4">
        <v>89.552826086956543</v>
      </c>
      <c r="Y90" s="4">
        <v>19.619565217391301</v>
      </c>
      <c r="Z90" s="10">
        <v>0.21908370818292813</v>
      </c>
      <c r="AA90" s="4">
        <v>8.1943478260869593</v>
      </c>
      <c r="AB90" s="4">
        <v>0</v>
      </c>
      <c r="AC90" s="10">
        <v>0</v>
      </c>
      <c r="AD90" s="4">
        <v>205.64271739130425</v>
      </c>
      <c r="AE90" s="4">
        <v>32.207934782608696</v>
      </c>
      <c r="AF90" s="10">
        <v>0.15662083827321877</v>
      </c>
      <c r="AG90" s="4">
        <v>38.112499999999997</v>
      </c>
      <c r="AH90" s="4">
        <v>0</v>
      </c>
      <c r="AI90" s="10">
        <v>0</v>
      </c>
      <c r="AJ90" s="4">
        <v>0</v>
      </c>
      <c r="AK90" s="4">
        <v>0</v>
      </c>
      <c r="AL90" s="10" t="s">
        <v>294</v>
      </c>
      <c r="AM90" s="1">
        <v>35076</v>
      </c>
      <c r="AN90" s="1">
        <v>9</v>
      </c>
      <c r="AX90"/>
      <c r="AY90"/>
    </row>
    <row r="91" spans="1:51" x14ac:dyDescent="0.25">
      <c r="A91" t="s">
        <v>143</v>
      </c>
      <c r="B91" t="s">
        <v>104</v>
      </c>
      <c r="C91" t="s">
        <v>237</v>
      </c>
      <c r="D91" t="s">
        <v>192</v>
      </c>
      <c r="E91" s="4">
        <v>154.87323943661971</v>
      </c>
      <c r="F91" s="4">
        <v>563.24478873239434</v>
      </c>
      <c r="G91" s="4">
        <v>0</v>
      </c>
      <c r="H91" s="10">
        <v>0</v>
      </c>
      <c r="I91" s="4">
        <v>531.00549295774647</v>
      </c>
      <c r="J91" s="4">
        <v>0</v>
      </c>
      <c r="K91" s="10">
        <v>0</v>
      </c>
      <c r="L91" s="4">
        <v>73.63535211267606</v>
      </c>
      <c r="M91" s="4">
        <v>0</v>
      </c>
      <c r="N91" s="10">
        <v>0</v>
      </c>
      <c r="O91" s="4">
        <v>54.308028169014094</v>
      </c>
      <c r="P91" s="4">
        <v>0</v>
      </c>
      <c r="Q91" s="8">
        <v>0</v>
      </c>
      <c r="R91" s="4">
        <v>13.693521126760563</v>
      </c>
      <c r="S91" s="4">
        <v>0</v>
      </c>
      <c r="T91" s="10">
        <v>0</v>
      </c>
      <c r="U91" s="4">
        <v>5.6338028169014081</v>
      </c>
      <c r="V91" s="4">
        <v>0</v>
      </c>
      <c r="W91" s="10">
        <v>0</v>
      </c>
      <c r="X91" s="4">
        <v>168.92760563380281</v>
      </c>
      <c r="Y91" s="4">
        <v>0</v>
      </c>
      <c r="Z91" s="10">
        <v>0</v>
      </c>
      <c r="AA91" s="4">
        <v>12.911971830985912</v>
      </c>
      <c r="AB91" s="4">
        <v>0</v>
      </c>
      <c r="AC91" s="10">
        <v>0</v>
      </c>
      <c r="AD91" s="4">
        <v>307.76985915492958</v>
      </c>
      <c r="AE91" s="4">
        <v>0</v>
      </c>
      <c r="AF91" s="10">
        <v>0</v>
      </c>
      <c r="AG91" s="4">
        <v>0</v>
      </c>
      <c r="AH91" s="4">
        <v>0</v>
      </c>
      <c r="AI91" s="10" t="s">
        <v>294</v>
      </c>
      <c r="AJ91" s="4">
        <v>0</v>
      </c>
      <c r="AK91" s="4">
        <v>0</v>
      </c>
      <c r="AL91" s="10" t="s">
        <v>294</v>
      </c>
      <c r="AM91" s="1">
        <v>35255</v>
      </c>
      <c r="AN91" s="1">
        <v>9</v>
      </c>
      <c r="AX91"/>
      <c r="AY91"/>
    </row>
    <row r="92" spans="1:51" x14ac:dyDescent="0.25">
      <c r="A92" t="s">
        <v>143</v>
      </c>
      <c r="B92" t="s">
        <v>73</v>
      </c>
      <c r="C92" t="s">
        <v>206</v>
      </c>
      <c r="D92" t="s">
        <v>193</v>
      </c>
      <c r="E92" s="4">
        <v>110.29347826086956</v>
      </c>
      <c r="F92" s="4">
        <v>359.91086956521741</v>
      </c>
      <c r="G92" s="4">
        <v>1.2779347826086955</v>
      </c>
      <c r="H92" s="10">
        <v>3.5506979384992655E-3</v>
      </c>
      <c r="I92" s="4">
        <v>339.17413043478263</v>
      </c>
      <c r="J92" s="4">
        <v>1.2779347826086955</v>
      </c>
      <c r="K92" s="10">
        <v>3.7677837663224155E-3</v>
      </c>
      <c r="L92" s="4">
        <v>49.764456521739142</v>
      </c>
      <c r="M92" s="4">
        <v>0</v>
      </c>
      <c r="N92" s="10">
        <v>0</v>
      </c>
      <c r="O92" s="4">
        <v>31.397065217391312</v>
      </c>
      <c r="P92" s="4">
        <v>0</v>
      </c>
      <c r="Q92" s="8">
        <v>0</v>
      </c>
      <c r="R92" s="4">
        <v>12.628260869565219</v>
      </c>
      <c r="S92" s="4">
        <v>0</v>
      </c>
      <c r="T92" s="10">
        <v>0</v>
      </c>
      <c r="U92" s="4">
        <v>5.7391304347826084</v>
      </c>
      <c r="V92" s="4">
        <v>0</v>
      </c>
      <c r="W92" s="10">
        <v>0</v>
      </c>
      <c r="X92" s="4">
        <v>104.87978260869568</v>
      </c>
      <c r="Y92" s="4">
        <v>1.2779347826086955</v>
      </c>
      <c r="Z92" s="10">
        <v>1.2184758118508349E-2</v>
      </c>
      <c r="AA92" s="4">
        <v>2.3693478260869569</v>
      </c>
      <c r="AB92" s="4">
        <v>0</v>
      </c>
      <c r="AC92" s="10">
        <v>0</v>
      </c>
      <c r="AD92" s="4">
        <v>191.05130434782603</v>
      </c>
      <c r="AE92" s="4">
        <v>0</v>
      </c>
      <c r="AF92" s="10">
        <v>0</v>
      </c>
      <c r="AG92" s="4">
        <v>11.845978260869565</v>
      </c>
      <c r="AH92" s="4">
        <v>0</v>
      </c>
      <c r="AI92" s="10">
        <v>0</v>
      </c>
      <c r="AJ92" s="4">
        <v>0</v>
      </c>
      <c r="AK92" s="4">
        <v>0</v>
      </c>
      <c r="AL92" s="10" t="s">
        <v>294</v>
      </c>
      <c r="AM92" s="1">
        <v>35174</v>
      </c>
      <c r="AN92" s="1">
        <v>9</v>
      </c>
      <c r="AX92"/>
      <c r="AY92"/>
    </row>
    <row r="93" spans="1:51" x14ac:dyDescent="0.25">
      <c r="A93" t="s">
        <v>143</v>
      </c>
      <c r="B93" t="s">
        <v>38</v>
      </c>
      <c r="C93" t="s">
        <v>222</v>
      </c>
      <c r="D93" t="s">
        <v>200</v>
      </c>
      <c r="E93" s="4">
        <v>60.217391304347828</v>
      </c>
      <c r="F93" s="4">
        <v>182.29434782608695</v>
      </c>
      <c r="G93" s="4">
        <v>1.0942391304347827</v>
      </c>
      <c r="H93" s="10">
        <v>6.0025949431998429E-3</v>
      </c>
      <c r="I93" s="4">
        <v>165.02749999999997</v>
      </c>
      <c r="J93" s="4">
        <v>1.0942391304347827</v>
      </c>
      <c r="K93" s="10">
        <v>6.6306471977990514E-3</v>
      </c>
      <c r="L93" s="4">
        <v>21.282717391304345</v>
      </c>
      <c r="M93" s="4">
        <v>0</v>
      </c>
      <c r="N93" s="10">
        <v>0</v>
      </c>
      <c r="O93" s="4">
        <v>16.82782608695652</v>
      </c>
      <c r="P93" s="4">
        <v>0</v>
      </c>
      <c r="Q93" s="8">
        <v>0</v>
      </c>
      <c r="R93" s="4">
        <v>9.2391304347826091E-3</v>
      </c>
      <c r="S93" s="4">
        <v>0</v>
      </c>
      <c r="T93" s="10">
        <v>0</v>
      </c>
      <c r="U93" s="4">
        <v>4.4456521739130439</v>
      </c>
      <c r="V93" s="4">
        <v>0</v>
      </c>
      <c r="W93" s="10">
        <v>0</v>
      </c>
      <c r="X93" s="4">
        <v>46.751521739130446</v>
      </c>
      <c r="Y93" s="4">
        <v>1.0108695652173914</v>
      </c>
      <c r="Z93" s="10">
        <v>2.1622174586272472E-2</v>
      </c>
      <c r="AA93" s="4">
        <v>12.81195652173913</v>
      </c>
      <c r="AB93" s="4">
        <v>0</v>
      </c>
      <c r="AC93" s="10">
        <v>0</v>
      </c>
      <c r="AD93" s="4">
        <v>83.833804347826074</v>
      </c>
      <c r="AE93" s="4">
        <v>8.3369565217391306E-2</v>
      </c>
      <c r="AF93" s="10">
        <v>9.9446238740987306E-4</v>
      </c>
      <c r="AG93" s="4">
        <v>17.614347826086956</v>
      </c>
      <c r="AH93" s="4">
        <v>0</v>
      </c>
      <c r="AI93" s="10">
        <v>0</v>
      </c>
      <c r="AJ93" s="4">
        <v>0</v>
      </c>
      <c r="AK93" s="4">
        <v>0</v>
      </c>
      <c r="AL93" s="10" t="s">
        <v>294</v>
      </c>
      <c r="AM93" s="1">
        <v>35117</v>
      </c>
      <c r="AN93" s="1">
        <v>9</v>
      </c>
      <c r="AX93"/>
      <c r="AY93"/>
    </row>
    <row r="94" spans="1:51" x14ac:dyDescent="0.25">
      <c r="A94" t="s">
        <v>143</v>
      </c>
      <c r="B94" t="s">
        <v>57</v>
      </c>
      <c r="C94" t="s">
        <v>220</v>
      </c>
      <c r="D94" t="s">
        <v>192</v>
      </c>
      <c r="E94" s="4">
        <v>133.97826086956522</v>
      </c>
      <c r="F94" s="4">
        <v>549.02021739130441</v>
      </c>
      <c r="G94" s="4">
        <v>33.710108695652167</v>
      </c>
      <c r="H94" s="10">
        <v>6.1400486954428284E-2</v>
      </c>
      <c r="I94" s="4">
        <v>517.39836956521754</v>
      </c>
      <c r="J94" s="4">
        <v>33.710108695652167</v>
      </c>
      <c r="K94" s="10">
        <v>6.5153101900919386E-2</v>
      </c>
      <c r="L94" s="4">
        <v>82.791086956521752</v>
      </c>
      <c r="M94" s="4">
        <v>5.6230434782608691</v>
      </c>
      <c r="N94" s="10">
        <v>6.7918464232917308E-2</v>
      </c>
      <c r="O94" s="4">
        <v>56.991304347826102</v>
      </c>
      <c r="P94" s="4">
        <v>5.6230434782608691</v>
      </c>
      <c r="Q94" s="8">
        <v>9.8664937442782999E-2</v>
      </c>
      <c r="R94" s="4">
        <v>20.060652173913041</v>
      </c>
      <c r="S94" s="4">
        <v>0</v>
      </c>
      <c r="T94" s="10">
        <v>0</v>
      </c>
      <c r="U94" s="4">
        <v>5.7391304347826084</v>
      </c>
      <c r="V94" s="4">
        <v>0</v>
      </c>
      <c r="W94" s="10">
        <v>0</v>
      </c>
      <c r="X94" s="4">
        <v>143.55728260869566</v>
      </c>
      <c r="Y94" s="4">
        <v>8.820652173913043</v>
      </c>
      <c r="Z94" s="10">
        <v>6.1443432291457656E-2</v>
      </c>
      <c r="AA94" s="4">
        <v>5.8220652173913043</v>
      </c>
      <c r="AB94" s="4">
        <v>0</v>
      </c>
      <c r="AC94" s="10">
        <v>0</v>
      </c>
      <c r="AD94" s="4">
        <v>281.60673913043485</v>
      </c>
      <c r="AE94" s="4">
        <v>19.266413043478259</v>
      </c>
      <c r="AF94" s="10">
        <v>6.8416022652619923E-2</v>
      </c>
      <c r="AG94" s="4">
        <v>35.243043478260873</v>
      </c>
      <c r="AH94" s="4">
        <v>0</v>
      </c>
      <c r="AI94" s="10">
        <v>0</v>
      </c>
      <c r="AJ94" s="4">
        <v>0</v>
      </c>
      <c r="AK94" s="4">
        <v>0</v>
      </c>
      <c r="AL94" s="10" t="s">
        <v>294</v>
      </c>
      <c r="AM94" s="1">
        <v>35144</v>
      </c>
      <c r="AN94" s="1">
        <v>9</v>
      </c>
      <c r="AX94"/>
      <c r="AY94"/>
    </row>
    <row r="95" spans="1:51" x14ac:dyDescent="0.25">
      <c r="A95" t="s">
        <v>143</v>
      </c>
      <c r="B95" t="s">
        <v>9</v>
      </c>
      <c r="C95" t="s">
        <v>205</v>
      </c>
      <c r="D95" t="s">
        <v>192</v>
      </c>
      <c r="E95" s="4">
        <v>118.27173913043478</v>
      </c>
      <c r="F95" s="4">
        <v>382.56999999999994</v>
      </c>
      <c r="G95" s="4">
        <v>8.0389130434782619</v>
      </c>
      <c r="H95" s="10">
        <v>2.1012920624926844E-2</v>
      </c>
      <c r="I95" s="4">
        <v>355.69586956521738</v>
      </c>
      <c r="J95" s="4">
        <v>8.0389130434782619</v>
      </c>
      <c r="K95" s="10">
        <v>2.2600524018748312E-2</v>
      </c>
      <c r="L95" s="4">
        <v>39.077717391304347</v>
      </c>
      <c r="M95" s="4">
        <v>0</v>
      </c>
      <c r="N95" s="10">
        <v>0</v>
      </c>
      <c r="O95" s="4">
        <v>32.442717391304349</v>
      </c>
      <c r="P95" s="4">
        <v>0</v>
      </c>
      <c r="Q95" s="8">
        <v>0</v>
      </c>
      <c r="R95" s="4">
        <v>0.99369565217391309</v>
      </c>
      <c r="S95" s="4">
        <v>0</v>
      </c>
      <c r="T95" s="10">
        <v>0</v>
      </c>
      <c r="U95" s="4">
        <v>5.6413043478260869</v>
      </c>
      <c r="V95" s="4">
        <v>0</v>
      </c>
      <c r="W95" s="10">
        <v>0</v>
      </c>
      <c r="X95" s="4">
        <v>87.470652173913081</v>
      </c>
      <c r="Y95" s="4">
        <v>9.5108695652173919E-2</v>
      </c>
      <c r="Z95" s="10">
        <v>1.0873212133262083E-3</v>
      </c>
      <c r="AA95" s="4">
        <v>20.239130434782609</v>
      </c>
      <c r="AB95" s="4">
        <v>0</v>
      </c>
      <c r="AC95" s="10">
        <v>0</v>
      </c>
      <c r="AD95" s="4">
        <v>212.73434782608689</v>
      </c>
      <c r="AE95" s="4">
        <v>7.9438043478260871</v>
      </c>
      <c r="AF95" s="10">
        <v>3.7341428072161863E-2</v>
      </c>
      <c r="AG95" s="4">
        <v>23.048152173913042</v>
      </c>
      <c r="AH95" s="4">
        <v>0</v>
      </c>
      <c r="AI95" s="10">
        <v>0</v>
      </c>
      <c r="AJ95" s="4">
        <v>0</v>
      </c>
      <c r="AK95" s="4">
        <v>0</v>
      </c>
      <c r="AL95" s="10" t="s">
        <v>294</v>
      </c>
      <c r="AM95" s="1">
        <v>35072</v>
      </c>
      <c r="AN95" s="1">
        <v>9</v>
      </c>
      <c r="AX95"/>
      <c r="AY95"/>
    </row>
    <row r="96" spans="1:51" x14ac:dyDescent="0.25">
      <c r="A96" t="s">
        <v>143</v>
      </c>
      <c r="B96" t="s">
        <v>14</v>
      </c>
      <c r="C96" t="s">
        <v>207</v>
      </c>
      <c r="D96" t="s">
        <v>192</v>
      </c>
      <c r="E96" s="4">
        <v>125.31521739130434</v>
      </c>
      <c r="F96" s="4">
        <v>778.19086956521755</v>
      </c>
      <c r="G96" s="4">
        <v>44.822717391304344</v>
      </c>
      <c r="H96" s="10">
        <v>5.7598616411867198E-2</v>
      </c>
      <c r="I96" s="4">
        <v>701.74706521739142</v>
      </c>
      <c r="J96" s="4">
        <v>44.822717391304344</v>
      </c>
      <c r="K96" s="10">
        <v>6.3873038610313099E-2</v>
      </c>
      <c r="L96" s="4">
        <v>174.34902173913042</v>
      </c>
      <c r="M96" s="4">
        <v>20.405652173913037</v>
      </c>
      <c r="N96" s="10">
        <v>0.11703909761217346</v>
      </c>
      <c r="O96" s="4">
        <v>123.89836956521737</v>
      </c>
      <c r="P96" s="4">
        <v>20.405652173913037</v>
      </c>
      <c r="Q96" s="8">
        <v>0.16469669653862518</v>
      </c>
      <c r="R96" s="4">
        <v>45.407173913043479</v>
      </c>
      <c r="S96" s="4">
        <v>0</v>
      </c>
      <c r="T96" s="10">
        <v>0</v>
      </c>
      <c r="U96" s="4">
        <v>5.0434782608695654</v>
      </c>
      <c r="V96" s="4">
        <v>0</v>
      </c>
      <c r="W96" s="10">
        <v>0</v>
      </c>
      <c r="X96" s="4">
        <v>169.08195652173907</v>
      </c>
      <c r="Y96" s="4">
        <v>10.198369565217392</v>
      </c>
      <c r="Z96" s="10">
        <v>6.0316131744703204E-2</v>
      </c>
      <c r="AA96" s="4">
        <v>25.993152173913032</v>
      </c>
      <c r="AB96" s="4">
        <v>0</v>
      </c>
      <c r="AC96" s="10">
        <v>0</v>
      </c>
      <c r="AD96" s="4">
        <v>394.62097826086972</v>
      </c>
      <c r="AE96" s="4">
        <v>14.218695652173915</v>
      </c>
      <c r="AF96" s="10">
        <v>3.6031271613681033E-2</v>
      </c>
      <c r="AG96" s="4">
        <v>14.145760869565216</v>
      </c>
      <c r="AH96" s="4">
        <v>0</v>
      </c>
      <c r="AI96" s="10">
        <v>0</v>
      </c>
      <c r="AJ96" s="4">
        <v>0</v>
      </c>
      <c r="AK96" s="4">
        <v>0</v>
      </c>
      <c r="AL96" s="10" t="s">
        <v>294</v>
      </c>
      <c r="AM96" s="1">
        <v>35084</v>
      </c>
      <c r="AN96" s="1">
        <v>9</v>
      </c>
      <c r="AX96"/>
      <c r="AY96"/>
    </row>
    <row r="97" spans="1:51" x14ac:dyDescent="0.25">
      <c r="A97" t="s">
        <v>143</v>
      </c>
      <c r="B97" t="s">
        <v>44</v>
      </c>
      <c r="C97" t="s">
        <v>204</v>
      </c>
      <c r="D97" t="s">
        <v>196</v>
      </c>
      <c r="E97" s="4">
        <v>44.782608695652172</v>
      </c>
      <c r="F97" s="4">
        <v>169.98043478260871</v>
      </c>
      <c r="G97" s="4">
        <v>0</v>
      </c>
      <c r="H97" s="10">
        <v>0</v>
      </c>
      <c r="I97" s="4">
        <v>158.50217391304349</v>
      </c>
      <c r="J97" s="4">
        <v>0</v>
      </c>
      <c r="K97" s="10">
        <v>0</v>
      </c>
      <c r="L97" s="4">
        <v>31.754565217391306</v>
      </c>
      <c r="M97" s="4">
        <v>0</v>
      </c>
      <c r="N97" s="10">
        <v>0</v>
      </c>
      <c r="O97" s="4">
        <v>26.015434782608697</v>
      </c>
      <c r="P97" s="4">
        <v>0</v>
      </c>
      <c r="Q97" s="8">
        <v>0</v>
      </c>
      <c r="R97" s="4">
        <v>0</v>
      </c>
      <c r="S97" s="4">
        <v>0</v>
      </c>
      <c r="T97" s="10" t="s">
        <v>294</v>
      </c>
      <c r="U97" s="4">
        <v>5.7391304347826084</v>
      </c>
      <c r="V97" s="4">
        <v>0</v>
      </c>
      <c r="W97" s="10">
        <v>0</v>
      </c>
      <c r="X97" s="4">
        <v>35.016086956521747</v>
      </c>
      <c r="Y97" s="4">
        <v>0</v>
      </c>
      <c r="Z97" s="10">
        <v>0</v>
      </c>
      <c r="AA97" s="4">
        <v>5.7391304347826084</v>
      </c>
      <c r="AB97" s="4">
        <v>0</v>
      </c>
      <c r="AC97" s="10">
        <v>0</v>
      </c>
      <c r="AD97" s="4">
        <v>88.920543478260882</v>
      </c>
      <c r="AE97" s="4">
        <v>0</v>
      </c>
      <c r="AF97" s="10">
        <v>0</v>
      </c>
      <c r="AG97" s="4">
        <v>8.5501086956521721</v>
      </c>
      <c r="AH97" s="4">
        <v>0</v>
      </c>
      <c r="AI97" s="10">
        <v>0</v>
      </c>
      <c r="AJ97" s="4">
        <v>0</v>
      </c>
      <c r="AK97" s="4">
        <v>0</v>
      </c>
      <c r="AL97" s="10" t="s">
        <v>294</v>
      </c>
      <c r="AM97" s="1">
        <v>35127</v>
      </c>
      <c r="AN97" s="1">
        <v>9</v>
      </c>
      <c r="AX97"/>
      <c r="AY97"/>
    </row>
    <row r="98" spans="1:51" x14ac:dyDescent="0.25">
      <c r="A98" t="s">
        <v>143</v>
      </c>
      <c r="B98" t="s">
        <v>63</v>
      </c>
      <c r="C98" t="s">
        <v>212</v>
      </c>
      <c r="D98" t="s">
        <v>192</v>
      </c>
      <c r="E98" s="4">
        <v>122.09782608695652</v>
      </c>
      <c r="F98" s="4">
        <v>495.76684782608686</v>
      </c>
      <c r="G98" s="4">
        <v>0</v>
      </c>
      <c r="H98" s="10">
        <v>0</v>
      </c>
      <c r="I98" s="4">
        <v>446.29880434782604</v>
      </c>
      <c r="J98" s="4">
        <v>0</v>
      </c>
      <c r="K98" s="10">
        <v>0</v>
      </c>
      <c r="L98" s="4">
        <v>69.507173913043474</v>
      </c>
      <c r="M98" s="4">
        <v>0</v>
      </c>
      <c r="N98" s="10">
        <v>0</v>
      </c>
      <c r="O98" s="4">
        <v>33.283586956521738</v>
      </c>
      <c r="P98" s="4">
        <v>0</v>
      </c>
      <c r="Q98" s="8">
        <v>0</v>
      </c>
      <c r="R98" s="4">
        <v>33.527934782608689</v>
      </c>
      <c r="S98" s="4">
        <v>0</v>
      </c>
      <c r="T98" s="10">
        <v>0</v>
      </c>
      <c r="U98" s="4">
        <v>2.6956521739130435</v>
      </c>
      <c r="V98" s="4">
        <v>0</v>
      </c>
      <c r="W98" s="10">
        <v>0</v>
      </c>
      <c r="X98" s="4">
        <v>114.56543478260865</v>
      </c>
      <c r="Y98" s="4">
        <v>0</v>
      </c>
      <c r="Z98" s="10">
        <v>0</v>
      </c>
      <c r="AA98" s="4">
        <v>13.24445652173913</v>
      </c>
      <c r="AB98" s="4">
        <v>0</v>
      </c>
      <c r="AC98" s="10">
        <v>0</v>
      </c>
      <c r="AD98" s="4">
        <v>298.44978260869561</v>
      </c>
      <c r="AE98" s="4">
        <v>0</v>
      </c>
      <c r="AF98" s="10">
        <v>0</v>
      </c>
      <c r="AG98" s="4">
        <v>0</v>
      </c>
      <c r="AH98" s="4">
        <v>0</v>
      </c>
      <c r="AI98" s="10" t="s">
        <v>294</v>
      </c>
      <c r="AJ98" s="4">
        <v>0</v>
      </c>
      <c r="AK98" s="4">
        <v>0</v>
      </c>
      <c r="AL98" s="10" t="s">
        <v>294</v>
      </c>
      <c r="AM98" s="1">
        <v>35154</v>
      </c>
      <c r="AN98" s="1">
        <v>9</v>
      </c>
      <c r="AX98"/>
      <c r="AY98"/>
    </row>
    <row r="99" spans="1:51" x14ac:dyDescent="0.25">
      <c r="A99" t="s">
        <v>143</v>
      </c>
      <c r="B99" t="s">
        <v>6</v>
      </c>
      <c r="C99" t="s">
        <v>206</v>
      </c>
      <c r="D99" t="s">
        <v>193</v>
      </c>
      <c r="E99" s="4">
        <v>61.434782608695649</v>
      </c>
      <c r="F99" s="4">
        <v>216.56021739130441</v>
      </c>
      <c r="G99" s="4">
        <v>32.65239130434783</v>
      </c>
      <c r="H99" s="10">
        <v>0.15077742208462952</v>
      </c>
      <c r="I99" s="4">
        <v>200.90706521739136</v>
      </c>
      <c r="J99" s="4">
        <v>32.65239130434783</v>
      </c>
      <c r="K99" s="10">
        <v>0.16252485331472205</v>
      </c>
      <c r="L99" s="4">
        <v>32.528804347826089</v>
      </c>
      <c r="M99" s="4">
        <v>2.9538043478260869</v>
      </c>
      <c r="N99" s="10">
        <v>9.080580756185988E-2</v>
      </c>
      <c r="O99" s="4">
        <v>24.063152173913046</v>
      </c>
      <c r="P99" s="4">
        <v>2.9538043478260869</v>
      </c>
      <c r="Q99" s="8">
        <v>0.12275217837122425</v>
      </c>
      <c r="R99" s="4">
        <v>4.3786956521739135</v>
      </c>
      <c r="S99" s="4">
        <v>0</v>
      </c>
      <c r="T99" s="10">
        <v>0</v>
      </c>
      <c r="U99" s="4">
        <v>4.0869565217391308</v>
      </c>
      <c r="V99" s="4">
        <v>0</v>
      </c>
      <c r="W99" s="10">
        <v>0</v>
      </c>
      <c r="X99" s="4">
        <v>52.581413043478271</v>
      </c>
      <c r="Y99" s="4">
        <v>4.6371739130434779</v>
      </c>
      <c r="Z99" s="10">
        <v>8.8190363184213277E-2</v>
      </c>
      <c r="AA99" s="4">
        <v>7.1875</v>
      </c>
      <c r="AB99" s="4">
        <v>0</v>
      </c>
      <c r="AC99" s="10">
        <v>0</v>
      </c>
      <c r="AD99" s="4">
        <v>108.8389130434783</v>
      </c>
      <c r="AE99" s="4">
        <v>25.061413043478268</v>
      </c>
      <c r="AF99" s="10">
        <v>0.23026151532280453</v>
      </c>
      <c r="AG99" s="4">
        <v>15.423586956521742</v>
      </c>
      <c r="AH99" s="4">
        <v>0</v>
      </c>
      <c r="AI99" s="10">
        <v>0</v>
      </c>
      <c r="AJ99" s="4">
        <v>0</v>
      </c>
      <c r="AK99" s="4">
        <v>0</v>
      </c>
      <c r="AL99" s="10" t="s">
        <v>294</v>
      </c>
      <c r="AM99" s="1">
        <v>35068</v>
      </c>
      <c r="AN99" s="1">
        <v>9</v>
      </c>
      <c r="AX99"/>
      <c r="AY99"/>
    </row>
    <row r="100" spans="1:51" x14ac:dyDescent="0.25">
      <c r="A100" t="s">
        <v>143</v>
      </c>
      <c r="B100" t="s">
        <v>42</v>
      </c>
      <c r="C100" t="s">
        <v>205</v>
      </c>
      <c r="D100" t="s">
        <v>192</v>
      </c>
      <c r="E100" s="4">
        <v>119.59154929577464</v>
      </c>
      <c r="F100" s="4">
        <v>611.91</v>
      </c>
      <c r="G100" s="4">
        <v>0</v>
      </c>
      <c r="H100" s="10">
        <v>0</v>
      </c>
      <c r="I100" s="4">
        <v>593.70380281690143</v>
      </c>
      <c r="J100" s="4">
        <v>0</v>
      </c>
      <c r="K100" s="10">
        <v>0</v>
      </c>
      <c r="L100" s="4">
        <v>83.326338028169005</v>
      </c>
      <c r="M100" s="4">
        <v>0</v>
      </c>
      <c r="N100" s="10">
        <v>0</v>
      </c>
      <c r="O100" s="4">
        <v>72.045915492957732</v>
      </c>
      <c r="P100" s="4">
        <v>0</v>
      </c>
      <c r="Q100" s="8">
        <v>0</v>
      </c>
      <c r="R100" s="4">
        <v>5.283943661971831</v>
      </c>
      <c r="S100" s="4">
        <v>0</v>
      </c>
      <c r="T100" s="10">
        <v>0</v>
      </c>
      <c r="U100" s="4">
        <v>5.996478873239437</v>
      </c>
      <c r="V100" s="4">
        <v>0</v>
      </c>
      <c r="W100" s="10">
        <v>0</v>
      </c>
      <c r="X100" s="4">
        <v>104.44985915492953</v>
      </c>
      <c r="Y100" s="4">
        <v>0</v>
      </c>
      <c r="Z100" s="10">
        <v>0</v>
      </c>
      <c r="AA100" s="4">
        <v>6.925774647887323</v>
      </c>
      <c r="AB100" s="4">
        <v>0</v>
      </c>
      <c r="AC100" s="10">
        <v>0</v>
      </c>
      <c r="AD100" s="4">
        <v>417.20802816901414</v>
      </c>
      <c r="AE100" s="4">
        <v>0</v>
      </c>
      <c r="AF100" s="10">
        <v>0</v>
      </c>
      <c r="AG100" s="4">
        <v>0</v>
      </c>
      <c r="AH100" s="4">
        <v>0</v>
      </c>
      <c r="AI100" s="10" t="s">
        <v>294</v>
      </c>
      <c r="AJ100" s="4">
        <v>0</v>
      </c>
      <c r="AK100" s="4">
        <v>0</v>
      </c>
      <c r="AL100" s="10" t="s">
        <v>294</v>
      </c>
      <c r="AM100" s="1">
        <v>35125</v>
      </c>
      <c r="AN100" s="1">
        <v>9</v>
      </c>
      <c r="AX100"/>
      <c r="AY100"/>
    </row>
    <row r="101" spans="1:51" x14ac:dyDescent="0.25">
      <c r="A101" t="s">
        <v>143</v>
      </c>
      <c r="B101" t="s">
        <v>49</v>
      </c>
      <c r="C101" t="s">
        <v>222</v>
      </c>
      <c r="D101" t="s">
        <v>200</v>
      </c>
      <c r="E101" s="4">
        <v>67.445652173913047</v>
      </c>
      <c r="F101" s="4">
        <v>189.66684782608698</v>
      </c>
      <c r="G101" s="4">
        <v>0</v>
      </c>
      <c r="H101" s="10">
        <v>0</v>
      </c>
      <c r="I101" s="4">
        <v>170.95380434782609</v>
      </c>
      <c r="J101" s="4">
        <v>0</v>
      </c>
      <c r="K101" s="10">
        <v>0</v>
      </c>
      <c r="L101" s="4">
        <v>39.365000000000016</v>
      </c>
      <c r="M101" s="4">
        <v>0</v>
      </c>
      <c r="N101" s="10">
        <v>0</v>
      </c>
      <c r="O101" s="4">
        <v>34.398478260869581</v>
      </c>
      <c r="P101" s="4">
        <v>0</v>
      </c>
      <c r="Q101" s="8">
        <v>0</v>
      </c>
      <c r="R101" s="4">
        <v>0</v>
      </c>
      <c r="S101" s="4">
        <v>0</v>
      </c>
      <c r="T101" s="10" t="s">
        <v>294</v>
      </c>
      <c r="U101" s="4">
        <v>4.9665217391304353</v>
      </c>
      <c r="V101" s="4">
        <v>0</v>
      </c>
      <c r="W101" s="10">
        <v>0</v>
      </c>
      <c r="X101" s="4">
        <v>52.011521739130423</v>
      </c>
      <c r="Y101" s="4">
        <v>0</v>
      </c>
      <c r="Z101" s="10">
        <v>0</v>
      </c>
      <c r="AA101" s="4">
        <v>13.74652173913044</v>
      </c>
      <c r="AB101" s="4">
        <v>0</v>
      </c>
      <c r="AC101" s="10">
        <v>0</v>
      </c>
      <c r="AD101" s="4">
        <v>84.543804347826097</v>
      </c>
      <c r="AE101" s="4">
        <v>0</v>
      </c>
      <c r="AF101" s="10">
        <v>0</v>
      </c>
      <c r="AG101" s="4">
        <v>0</v>
      </c>
      <c r="AH101" s="4">
        <v>0</v>
      </c>
      <c r="AI101" s="10" t="s">
        <v>294</v>
      </c>
      <c r="AJ101" s="4">
        <v>0</v>
      </c>
      <c r="AK101" s="4">
        <v>0</v>
      </c>
      <c r="AL101" s="10" t="s">
        <v>294</v>
      </c>
      <c r="AM101" s="1">
        <v>35134</v>
      </c>
      <c r="AN101" s="1">
        <v>9</v>
      </c>
      <c r="AX101"/>
      <c r="AY101"/>
    </row>
    <row r="102" spans="1:51" x14ac:dyDescent="0.25">
      <c r="A102" t="s">
        <v>143</v>
      </c>
      <c r="B102" t="s">
        <v>77</v>
      </c>
      <c r="C102" t="s">
        <v>220</v>
      </c>
      <c r="D102" t="s">
        <v>192</v>
      </c>
      <c r="E102" s="4">
        <v>118.57608695652173</v>
      </c>
      <c r="F102" s="4">
        <v>410.3633695652174</v>
      </c>
      <c r="G102" s="4">
        <v>30.13173913043477</v>
      </c>
      <c r="H102" s="10">
        <v>7.3426970741466369E-2</v>
      </c>
      <c r="I102" s="4">
        <v>395.70250000000004</v>
      </c>
      <c r="J102" s="4">
        <v>30.13173913043477</v>
      </c>
      <c r="K102" s="10">
        <v>7.6147457067960819E-2</v>
      </c>
      <c r="L102" s="4">
        <v>50.7429347826087</v>
      </c>
      <c r="M102" s="4">
        <v>0.13043478260869565</v>
      </c>
      <c r="N102" s="10">
        <v>2.5705013548684222E-3</v>
      </c>
      <c r="O102" s="4">
        <v>42.926413043478263</v>
      </c>
      <c r="P102" s="4">
        <v>0.13043478260869565</v>
      </c>
      <c r="Q102" s="8">
        <v>3.0385670117972362E-3</v>
      </c>
      <c r="R102" s="4">
        <v>3.3068478260869569</v>
      </c>
      <c r="S102" s="4">
        <v>0</v>
      </c>
      <c r="T102" s="10">
        <v>0</v>
      </c>
      <c r="U102" s="4">
        <v>4.5096739130434775</v>
      </c>
      <c r="V102" s="4">
        <v>0</v>
      </c>
      <c r="W102" s="10">
        <v>0</v>
      </c>
      <c r="X102" s="4">
        <v>124.71902173913045</v>
      </c>
      <c r="Y102" s="4">
        <v>1.2889130434782607</v>
      </c>
      <c r="Z102" s="10">
        <v>1.0334534584261141E-2</v>
      </c>
      <c r="AA102" s="4">
        <v>6.8443478260869561</v>
      </c>
      <c r="AB102" s="4">
        <v>0</v>
      </c>
      <c r="AC102" s="10">
        <v>0</v>
      </c>
      <c r="AD102" s="4">
        <v>201.21695652173909</v>
      </c>
      <c r="AE102" s="4">
        <v>28.712391304347815</v>
      </c>
      <c r="AF102" s="10">
        <v>0.14269369639951682</v>
      </c>
      <c r="AG102" s="4">
        <v>26.840108695652173</v>
      </c>
      <c r="AH102" s="4">
        <v>0</v>
      </c>
      <c r="AI102" s="10">
        <v>0</v>
      </c>
      <c r="AJ102" s="4">
        <v>0</v>
      </c>
      <c r="AK102" s="4">
        <v>0</v>
      </c>
      <c r="AL102" s="10" t="s">
        <v>294</v>
      </c>
      <c r="AM102" s="1">
        <v>35183</v>
      </c>
      <c r="AN102" s="1">
        <v>9</v>
      </c>
      <c r="AX102"/>
      <c r="AY102"/>
    </row>
    <row r="103" spans="1:51" x14ac:dyDescent="0.25">
      <c r="A103" t="s">
        <v>143</v>
      </c>
      <c r="B103" t="s">
        <v>61</v>
      </c>
      <c r="C103" t="s">
        <v>206</v>
      </c>
      <c r="D103" t="s">
        <v>193</v>
      </c>
      <c r="E103" s="4">
        <v>78.315217391304344</v>
      </c>
      <c r="F103" s="4">
        <v>252.24717391304355</v>
      </c>
      <c r="G103" s="4">
        <v>1.5935869565217391</v>
      </c>
      <c r="H103" s="10">
        <v>6.3175611912746022E-3</v>
      </c>
      <c r="I103" s="4">
        <v>240.17293478260876</v>
      </c>
      <c r="J103" s="4">
        <v>1.5764130434782608</v>
      </c>
      <c r="K103" s="10">
        <v>6.5636581611710019E-3</v>
      </c>
      <c r="L103" s="4">
        <v>30.924673913043478</v>
      </c>
      <c r="M103" s="4">
        <v>0.35923913043478262</v>
      </c>
      <c r="N103" s="10">
        <v>1.161658588365137E-2</v>
      </c>
      <c r="O103" s="4">
        <v>24.293369565217393</v>
      </c>
      <c r="P103" s="4">
        <v>0.34206521739130435</v>
      </c>
      <c r="Q103" s="8">
        <v>1.4080599913198715E-2</v>
      </c>
      <c r="R103" s="4">
        <v>0.97913043478260864</v>
      </c>
      <c r="S103" s="4">
        <v>1.7173913043478262E-2</v>
      </c>
      <c r="T103" s="10">
        <v>1.7539964476021318E-2</v>
      </c>
      <c r="U103" s="4">
        <v>5.6521739130434785</v>
      </c>
      <c r="V103" s="4">
        <v>0</v>
      </c>
      <c r="W103" s="10">
        <v>0</v>
      </c>
      <c r="X103" s="4">
        <v>79.536195652173944</v>
      </c>
      <c r="Y103" s="4">
        <v>0.27173913043478259</v>
      </c>
      <c r="Z103" s="10">
        <v>3.4165467458758848E-3</v>
      </c>
      <c r="AA103" s="4">
        <v>5.4429347826086953</v>
      </c>
      <c r="AB103" s="4">
        <v>0</v>
      </c>
      <c r="AC103" s="10">
        <v>0</v>
      </c>
      <c r="AD103" s="4">
        <v>136.34336956521744</v>
      </c>
      <c r="AE103" s="4">
        <v>0.96260869565217388</v>
      </c>
      <c r="AF103" s="10">
        <v>7.0601797412064623E-3</v>
      </c>
      <c r="AG103" s="4">
        <v>0</v>
      </c>
      <c r="AH103" s="4">
        <v>0</v>
      </c>
      <c r="AI103" s="10" t="s">
        <v>294</v>
      </c>
      <c r="AJ103" s="4">
        <v>0</v>
      </c>
      <c r="AK103" s="4">
        <v>0</v>
      </c>
      <c r="AL103" s="10" t="s">
        <v>294</v>
      </c>
      <c r="AM103" s="1">
        <v>35151</v>
      </c>
      <c r="AN103" s="1">
        <v>9</v>
      </c>
      <c r="AX103"/>
      <c r="AY103"/>
    </row>
    <row r="104" spans="1:51" x14ac:dyDescent="0.25">
      <c r="A104" t="s">
        <v>143</v>
      </c>
      <c r="B104" t="s">
        <v>26</v>
      </c>
      <c r="C104" t="s">
        <v>206</v>
      </c>
      <c r="D104" t="s">
        <v>193</v>
      </c>
      <c r="E104" s="4">
        <v>165.7608695652174</v>
      </c>
      <c r="F104" s="4">
        <v>546.81445652173909</v>
      </c>
      <c r="G104" s="4">
        <v>56.981086956521743</v>
      </c>
      <c r="H104" s="10">
        <v>0.10420552397055437</v>
      </c>
      <c r="I104" s="4">
        <v>532.33619565217384</v>
      </c>
      <c r="J104" s="4">
        <v>56.981086956521743</v>
      </c>
      <c r="K104" s="10">
        <v>0.10703966294591949</v>
      </c>
      <c r="L104" s="4">
        <v>44.489891304347829</v>
      </c>
      <c r="M104" s="4">
        <v>7.0186956521739123</v>
      </c>
      <c r="N104" s="10">
        <v>0.15775933468032549</v>
      </c>
      <c r="O104" s="4">
        <v>33.185543478260875</v>
      </c>
      <c r="P104" s="4">
        <v>7.0186956521739123</v>
      </c>
      <c r="Q104" s="8">
        <v>0.21149858994389248</v>
      </c>
      <c r="R104" s="4">
        <v>7.0434782608695654</v>
      </c>
      <c r="S104" s="4">
        <v>0</v>
      </c>
      <c r="T104" s="10">
        <v>0</v>
      </c>
      <c r="U104" s="4">
        <v>4.2608695652173916</v>
      </c>
      <c r="V104" s="4">
        <v>0</v>
      </c>
      <c r="W104" s="10">
        <v>0</v>
      </c>
      <c r="X104" s="4">
        <v>151.1454347826087</v>
      </c>
      <c r="Y104" s="4">
        <v>18.814456521739128</v>
      </c>
      <c r="Z104" s="10">
        <v>0.12447915842645074</v>
      </c>
      <c r="AA104" s="4">
        <v>3.1739130434782608</v>
      </c>
      <c r="AB104" s="4">
        <v>0</v>
      </c>
      <c r="AC104" s="10">
        <v>0</v>
      </c>
      <c r="AD104" s="4">
        <v>339.33456521739123</v>
      </c>
      <c r="AE104" s="4">
        <v>31.147934782608701</v>
      </c>
      <c r="AF104" s="10">
        <v>9.1791223103529385E-2</v>
      </c>
      <c r="AG104" s="4">
        <v>8.6706521739130444</v>
      </c>
      <c r="AH104" s="4">
        <v>0</v>
      </c>
      <c r="AI104" s="10">
        <v>0</v>
      </c>
      <c r="AJ104" s="4">
        <v>0</v>
      </c>
      <c r="AK104" s="4">
        <v>0</v>
      </c>
      <c r="AL104" s="10" t="s">
        <v>294</v>
      </c>
      <c r="AM104" s="1">
        <v>35099</v>
      </c>
      <c r="AN104" s="1">
        <v>9</v>
      </c>
      <c r="AX104"/>
      <c r="AY104"/>
    </row>
    <row r="105" spans="1:51" x14ac:dyDescent="0.25">
      <c r="A105" t="s">
        <v>143</v>
      </c>
      <c r="B105" t="s">
        <v>10</v>
      </c>
      <c r="C105" t="s">
        <v>209</v>
      </c>
      <c r="D105" t="s">
        <v>193</v>
      </c>
      <c r="E105" s="4">
        <v>65.293478260869563</v>
      </c>
      <c r="F105" s="4">
        <v>273.66456521739133</v>
      </c>
      <c r="G105" s="4">
        <v>0</v>
      </c>
      <c r="H105" s="10">
        <v>0</v>
      </c>
      <c r="I105" s="4">
        <v>257.0403260869565</v>
      </c>
      <c r="J105" s="4">
        <v>0</v>
      </c>
      <c r="K105" s="10">
        <v>0</v>
      </c>
      <c r="L105" s="4">
        <v>32.258152173913039</v>
      </c>
      <c r="M105" s="4">
        <v>0</v>
      </c>
      <c r="N105" s="10">
        <v>0</v>
      </c>
      <c r="O105" s="4">
        <v>20.76902173913043</v>
      </c>
      <c r="P105" s="4">
        <v>0</v>
      </c>
      <c r="Q105" s="8">
        <v>0</v>
      </c>
      <c r="R105" s="4">
        <v>5.75</v>
      </c>
      <c r="S105" s="4">
        <v>0</v>
      </c>
      <c r="T105" s="10">
        <v>0</v>
      </c>
      <c r="U105" s="4">
        <v>5.7391304347826084</v>
      </c>
      <c r="V105" s="4">
        <v>0</v>
      </c>
      <c r="W105" s="10">
        <v>0</v>
      </c>
      <c r="X105" s="4">
        <v>69.012717391304378</v>
      </c>
      <c r="Y105" s="4">
        <v>0</v>
      </c>
      <c r="Z105" s="10">
        <v>0</v>
      </c>
      <c r="AA105" s="4">
        <v>5.135108695652173</v>
      </c>
      <c r="AB105" s="4">
        <v>0</v>
      </c>
      <c r="AC105" s="10">
        <v>0</v>
      </c>
      <c r="AD105" s="4">
        <v>167.2585869565217</v>
      </c>
      <c r="AE105" s="4">
        <v>0</v>
      </c>
      <c r="AF105" s="10">
        <v>0</v>
      </c>
      <c r="AG105" s="4">
        <v>0</v>
      </c>
      <c r="AH105" s="4">
        <v>0</v>
      </c>
      <c r="AI105" s="10" t="s">
        <v>294</v>
      </c>
      <c r="AJ105" s="4">
        <v>0</v>
      </c>
      <c r="AK105" s="4">
        <v>0</v>
      </c>
      <c r="AL105" s="10" t="s">
        <v>294</v>
      </c>
      <c r="AM105" s="1">
        <v>35073</v>
      </c>
      <c r="AN105" s="1">
        <v>9</v>
      </c>
      <c r="AX105"/>
      <c r="AY105"/>
    </row>
    <row r="106" spans="1:51" x14ac:dyDescent="0.25">
      <c r="A106" t="s">
        <v>143</v>
      </c>
      <c r="B106" t="s">
        <v>1</v>
      </c>
      <c r="C106" t="s">
        <v>206</v>
      </c>
      <c r="D106" t="s">
        <v>193</v>
      </c>
      <c r="E106" s="4">
        <v>114.67391304347827</v>
      </c>
      <c r="F106" s="4">
        <v>385.22576086956519</v>
      </c>
      <c r="G106" s="4">
        <v>0</v>
      </c>
      <c r="H106" s="10">
        <v>0</v>
      </c>
      <c r="I106" s="4">
        <v>374.22847826086957</v>
      </c>
      <c r="J106" s="4">
        <v>0</v>
      </c>
      <c r="K106" s="10">
        <v>0</v>
      </c>
      <c r="L106" s="4">
        <v>28.111413043478262</v>
      </c>
      <c r="M106" s="4">
        <v>0</v>
      </c>
      <c r="N106" s="10">
        <v>0</v>
      </c>
      <c r="O106" s="4">
        <v>22.720108695652176</v>
      </c>
      <c r="P106" s="4">
        <v>0</v>
      </c>
      <c r="Q106" s="8">
        <v>0</v>
      </c>
      <c r="R106" s="4">
        <v>0</v>
      </c>
      <c r="S106" s="4">
        <v>0</v>
      </c>
      <c r="T106" s="10" t="s">
        <v>294</v>
      </c>
      <c r="U106" s="4">
        <v>5.3913043478260869</v>
      </c>
      <c r="V106" s="4">
        <v>0</v>
      </c>
      <c r="W106" s="10">
        <v>0</v>
      </c>
      <c r="X106" s="4">
        <v>125.0054347826087</v>
      </c>
      <c r="Y106" s="4">
        <v>0</v>
      </c>
      <c r="Z106" s="10">
        <v>0</v>
      </c>
      <c r="AA106" s="4">
        <v>5.6059782608695654</v>
      </c>
      <c r="AB106" s="4">
        <v>0</v>
      </c>
      <c r="AC106" s="10">
        <v>0</v>
      </c>
      <c r="AD106" s="4">
        <v>226.50293478260869</v>
      </c>
      <c r="AE106" s="4">
        <v>0</v>
      </c>
      <c r="AF106" s="10">
        <v>0</v>
      </c>
      <c r="AG106" s="4">
        <v>0</v>
      </c>
      <c r="AH106" s="4">
        <v>0</v>
      </c>
      <c r="AI106" s="10" t="s">
        <v>294</v>
      </c>
      <c r="AJ106" s="4">
        <v>0</v>
      </c>
      <c r="AK106" s="4">
        <v>0</v>
      </c>
      <c r="AL106" s="10" t="s">
        <v>294</v>
      </c>
      <c r="AM106" s="1">
        <v>35004</v>
      </c>
      <c r="AN106" s="1">
        <v>9</v>
      </c>
      <c r="AX106"/>
      <c r="AY106"/>
    </row>
    <row r="107" spans="1:51" x14ac:dyDescent="0.25">
      <c r="A107" t="s">
        <v>143</v>
      </c>
      <c r="B107" t="s">
        <v>124</v>
      </c>
      <c r="C107" t="s">
        <v>215</v>
      </c>
      <c r="D107" t="s">
        <v>192</v>
      </c>
      <c r="E107" s="4">
        <v>68.239130434782609</v>
      </c>
      <c r="F107" s="4">
        <v>324.00869565217408</v>
      </c>
      <c r="G107" s="4">
        <v>8.1589130434782611</v>
      </c>
      <c r="H107" s="10">
        <v>2.5181154558385432E-2</v>
      </c>
      <c r="I107" s="4">
        <v>307.12750000000017</v>
      </c>
      <c r="J107" s="4">
        <v>8.1589130434782611</v>
      </c>
      <c r="K107" s="10">
        <v>2.656523119381448E-2</v>
      </c>
      <c r="L107" s="4">
        <v>55.564456521739132</v>
      </c>
      <c r="M107" s="4">
        <v>1.8733695652173912</v>
      </c>
      <c r="N107" s="10">
        <v>3.3715250404446069E-2</v>
      </c>
      <c r="O107" s="4">
        <v>44.668478260869563</v>
      </c>
      <c r="P107" s="4">
        <v>1.8733695652173912</v>
      </c>
      <c r="Q107" s="8">
        <v>4.193940868718822E-2</v>
      </c>
      <c r="R107" s="4">
        <v>5.156847826086957</v>
      </c>
      <c r="S107" s="4">
        <v>0</v>
      </c>
      <c r="T107" s="10">
        <v>0</v>
      </c>
      <c r="U107" s="4">
        <v>5.7391304347826084</v>
      </c>
      <c r="V107" s="4">
        <v>0</v>
      </c>
      <c r="W107" s="10">
        <v>0</v>
      </c>
      <c r="X107" s="4">
        <v>114.80304347826092</v>
      </c>
      <c r="Y107" s="4">
        <v>0.64913043478260868</v>
      </c>
      <c r="Z107" s="10">
        <v>5.6542963942025444E-3</v>
      </c>
      <c r="AA107" s="4">
        <v>5.9852173913043449</v>
      </c>
      <c r="AB107" s="4">
        <v>0</v>
      </c>
      <c r="AC107" s="10">
        <v>0</v>
      </c>
      <c r="AD107" s="4">
        <v>147.65597826086966</v>
      </c>
      <c r="AE107" s="4">
        <v>5.636413043478262</v>
      </c>
      <c r="AF107" s="10">
        <v>3.8172603032165672E-2</v>
      </c>
      <c r="AG107" s="4">
        <v>0</v>
      </c>
      <c r="AH107" s="4">
        <v>0</v>
      </c>
      <c r="AI107" s="10" t="s">
        <v>294</v>
      </c>
      <c r="AJ107" s="4">
        <v>0</v>
      </c>
      <c r="AK107" s="4">
        <v>0</v>
      </c>
      <c r="AL107" s="10" t="s">
        <v>294</v>
      </c>
      <c r="AM107" s="1">
        <v>35283</v>
      </c>
      <c r="AN107" s="1">
        <v>9</v>
      </c>
      <c r="AX107"/>
      <c r="AY107"/>
    </row>
    <row r="108" spans="1:51" x14ac:dyDescent="0.25">
      <c r="A108" t="s">
        <v>143</v>
      </c>
      <c r="B108" t="s">
        <v>121</v>
      </c>
      <c r="C108" t="s">
        <v>208</v>
      </c>
      <c r="D108" t="s">
        <v>192</v>
      </c>
      <c r="E108" s="4">
        <v>63.413043478260867</v>
      </c>
      <c r="F108" s="4">
        <v>296.83478260869572</v>
      </c>
      <c r="G108" s="4">
        <v>35.099673913043475</v>
      </c>
      <c r="H108" s="10">
        <v>0.11824649929692989</v>
      </c>
      <c r="I108" s="4">
        <v>251.28293478260872</v>
      </c>
      <c r="J108" s="4">
        <v>35.099673913043475</v>
      </c>
      <c r="K108" s="10">
        <v>0.13968188465885714</v>
      </c>
      <c r="L108" s="4">
        <v>57.767391304347825</v>
      </c>
      <c r="M108" s="4">
        <v>3.6885869565217395</v>
      </c>
      <c r="N108" s="10">
        <v>6.3852406578105605E-2</v>
      </c>
      <c r="O108" s="4">
        <v>31.059673913043479</v>
      </c>
      <c r="P108" s="4">
        <v>3.6885869565217395</v>
      </c>
      <c r="Q108" s="8">
        <v>0.11875807089438634</v>
      </c>
      <c r="R108" s="4">
        <v>20.96858695652174</v>
      </c>
      <c r="S108" s="4">
        <v>0</v>
      </c>
      <c r="T108" s="10">
        <v>0</v>
      </c>
      <c r="U108" s="4">
        <v>5.7391304347826084</v>
      </c>
      <c r="V108" s="4">
        <v>0</v>
      </c>
      <c r="W108" s="10">
        <v>0</v>
      </c>
      <c r="X108" s="4">
        <v>81.67271739130436</v>
      </c>
      <c r="Y108" s="4">
        <v>23.568043478260869</v>
      </c>
      <c r="Z108" s="10">
        <v>0.28856690742079</v>
      </c>
      <c r="AA108" s="4">
        <v>18.84413043478261</v>
      </c>
      <c r="AB108" s="4">
        <v>0</v>
      </c>
      <c r="AC108" s="10">
        <v>0</v>
      </c>
      <c r="AD108" s="4">
        <v>138.55054347826089</v>
      </c>
      <c r="AE108" s="4">
        <v>7.8430434782608689</v>
      </c>
      <c r="AF108" s="10">
        <v>5.6607814602268033E-2</v>
      </c>
      <c r="AG108" s="4">
        <v>0</v>
      </c>
      <c r="AH108" s="4">
        <v>0</v>
      </c>
      <c r="AI108" s="10" t="s">
        <v>294</v>
      </c>
      <c r="AJ108" s="4">
        <v>0</v>
      </c>
      <c r="AK108" s="4">
        <v>0</v>
      </c>
      <c r="AL108" s="10" t="s">
        <v>294</v>
      </c>
      <c r="AM108" s="1">
        <v>35280</v>
      </c>
      <c r="AN108" s="1">
        <v>9</v>
      </c>
      <c r="AX108"/>
      <c r="AY108"/>
    </row>
    <row r="109" spans="1:51" x14ac:dyDescent="0.25">
      <c r="A109" t="s">
        <v>143</v>
      </c>
      <c r="B109" t="s">
        <v>127</v>
      </c>
      <c r="C109" t="s">
        <v>207</v>
      </c>
      <c r="D109" t="s">
        <v>192</v>
      </c>
      <c r="E109" s="4">
        <v>66.858695652173907</v>
      </c>
      <c r="F109" s="4">
        <v>318.01978260869561</v>
      </c>
      <c r="G109" s="4">
        <v>134.20347826086959</v>
      </c>
      <c r="H109" s="10">
        <v>0.42199726432112866</v>
      </c>
      <c r="I109" s="4">
        <v>283.40565217391298</v>
      </c>
      <c r="J109" s="4">
        <v>133.67771739130436</v>
      </c>
      <c r="K109" s="10">
        <v>0.47168331459131418</v>
      </c>
      <c r="L109" s="4">
        <v>42.795434782608694</v>
      </c>
      <c r="M109" s="4">
        <v>7.4404347826086941</v>
      </c>
      <c r="N109" s="10">
        <v>0.17386047881986597</v>
      </c>
      <c r="O109" s="4">
        <v>19.072608695652171</v>
      </c>
      <c r="P109" s="4">
        <v>6.9146739130434769</v>
      </c>
      <c r="Q109" s="8">
        <v>0.36254473750199462</v>
      </c>
      <c r="R109" s="4">
        <v>17.98369565217391</v>
      </c>
      <c r="S109" s="4">
        <v>0.52576086956521739</v>
      </c>
      <c r="T109" s="10">
        <v>2.9235418555454824E-2</v>
      </c>
      <c r="U109" s="4">
        <v>5.7391304347826084</v>
      </c>
      <c r="V109" s="4">
        <v>0</v>
      </c>
      <c r="W109" s="10">
        <v>0</v>
      </c>
      <c r="X109" s="4">
        <v>104.08597826086957</v>
      </c>
      <c r="Y109" s="4">
        <v>47.45402173913044</v>
      </c>
      <c r="Z109" s="10">
        <v>0.45591176191087851</v>
      </c>
      <c r="AA109" s="4">
        <v>10.891304347826088</v>
      </c>
      <c r="AB109" s="4">
        <v>0</v>
      </c>
      <c r="AC109" s="10">
        <v>0</v>
      </c>
      <c r="AD109" s="4">
        <v>160.24706521739125</v>
      </c>
      <c r="AE109" s="4">
        <v>79.309021739130444</v>
      </c>
      <c r="AF109" s="10">
        <v>0.49491715577779716</v>
      </c>
      <c r="AG109" s="4">
        <v>0</v>
      </c>
      <c r="AH109" s="4">
        <v>0</v>
      </c>
      <c r="AI109" s="10" t="s">
        <v>294</v>
      </c>
      <c r="AJ109" s="4">
        <v>0</v>
      </c>
      <c r="AK109" s="4">
        <v>0</v>
      </c>
      <c r="AL109" s="10" t="s">
        <v>294</v>
      </c>
      <c r="AM109" s="1">
        <v>35286</v>
      </c>
      <c r="AN109" s="1">
        <v>9</v>
      </c>
      <c r="AX109"/>
      <c r="AY109"/>
    </row>
    <row r="110" spans="1:51" x14ac:dyDescent="0.25">
      <c r="A110" t="s">
        <v>143</v>
      </c>
      <c r="B110" t="s">
        <v>123</v>
      </c>
      <c r="C110" t="s">
        <v>243</v>
      </c>
      <c r="D110" t="s">
        <v>192</v>
      </c>
      <c r="E110" s="4">
        <v>66.608695652173907</v>
      </c>
      <c r="F110" s="4">
        <v>269.05228260869569</v>
      </c>
      <c r="G110" s="4">
        <v>75.630652173913035</v>
      </c>
      <c r="H110" s="10">
        <v>0.28110020640080857</v>
      </c>
      <c r="I110" s="4">
        <v>237.83228260869569</v>
      </c>
      <c r="J110" s="4">
        <v>75.630652173913035</v>
      </c>
      <c r="K110" s="10">
        <v>0.31799994241466278</v>
      </c>
      <c r="L110" s="4">
        <v>44.34478260869566</v>
      </c>
      <c r="M110" s="4">
        <v>7.6061956521739127</v>
      </c>
      <c r="N110" s="10">
        <v>0.17152402615865792</v>
      </c>
      <c r="O110" s="4">
        <v>34.785217391304357</v>
      </c>
      <c r="P110" s="4">
        <v>7.6061956521739127</v>
      </c>
      <c r="Q110" s="8">
        <v>0.21866172537059714</v>
      </c>
      <c r="R110" s="4">
        <v>3.709347826086955</v>
      </c>
      <c r="S110" s="4">
        <v>0</v>
      </c>
      <c r="T110" s="10">
        <v>0</v>
      </c>
      <c r="U110" s="4">
        <v>5.8502173913043478</v>
      </c>
      <c r="V110" s="4">
        <v>0</v>
      </c>
      <c r="W110" s="10">
        <v>0</v>
      </c>
      <c r="X110" s="4">
        <v>88.283913043478265</v>
      </c>
      <c r="Y110" s="4">
        <v>25.133369565217389</v>
      </c>
      <c r="Z110" s="10">
        <v>0.28468798786523714</v>
      </c>
      <c r="AA110" s="4">
        <v>21.660434782608693</v>
      </c>
      <c r="AB110" s="4">
        <v>0</v>
      </c>
      <c r="AC110" s="10">
        <v>0</v>
      </c>
      <c r="AD110" s="4">
        <v>114.76315217391307</v>
      </c>
      <c r="AE110" s="4">
        <v>42.89108695652174</v>
      </c>
      <c r="AF110" s="10">
        <v>0.37373569951724761</v>
      </c>
      <c r="AG110" s="4">
        <v>0</v>
      </c>
      <c r="AH110" s="4">
        <v>0</v>
      </c>
      <c r="AI110" s="10" t="s">
        <v>294</v>
      </c>
      <c r="AJ110" s="4">
        <v>0</v>
      </c>
      <c r="AK110" s="4">
        <v>0</v>
      </c>
      <c r="AL110" s="10" t="s">
        <v>294</v>
      </c>
      <c r="AM110" s="1">
        <v>35282</v>
      </c>
      <c r="AN110" s="1">
        <v>9</v>
      </c>
      <c r="AX110"/>
      <c r="AY110"/>
    </row>
    <row r="111" spans="1:51" x14ac:dyDescent="0.25">
      <c r="A111" t="s">
        <v>143</v>
      </c>
      <c r="B111" t="s">
        <v>133</v>
      </c>
      <c r="C111" t="s">
        <v>206</v>
      </c>
      <c r="D111" t="s">
        <v>193</v>
      </c>
      <c r="E111" s="4">
        <v>123.01086956521739</v>
      </c>
      <c r="F111" s="4">
        <v>313.04249999999996</v>
      </c>
      <c r="G111" s="4">
        <v>93.915760869565219</v>
      </c>
      <c r="H111" s="10">
        <v>0.30000961808561211</v>
      </c>
      <c r="I111" s="4">
        <v>307.39032608695646</v>
      </c>
      <c r="J111" s="4">
        <v>93.915760869565219</v>
      </c>
      <c r="K111" s="10">
        <v>0.30552607840689738</v>
      </c>
      <c r="L111" s="4">
        <v>58.407717391304345</v>
      </c>
      <c r="M111" s="4">
        <v>16.798913043478262</v>
      </c>
      <c r="N111" s="10">
        <v>0.28761461316718495</v>
      </c>
      <c r="O111" s="4">
        <v>52.755543478260869</v>
      </c>
      <c r="P111" s="4">
        <v>16.798913043478262</v>
      </c>
      <c r="Q111" s="8">
        <v>0.31842934288793062</v>
      </c>
      <c r="R111" s="4">
        <v>0</v>
      </c>
      <c r="S111" s="4">
        <v>0</v>
      </c>
      <c r="T111" s="10" t="s">
        <v>294</v>
      </c>
      <c r="U111" s="4">
        <v>5.6521739130434785</v>
      </c>
      <c r="V111" s="4">
        <v>0</v>
      </c>
      <c r="W111" s="10">
        <v>0</v>
      </c>
      <c r="X111" s="4">
        <v>83.512608695652176</v>
      </c>
      <c r="Y111" s="4">
        <v>14.315217391304348</v>
      </c>
      <c r="Z111" s="10">
        <v>0.17141384534488413</v>
      </c>
      <c r="AA111" s="4">
        <v>0</v>
      </c>
      <c r="AB111" s="4">
        <v>0</v>
      </c>
      <c r="AC111" s="10" t="s">
        <v>294</v>
      </c>
      <c r="AD111" s="4">
        <v>171.01891304347825</v>
      </c>
      <c r="AE111" s="4">
        <v>62.698369565217391</v>
      </c>
      <c r="AF111" s="10">
        <v>0.36661658321543383</v>
      </c>
      <c r="AG111" s="4">
        <v>0</v>
      </c>
      <c r="AH111" s="4">
        <v>0</v>
      </c>
      <c r="AI111" s="10" t="s">
        <v>294</v>
      </c>
      <c r="AJ111" s="4">
        <v>0.10326086956521739</v>
      </c>
      <c r="AK111" s="4">
        <v>0.10326086956521739</v>
      </c>
      <c r="AL111" s="10">
        <v>1</v>
      </c>
      <c r="AM111" s="1">
        <v>35292</v>
      </c>
      <c r="AN111" s="1">
        <v>9</v>
      </c>
      <c r="AX111"/>
      <c r="AY111"/>
    </row>
    <row r="112" spans="1:51" x14ac:dyDescent="0.25">
      <c r="A112" t="s">
        <v>143</v>
      </c>
      <c r="B112" t="s">
        <v>87</v>
      </c>
      <c r="C112" t="s">
        <v>207</v>
      </c>
      <c r="D112" t="s">
        <v>192</v>
      </c>
      <c r="E112" s="4">
        <v>91.5</v>
      </c>
      <c r="F112" s="4">
        <v>468.31315217391318</v>
      </c>
      <c r="G112" s="4">
        <v>0</v>
      </c>
      <c r="H112" s="10">
        <v>0</v>
      </c>
      <c r="I112" s="4">
        <v>451.52641304347839</v>
      </c>
      <c r="J112" s="4">
        <v>0</v>
      </c>
      <c r="K112" s="10">
        <v>0</v>
      </c>
      <c r="L112" s="4">
        <v>58.771847826086933</v>
      </c>
      <c r="M112" s="4">
        <v>0</v>
      </c>
      <c r="N112" s="10">
        <v>0</v>
      </c>
      <c r="O112" s="4">
        <v>47.805108695652152</v>
      </c>
      <c r="P112" s="4">
        <v>0</v>
      </c>
      <c r="Q112" s="8">
        <v>0</v>
      </c>
      <c r="R112" s="4">
        <v>8.3580434782608677</v>
      </c>
      <c r="S112" s="4">
        <v>0</v>
      </c>
      <c r="T112" s="10">
        <v>0</v>
      </c>
      <c r="U112" s="4">
        <v>2.6086956521739131</v>
      </c>
      <c r="V112" s="4">
        <v>0</v>
      </c>
      <c r="W112" s="10">
        <v>0</v>
      </c>
      <c r="X112" s="4">
        <v>54.72793478260872</v>
      </c>
      <c r="Y112" s="4">
        <v>0</v>
      </c>
      <c r="Z112" s="10">
        <v>0</v>
      </c>
      <c r="AA112" s="4">
        <v>5.82</v>
      </c>
      <c r="AB112" s="4">
        <v>0</v>
      </c>
      <c r="AC112" s="10">
        <v>0</v>
      </c>
      <c r="AD112" s="4">
        <v>337.61097826086967</v>
      </c>
      <c r="AE112" s="4">
        <v>0</v>
      </c>
      <c r="AF112" s="10">
        <v>0</v>
      </c>
      <c r="AG112" s="4">
        <v>11.382391304347832</v>
      </c>
      <c r="AH112" s="4">
        <v>0</v>
      </c>
      <c r="AI112" s="10">
        <v>0</v>
      </c>
      <c r="AJ112" s="4">
        <v>0</v>
      </c>
      <c r="AK112" s="4">
        <v>0</v>
      </c>
      <c r="AL112" s="10" t="s">
        <v>294</v>
      </c>
      <c r="AM112" s="1">
        <v>35217</v>
      </c>
      <c r="AN112" s="1">
        <v>9</v>
      </c>
      <c r="AX112"/>
      <c r="AY112"/>
    </row>
    <row r="113" spans="1:51" x14ac:dyDescent="0.25">
      <c r="A113" t="s">
        <v>143</v>
      </c>
      <c r="B113" t="s">
        <v>30</v>
      </c>
      <c r="C113" t="s">
        <v>207</v>
      </c>
      <c r="D113" t="s">
        <v>192</v>
      </c>
      <c r="E113" s="4">
        <v>97.673913043478265</v>
      </c>
      <c r="F113" s="4">
        <v>323.61641304347825</v>
      </c>
      <c r="G113" s="4">
        <v>0</v>
      </c>
      <c r="H113" s="10">
        <v>0</v>
      </c>
      <c r="I113" s="4">
        <v>300.71228260869566</v>
      </c>
      <c r="J113" s="4">
        <v>0</v>
      </c>
      <c r="K113" s="10">
        <v>0</v>
      </c>
      <c r="L113" s="4">
        <v>64.121521739130444</v>
      </c>
      <c r="M113" s="4">
        <v>0</v>
      </c>
      <c r="N113" s="10">
        <v>0</v>
      </c>
      <c r="O113" s="4">
        <v>41.391304347826093</v>
      </c>
      <c r="P113" s="4">
        <v>0</v>
      </c>
      <c r="Q113" s="8">
        <v>0</v>
      </c>
      <c r="R113" s="4">
        <v>17.860652173913046</v>
      </c>
      <c r="S113" s="4">
        <v>0</v>
      </c>
      <c r="T113" s="10">
        <v>0</v>
      </c>
      <c r="U113" s="4">
        <v>4.8695652173913047</v>
      </c>
      <c r="V113" s="4">
        <v>0</v>
      </c>
      <c r="W113" s="10">
        <v>0</v>
      </c>
      <c r="X113" s="4">
        <v>64.5466304347826</v>
      </c>
      <c r="Y113" s="4">
        <v>0</v>
      </c>
      <c r="Z113" s="10">
        <v>0</v>
      </c>
      <c r="AA113" s="4">
        <v>0.17391304347826086</v>
      </c>
      <c r="AB113" s="4">
        <v>0</v>
      </c>
      <c r="AC113" s="10">
        <v>0</v>
      </c>
      <c r="AD113" s="4">
        <v>164.08065217391302</v>
      </c>
      <c r="AE113" s="4">
        <v>0</v>
      </c>
      <c r="AF113" s="10">
        <v>0</v>
      </c>
      <c r="AG113" s="4">
        <v>30.693695652173911</v>
      </c>
      <c r="AH113" s="4">
        <v>0</v>
      </c>
      <c r="AI113" s="10">
        <v>0</v>
      </c>
      <c r="AJ113" s="4">
        <v>0</v>
      </c>
      <c r="AK113" s="4">
        <v>0</v>
      </c>
      <c r="AL113" s="10" t="s">
        <v>294</v>
      </c>
      <c r="AM113" s="1">
        <v>35105</v>
      </c>
      <c r="AN113" s="1">
        <v>9</v>
      </c>
      <c r="AX113"/>
      <c r="AY113"/>
    </row>
    <row r="114" spans="1:51" x14ac:dyDescent="0.25">
      <c r="A114" t="s">
        <v>143</v>
      </c>
      <c r="B114" t="s">
        <v>89</v>
      </c>
      <c r="C114" t="s">
        <v>220</v>
      </c>
      <c r="D114" t="s">
        <v>192</v>
      </c>
      <c r="E114" s="4">
        <v>21.956521739130434</v>
      </c>
      <c r="F114" s="4">
        <v>92.46630434782611</v>
      </c>
      <c r="G114" s="4">
        <v>14.436956521739132</v>
      </c>
      <c r="H114" s="10">
        <v>0.15613208101658652</v>
      </c>
      <c r="I114" s="4">
        <v>87.904347826086976</v>
      </c>
      <c r="J114" s="4">
        <v>14.436956521739132</v>
      </c>
      <c r="K114" s="10">
        <v>0.16423484024136906</v>
      </c>
      <c r="L114" s="4">
        <v>17.781521739130437</v>
      </c>
      <c r="M114" s="4">
        <v>2</v>
      </c>
      <c r="N114" s="10">
        <v>0.11247631273305213</v>
      </c>
      <c r="O114" s="4">
        <v>13.219565217391304</v>
      </c>
      <c r="P114" s="4">
        <v>2</v>
      </c>
      <c r="Q114" s="8">
        <v>0.15129090610097023</v>
      </c>
      <c r="R114" s="4">
        <v>2.3021739130434784</v>
      </c>
      <c r="S114" s="4">
        <v>0</v>
      </c>
      <c r="T114" s="10">
        <v>0</v>
      </c>
      <c r="U114" s="4">
        <v>2.2597826086956525</v>
      </c>
      <c r="V114" s="4">
        <v>0</v>
      </c>
      <c r="W114" s="10">
        <v>0</v>
      </c>
      <c r="X114" s="4">
        <v>23.539130434782606</v>
      </c>
      <c r="Y114" s="4">
        <v>1.0195652173913041</v>
      </c>
      <c r="Z114" s="10">
        <v>4.331363132619135E-2</v>
      </c>
      <c r="AA114" s="4">
        <v>0</v>
      </c>
      <c r="AB114" s="4">
        <v>0</v>
      </c>
      <c r="AC114" s="10" t="s">
        <v>294</v>
      </c>
      <c r="AD114" s="4">
        <v>50.872826086956536</v>
      </c>
      <c r="AE114" s="4">
        <v>11.144565217391307</v>
      </c>
      <c r="AF114" s="10">
        <v>0.21906715381492639</v>
      </c>
      <c r="AG114" s="4">
        <v>0.27282608695652172</v>
      </c>
      <c r="AH114" s="4">
        <v>0.27282608695652172</v>
      </c>
      <c r="AI114" s="10">
        <v>1</v>
      </c>
      <c r="AJ114" s="4">
        <v>0</v>
      </c>
      <c r="AK114" s="4">
        <v>0</v>
      </c>
      <c r="AL114" s="10" t="s">
        <v>294</v>
      </c>
      <c r="AM114" s="1">
        <v>35231</v>
      </c>
      <c r="AN114" s="1">
        <v>9</v>
      </c>
      <c r="AX114"/>
      <c r="AY114"/>
    </row>
    <row r="115" spans="1:51" x14ac:dyDescent="0.25">
      <c r="A115" t="s">
        <v>143</v>
      </c>
      <c r="B115" t="s">
        <v>94</v>
      </c>
      <c r="C115" t="s">
        <v>205</v>
      </c>
      <c r="D115" t="s">
        <v>192</v>
      </c>
      <c r="E115" s="4">
        <v>97.195652173913047</v>
      </c>
      <c r="F115" s="4">
        <v>350.92739130434774</v>
      </c>
      <c r="G115" s="4">
        <v>0.27097826086956522</v>
      </c>
      <c r="H115" s="10">
        <v>7.7217757172609743E-4</v>
      </c>
      <c r="I115" s="4">
        <v>319.33793478260861</v>
      </c>
      <c r="J115" s="4">
        <v>0.27097826086956522</v>
      </c>
      <c r="K115" s="10">
        <v>8.4856270224843613E-4</v>
      </c>
      <c r="L115" s="4">
        <v>41.676847826086956</v>
      </c>
      <c r="M115" s="4">
        <v>0</v>
      </c>
      <c r="N115" s="10">
        <v>0</v>
      </c>
      <c r="O115" s="4">
        <v>20.508369565217389</v>
      </c>
      <c r="P115" s="4">
        <v>0</v>
      </c>
      <c r="Q115" s="8">
        <v>0</v>
      </c>
      <c r="R115" s="4">
        <v>15.429347826086957</v>
      </c>
      <c r="S115" s="4">
        <v>0</v>
      </c>
      <c r="T115" s="10">
        <v>0</v>
      </c>
      <c r="U115" s="4">
        <v>5.7391304347826084</v>
      </c>
      <c r="V115" s="4">
        <v>0</v>
      </c>
      <c r="W115" s="10">
        <v>0</v>
      </c>
      <c r="X115" s="4">
        <v>96.731413043478227</v>
      </c>
      <c r="Y115" s="4">
        <v>0.27097826086956522</v>
      </c>
      <c r="Z115" s="10">
        <v>2.8013470737553231E-3</v>
      </c>
      <c r="AA115" s="4">
        <v>10.420978260869569</v>
      </c>
      <c r="AB115" s="4">
        <v>0</v>
      </c>
      <c r="AC115" s="10">
        <v>0</v>
      </c>
      <c r="AD115" s="4">
        <v>202.09815217391298</v>
      </c>
      <c r="AE115" s="4">
        <v>0</v>
      </c>
      <c r="AF115" s="10">
        <v>0</v>
      </c>
      <c r="AG115" s="4">
        <v>0</v>
      </c>
      <c r="AH115" s="4">
        <v>0</v>
      </c>
      <c r="AI115" s="10" t="s">
        <v>294</v>
      </c>
      <c r="AJ115" s="4">
        <v>0</v>
      </c>
      <c r="AK115" s="4">
        <v>0</v>
      </c>
      <c r="AL115" s="10" t="s">
        <v>294</v>
      </c>
      <c r="AM115" s="1">
        <v>35241</v>
      </c>
      <c r="AN115" s="1">
        <v>9</v>
      </c>
      <c r="AX115"/>
      <c r="AY115"/>
    </row>
    <row r="116" spans="1:51" x14ac:dyDescent="0.25">
      <c r="A116" t="s">
        <v>143</v>
      </c>
      <c r="B116" t="s">
        <v>116</v>
      </c>
      <c r="C116" t="s">
        <v>206</v>
      </c>
      <c r="D116" t="s">
        <v>193</v>
      </c>
      <c r="E116" s="4">
        <v>36.597826086956523</v>
      </c>
      <c r="F116" s="4">
        <v>114.05978260869566</v>
      </c>
      <c r="G116" s="4">
        <v>0.33152173913043481</v>
      </c>
      <c r="H116" s="10">
        <v>2.9065612045552011E-3</v>
      </c>
      <c r="I116" s="4">
        <v>105.09239130434783</v>
      </c>
      <c r="J116" s="4">
        <v>0.33152173913043481</v>
      </c>
      <c r="K116" s="10">
        <v>3.1545741324921139E-3</v>
      </c>
      <c r="L116" s="4">
        <v>26.978260869565219</v>
      </c>
      <c r="M116" s="4">
        <v>0</v>
      </c>
      <c r="N116" s="10">
        <v>0</v>
      </c>
      <c r="O116" s="4">
        <v>18.010869565217391</v>
      </c>
      <c r="P116" s="4">
        <v>0</v>
      </c>
      <c r="Q116" s="8">
        <v>0</v>
      </c>
      <c r="R116" s="4">
        <v>4.7282608695652177</v>
      </c>
      <c r="S116" s="4">
        <v>0</v>
      </c>
      <c r="T116" s="10">
        <v>0</v>
      </c>
      <c r="U116" s="4">
        <v>4.2391304347826084</v>
      </c>
      <c r="V116" s="4">
        <v>0</v>
      </c>
      <c r="W116" s="10">
        <v>0</v>
      </c>
      <c r="X116" s="4">
        <v>20.038043478260871</v>
      </c>
      <c r="Y116" s="4">
        <v>8.6956521739130432E-2</v>
      </c>
      <c r="Z116" s="10">
        <v>4.3395714673176017E-3</v>
      </c>
      <c r="AA116" s="4">
        <v>0</v>
      </c>
      <c r="AB116" s="4">
        <v>0</v>
      </c>
      <c r="AC116" s="10" t="s">
        <v>294</v>
      </c>
      <c r="AD116" s="4">
        <v>67.043478260869563</v>
      </c>
      <c r="AE116" s="4">
        <v>0.24456521739130435</v>
      </c>
      <c r="AF116" s="10">
        <v>3.6478599221789884E-3</v>
      </c>
      <c r="AG116" s="4">
        <v>0</v>
      </c>
      <c r="AH116" s="4">
        <v>0</v>
      </c>
      <c r="AI116" s="10" t="s">
        <v>294</v>
      </c>
      <c r="AJ116" s="4">
        <v>0</v>
      </c>
      <c r="AK116" s="4">
        <v>0</v>
      </c>
      <c r="AL116" s="10" t="s">
        <v>294</v>
      </c>
      <c r="AM116" s="1">
        <v>35273</v>
      </c>
      <c r="AN116" s="1">
        <v>9</v>
      </c>
      <c r="AX116"/>
      <c r="AY116"/>
    </row>
    <row r="117" spans="1:51" x14ac:dyDescent="0.25">
      <c r="A117" t="s">
        <v>143</v>
      </c>
      <c r="B117" t="s">
        <v>84</v>
      </c>
      <c r="C117" t="s">
        <v>208</v>
      </c>
      <c r="D117" t="s">
        <v>192</v>
      </c>
      <c r="E117" s="4">
        <v>60.836956521739133</v>
      </c>
      <c r="F117" s="4">
        <v>266.66250000000002</v>
      </c>
      <c r="G117" s="4">
        <v>75.828260869565213</v>
      </c>
      <c r="H117" s="10">
        <v>0.28436042139245377</v>
      </c>
      <c r="I117" s="4">
        <v>249.92608695652174</v>
      </c>
      <c r="J117" s="4">
        <v>75.828260869565213</v>
      </c>
      <c r="K117" s="10">
        <v>0.30340274515943844</v>
      </c>
      <c r="L117" s="4">
        <v>25.532608695652172</v>
      </c>
      <c r="M117" s="4">
        <v>9.1032608695652169</v>
      </c>
      <c r="N117" s="10">
        <v>0.35653469561515538</v>
      </c>
      <c r="O117" s="4">
        <v>20.054347826086957</v>
      </c>
      <c r="P117" s="4">
        <v>9.1032608695652169</v>
      </c>
      <c r="Q117" s="8">
        <v>0.45392953929539293</v>
      </c>
      <c r="R117" s="4">
        <v>0.95652173913043481</v>
      </c>
      <c r="S117" s="4">
        <v>0</v>
      </c>
      <c r="T117" s="10">
        <v>0</v>
      </c>
      <c r="U117" s="4">
        <v>4.5217391304347823</v>
      </c>
      <c r="V117" s="4">
        <v>0</v>
      </c>
      <c r="W117" s="10">
        <v>0</v>
      </c>
      <c r="X117" s="4">
        <v>106.15326086956522</v>
      </c>
      <c r="Y117" s="4">
        <v>49.145108695652176</v>
      </c>
      <c r="Z117" s="10">
        <v>0.46296372144458897</v>
      </c>
      <c r="AA117" s="4">
        <v>11.258152173913043</v>
      </c>
      <c r="AB117" s="4">
        <v>0</v>
      </c>
      <c r="AC117" s="10">
        <v>0</v>
      </c>
      <c r="AD117" s="4">
        <v>123.71847826086957</v>
      </c>
      <c r="AE117" s="4">
        <v>17.579891304347825</v>
      </c>
      <c r="AF117" s="10">
        <v>0.1420959225450488</v>
      </c>
      <c r="AG117" s="4">
        <v>0</v>
      </c>
      <c r="AH117" s="4">
        <v>0</v>
      </c>
      <c r="AI117" s="10" t="s">
        <v>294</v>
      </c>
      <c r="AJ117" s="4">
        <v>0</v>
      </c>
      <c r="AK117" s="4">
        <v>0</v>
      </c>
      <c r="AL117" s="10" t="s">
        <v>294</v>
      </c>
      <c r="AM117" s="1">
        <v>35207</v>
      </c>
      <c r="AN117" s="1">
        <v>9</v>
      </c>
      <c r="AX117"/>
      <c r="AY117"/>
    </row>
    <row r="118" spans="1:51" x14ac:dyDescent="0.25">
      <c r="A118" t="s">
        <v>143</v>
      </c>
      <c r="B118" t="s">
        <v>88</v>
      </c>
      <c r="C118" t="s">
        <v>224</v>
      </c>
      <c r="D118" t="s">
        <v>192</v>
      </c>
      <c r="E118" s="4">
        <v>71.891304347826093</v>
      </c>
      <c r="F118" s="4">
        <v>241.22217391304341</v>
      </c>
      <c r="G118" s="4">
        <v>39.342391304347814</v>
      </c>
      <c r="H118" s="10">
        <v>0.16309608136824971</v>
      </c>
      <c r="I118" s="4">
        <v>222.7744565217391</v>
      </c>
      <c r="J118" s="4">
        <v>39.342391304347814</v>
      </c>
      <c r="K118" s="10">
        <v>0.17660189556116659</v>
      </c>
      <c r="L118" s="4">
        <v>49.939891304347817</v>
      </c>
      <c r="M118" s="4">
        <v>4.6317391304347835</v>
      </c>
      <c r="N118" s="10">
        <v>9.2746279766763126E-2</v>
      </c>
      <c r="O118" s="4">
        <v>39.320326086956513</v>
      </c>
      <c r="P118" s="4">
        <v>4.6317391304347835</v>
      </c>
      <c r="Q118" s="8">
        <v>0.11779503354554431</v>
      </c>
      <c r="R118" s="4">
        <v>2.4891304347826089</v>
      </c>
      <c r="S118" s="4">
        <v>0</v>
      </c>
      <c r="T118" s="10">
        <v>0</v>
      </c>
      <c r="U118" s="4">
        <v>8.1304347826086953</v>
      </c>
      <c r="V118" s="4">
        <v>0</v>
      </c>
      <c r="W118" s="10">
        <v>0</v>
      </c>
      <c r="X118" s="4">
        <v>54.659673913043463</v>
      </c>
      <c r="Y118" s="4">
        <v>7.3866304347826084</v>
      </c>
      <c r="Z118" s="10">
        <v>0.13513857485746789</v>
      </c>
      <c r="AA118" s="4">
        <v>7.8281521739130442</v>
      </c>
      <c r="AB118" s="4">
        <v>0</v>
      </c>
      <c r="AC118" s="10">
        <v>0</v>
      </c>
      <c r="AD118" s="4">
        <v>111.75652173913042</v>
      </c>
      <c r="AE118" s="4">
        <v>27.324021739130423</v>
      </c>
      <c r="AF118" s="10">
        <v>0.24449599284158099</v>
      </c>
      <c r="AG118" s="4">
        <v>17.037934782608694</v>
      </c>
      <c r="AH118" s="4">
        <v>0</v>
      </c>
      <c r="AI118" s="10">
        <v>0</v>
      </c>
      <c r="AJ118" s="4">
        <v>0</v>
      </c>
      <c r="AK118" s="4">
        <v>0</v>
      </c>
      <c r="AL118" s="10" t="s">
        <v>294</v>
      </c>
      <c r="AM118" s="1">
        <v>35225</v>
      </c>
      <c r="AN118" s="1">
        <v>9</v>
      </c>
      <c r="AX118"/>
      <c r="AY118"/>
    </row>
    <row r="119" spans="1:51" x14ac:dyDescent="0.25">
      <c r="A119" t="s">
        <v>143</v>
      </c>
      <c r="B119" t="s">
        <v>111</v>
      </c>
      <c r="C119" t="s">
        <v>219</v>
      </c>
      <c r="D119" t="s">
        <v>192</v>
      </c>
      <c r="E119" s="4">
        <v>40.456521739130437</v>
      </c>
      <c r="F119" s="4">
        <v>153.91304347826087</v>
      </c>
      <c r="G119" s="4">
        <v>0</v>
      </c>
      <c r="H119" s="10">
        <v>0</v>
      </c>
      <c r="I119" s="4">
        <v>132.08586956521737</v>
      </c>
      <c r="J119" s="4">
        <v>0</v>
      </c>
      <c r="K119" s="10">
        <v>0</v>
      </c>
      <c r="L119" s="4">
        <v>38.404347826086955</v>
      </c>
      <c r="M119" s="4">
        <v>0</v>
      </c>
      <c r="N119" s="10">
        <v>0</v>
      </c>
      <c r="O119" s="4">
        <v>20.410869565217389</v>
      </c>
      <c r="P119" s="4">
        <v>0</v>
      </c>
      <c r="Q119" s="8">
        <v>0</v>
      </c>
      <c r="R119" s="4">
        <v>17.993478260869566</v>
      </c>
      <c r="S119" s="4">
        <v>0</v>
      </c>
      <c r="T119" s="10">
        <v>0</v>
      </c>
      <c r="U119" s="4">
        <v>0</v>
      </c>
      <c r="V119" s="4">
        <v>0</v>
      </c>
      <c r="W119" s="10" t="s">
        <v>294</v>
      </c>
      <c r="X119" s="4">
        <v>35.658695652173911</v>
      </c>
      <c r="Y119" s="4">
        <v>0</v>
      </c>
      <c r="Z119" s="10">
        <v>0</v>
      </c>
      <c r="AA119" s="4">
        <v>3.8336956521739127</v>
      </c>
      <c r="AB119" s="4">
        <v>0</v>
      </c>
      <c r="AC119" s="10">
        <v>0</v>
      </c>
      <c r="AD119" s="4">
        <v>76.016304347826079</v>
      </c>
      <c r="AE119" s="4">
        <v>0</v>
      </c>
      <c r="AF119" s="10">
        <v>0</v>
      </c>
      <c r="AG119" s="4">
        <v>0</v>
      </c>
      <c r="AH119" s="4">
        <v>0</v>
      </c>
      <c r="AI119" s="10" t="s">
        <v>294</v>
      </c>
      <c r="AJ119" s="4">
        <v>0</v>
      </c>
      <c r="AK119" s="4">
        <v>0</v>
      </c>
      <c r="AL119" s="10" t="s">
        <v>294</v>
      </c>
      <c r="AM119" s="1">
        <v>35265</v>
      </c>
      <c r="AN119" s="1">
        <v>9</v>
      </c>
      <c r="AX119"/>
      <c r="AY119"/>
    </row>
    <row r="120" spans="1:51" x14ac:dyDescent="0.25">
      <c r="A120" t="s">
        <v>143</v>
      </c>
      <c r="B120" t="s">
        <v>110</v>
      </c>
      <c r="C120" t="s">
        <v>240</v>
      </c>
      <c r="D120" t="s">
        <v>192</v>
      </c>
      <c r="E120" s="4">
        <v>23.880434782608695</v>
      </c>
      <c r="F120" s="4">
        <v>150.63804347826084</v>
      </c>
      <c r="G120" s="4">
        <v>0</v>
      </c>
      <c r="H120" s="10">
        <v>0</v>
      </c>
      <c r="I120" s="4">
        <v>136.34347826086952</v>
      </c>
      <c r="J120" s="4">
        <v>0</v>
      </c>
      <c r="K120" s="10">
        <v>0</v>
      </c>
      <c r="L120" s="4">
        <v>29.639130434782615</v>
      </c>
      <c r="M120" s="4">
        <v>0</v>
      </c>
      <c r="N120" s="10">
        <v>0</v>
      </c>
      <c r="O120" s="4">
        <v>15.344565217391311</v>
      </c>
      <c r="P120" s="4">
        <v>0</v>
      </c>
      <c r="Q120" s="8">
        <v>0</v>
      </c>
      <c r="R120" s="4">
        <v>9.5663043478260867</v>
      </c>
      <c r="S120" s="4">
        <v>0</v>
      </c>
      <c r="T120" s="10">
        <v>0</v>
      </c>
      <c r="U120" s="4">
        <v>4.7282608695652177</v>
      </c>
      <c r="V120" s="4">
        <v>0</v>
      </c>
      <c r="W120" s="10">
        <v>0</v>
      </c>
      <c r="X120" s="4">
        <v>39.196739130434771</v>
      </c>
      <c r="Y120" s="4">
        <v>0</v>
      </c>
      <c r="Z120" s="10">
        <v>0</v>
      </c>
      <c r="AA120" s="4">
        <v>0</v>
      </c>
      <c r="AB120" s="4">
        <v>0</v>
      </c>
      <c r="AC120" s="10" t="s">
        <v>294</v>
      </c>
      <c r="AD120" s="4">
        <v>81.802173913043447</v>
      </c>
      <c r="AE120" s="4">
        <v>0</v>
      </c>
      <c r="AF120" s="10">
        <v>0</v>
      </c>
      <c r="AG120" s="4">
        <v>0</v>
      </c>
      <c r="AH120" s="4">
        <v>0</v>
      </c>
      <c r="AI120" s="10" t="s">
        <v>294</v>
      </c>
      <c r="AJ120" s="4">
        <v>0</v>
      </c>
      <c r="AK120" s="4">
        <v>0</v>
      </c>
      <c r="AL120" s="10" t="s">
        <v>294</v>
      </c>
      <c r="AM120" s="1">
        <v>35264</v>
      </c>
      <c r="AN120" s="1">
        <v>9</v>
      </c>
      <c r="AX120"/>
      <c r="AY120"/>
    </row>
    <row r="121" spans="1:51" x14ac:dyDescent="0.25">
      <c r="A121" t="s">
        <v>143</v>
      </c>
      <c r="B121" t="s">
        <v>33</v>
      </c>
      <c r="C121" t="s">
        <v>219</v>
      </c>
      <c r="D121" t="s">
        <v>192</v>
      </c>
      <c r="E121" s="4">
        <v>117.65217391304348</v>
      </c>
      <c r="F121" s="4">
        <v>350.68826086956517</v>
      </c>
      <c r="G121" s="4">
        <v>33.561304347826081</v>
      </c>
      <c r="H121" s="10">
        <v>9.5701248352618382E-2</v>
      </c>
      <c r="I121" s="4">
        <v>335.82836956521737</v>
      </c>
      <c r="J121" s="4">
        <v>33.561304347826081</v>
      </c>
      <c r="K121" s="10">
        <v>9.9935882103338869E-2</v>
      </c>
      <c r="L121" s="4">
        <v>39.270217391304335</v>
      </c>
      <c r="M121" s="4">
        <v>2.342717391304348</v>
      </c>
      <c r="N121" s="10">
        <v>5.9656338745481444E-2</v>
      </c>
      <c r="O121" s="4">
        <v>26.203586956521729</v>
      </c>
      <c r="P121" s="4">
        <v>2.342717391304348</v>
      </c>
      <c r="Q121" s="8">
        <v>8.9404454252446391E-2</v>
      </c>
      <c r="R121" s="4">
        <v>7.8492391304347811</v>
      </c>
      <c r="S121" s="4">
        <v>0</v>
      </c>
      <c r="T121" s="10">
        <v>0</v>
      </c>
      <c r="U121" s="4">
        <v>5.2173913043478262</v>
      </c>
      <c r="V121" s="4">
        <v>0</v>
      </c>
      <c r="W121" s="10">
        <v>0</v>
      </c>
      <c r="X121" s="4">
        <v>110.08108695652174</v>
      </c>
      <c r="Y121" s="4">
        <v>7.3708695652173901</v>
      </c>
      <c r="Z121" s="10">
        <v>6.6958546367993546E-2</v>
      </c>
      <c r="AA121" s="4">
        <v>1.793260869565217</v>
      </c>
      <c r="AB121" s="4">
        <v>0</v>
      </c>
      <c r="AC121" s="10">
        <v>0</v>
      </c>
      <c r="AD121" s="4">
        <v>149.57586956521737</v>
      </c>
      <c r="AE121" s="4">
        <v>23.729239130434774</v>
      </c>
      <c r="AF121" s="10">
        <v>0.15864349777414105</v>
      </c>
      <c r="AG121" s="4">
        <v>49.967826086956514</v>
      </c>
      <c r="AH121" s="4">
        <v>0.11847826086956523</v>
      </c>
      <c r="AI121" s="10">
        <v>2.3710909628804626E-3</v>
      </c>
      <c r="AJ121" s="4">
        <v>0</v>
      </c>
      <c r="AK121" s="4">
        <v>0</v>
      </c>
      <c r="AL121" s="10" t="s">
        <v>294</v>
      </c>
      <c r="AM121" s="1">
        <v>35110</v>
      </c>
      <c r="AN121" s="1">
        <v>9</v>
      </c>
      <c r="AX121"/>
      <c r="AY121"/>
    </row>
    <row r="122" spans="1:51" x14ac:dyDescent="0.25">
      <c r="A122" t="s">
        <v>143</v>
      </c>
      <c r="B122" t="s">
        <v>83</v>
      </c>
      <c r="C122" t="s">
        <v>205</v>
      </c>
      <c r="D122" t="s">
        <v>192</v>
      </c>
      <c r="E122" s="4">
        <v>56.445652173913047</v>
      </c>
      <c r="F122" s="4">
        <v>177.24782608695654</v>
      </c>
      <c r="G122" s="4">
        <v>0</v>
      </c>
      <c r="H122" s="10">
        <v>0</v>
      </c>
      <c r="I122" s="4">
        <v>136.52076086956521</v>
      </c>
      <c r="J122" s="4">
        <v>0</v>
      </c>
      <c r="K122" s="10">
        <v>0</v>
      </c>
      <c r="L122" s="4">
        <v>63.560434782608709</v>
      </c>
      <c r="M122" s="4">
        <v>0</v>
      </c>
      <c r="N122" s="10">
        <v>0</v>
      </c>
      <c r="O122" s="4">
        <v>32.567065217391303</v>
      </c>
      <c r="P122" s="4">
        <v>0</v>
      </c>
      <c r="Q122" s="8">
        <v>0</v>
      </c>
      <c r="R122" s="4">
        <v>0</v>
      </c>
      <c r="S122" s="4">
        <v>0</v>
      </c>
      <c r="T122" s="10" t="s">
        <v>294</v>
      </c>
      <c r="U122" s="4">
        <v>30.99336956521741</v>
      </c>
      <c r="V122" s="4">
        <v>0</v>
      </c>
      <c r="W122" s="10">
        <v>0</v>
      </c>
      <c r="X122" s="4">
        <v>9.955760869565216</v>
      </c>
      <c r="Y122" s="4">
        <v>0</v>
      </c>
      <c r="Z122" s="10">
        <v>0</v>
      </c>
      <c r="AA122" s="4">
        <v>9.7336956521739104</v>
      </c>
      <c r="AB122" s="4">
        <v>0</v>
      </c>
      <c r="AC122" s="10">
        <v>0</v>
      </c>
      <c r="AD122" s="4">
        <v>93.997934782608695</v>
      </c>
      <c r="AE122" s="4">
        <v>0</v>
      </c>
      <c r="AF122" s="10">
        <v>0</v>
      </c>
      <c r="AG122" s="4">
        <v>0</v>
      </c>
      <c r="AH122" s="4">
        <v>0</v>
      </c>
      <c r="AI122" s="10" t="s">
        <v>294</v>
      </c>
      <c r="AJ122" s="4">
        <v>0</v>
      </c>
      <c r="AK122" s="4">
        <v>0</v>
      </c>
      <c r="AL122" s="10" t="s">
        <v>294</v>
      </c>
      <c r="AM122" s="1">
        <v>35205</v>
      </c>
      <c r="AN122" s="1">
        <v>9</v>
      </c>
      <c r="AX122"/>
      <c r="AY122"/>
    </row>
    <row r="123" spans="1:51" x14ac:dyDescent="0.25">
      <c r="A123" t="s">
        <v>143</v>
      </c>
      <c r="B123" t="s">
        <v>97</v>
      </c>
      <c r="C123" t="s">
        <v>225</v>
      </c>
      <c r="D123" t="s">
        <v>192</v>
      </c>
      <c r="E123" s="4">
        <v>106.92391304347827</v>
      </c>
      <c r="F123" s="4">
        <v>545.31434782608676</v>
      </c>
      <c r="G123" s="4">
        <v>50.442391304347822</v>
      </c>
      <c r="H123" s="10">
        <v>9.2501492956196807E-2</v>
      </c>
      <c r="I123" s="4">
        <v>521.08684782608668</v>
      </c>
      <c r="J123" s="4">
        <v>50.442391304347822</v>
      </c>
      <c r="K123" s="10">
        <v>9.680227300840076E-2</v>
      </c>
      <c r="L123" s="4">
        <v>74.050108695652156</v>
      </c>
      <c r="M123" s="4">
        <v>18.810108695652168</v>
      </c>
      <c r="N123" s="10">
        <v>0.25401865070802526</v>
      </c>
      <c r="O123" s="4">
        <v>64.240543478260861</v>
      </c>
      <c r="P123" s="4">
        <v>18.810108695652168</v>
      </c>
      <c r="Q123" s="8">
        <v>0.29280743401583381</v>
      </c>
      <c r="R123" s="4">
        <v>5.0269565217391303</v>
      </c>
      <c r="S123" s="4">
        <v>0</v>
      </c>
      <c r="T123" s="10">
        <v>0</v>
      </c>
      <c r="U123" s="4">
        <v>4.7826086956521738</v>
      </c>
      <c r="V123" s="4">
        <v>0</v>
      </c>
      <c r="W123" s="10">
        <v>0</v>
      </c>
      <c r="X123" s="4">
        <v>137.72239130434781</v>
      </c>
      <c r="Y123" s="4">
        <v>7.0609782608695637</v>
      </c>
      <c r="Z123" s="10">
        <v>5.1269646090197192E-2</v>
      </c>
      <c r="AA123" s="4">
        <v>14.417934782608691</v>
      </c>
      <c r="AB123" s="4">
        <v>0</v>
      </c>
      <c r="AC123" s="10">
        <v>0</v>
      </c>
      <c r="AD123" s="4">
        <v>272.41076086956502</v>
      </c>
      <c r="AE123" s="4">
        <v>13.635217391304346</v>
      </c>
      <c r="AF123" s="10">
        <v>5.0053886813352148E-2</v>
      </c>
      <c r="AG123" s="4">
        <v>46.713152173913038</v>
      </c>
      <c r="AH123" s="4">
        <v>10.936086956521738</v>
      </c>
      <c r="AI123" s="10">
        <v>0.23411151779710118</v>
      </c>
      <c r="AJ123" s="4">
        <v>0</v>
      </c>
      <c r="AK123" s="4">
        <v>0</v>
      </c>
      <c r="AL123" s="10" t="s">
        <v>294</v>
      </c>
      <c r="AM123" s="1">
        <v>35245</v>
      </c>
      <c r="AN123" s="1">
        <v>9</v>
      </c>
      <c r="AX123"/>
      <c r="AY123"/>
    </row>
    <row r="124" spans="1:51" x14ac:dyDescent="0.25">
      <c r="A124" t="s">
        <v>143</v>
      </c>
      <c r="B124" t="s">
        <v>137</v>
      </c>
      <c r="C124" t="s">
        <v>243</v>
      </c>
      <c r="D124" t="s">
        <v>192</v>
      </c>
      <c r="E124" s="4">
        <v>94.271739130434781</v>
      </c>
      <c r="F124" s="4">
        <v>471.05695652173915</v>
      </c>
      <c r="G124" s="4">
        <v>56.485978260869558</v>
      </c>
      <c r="H124" s="10">
        <v>0.11991326628091681</v>
      </c>
      <c r="I124" s="4">
        <v>445.89739130434788</v>
      </c>
      <c r="J124" s="4">
        <v>56.485978260869558</v>
      </c>
      <c r="K124" s="10">
        <v>0.12667931986692196</v>
      </c>
      <c r="L124" s="4">
        <v>77.177608695652197</v>
      </c>
      <c r="M124" s="4">
        <v>3.8461956521739125</v>
      </c>
      <c r="N124" s="10">
        <v>4.9835641673497307E-2</v>
      </c>
      <c r="O124" s="4">
        <v>60.622173913043497</v>
      </c>
      <c r="P124" s="4">
        <v>3.8461956521739125</v>
      </c>
      <c r="Q124" s="8">
        <v>6.3445360070572512E-2</v>
      </c>
      <c r="R124" s="4">
        <v>10.816304347826087</v>
      </c>
      <c r="S124" s="4">
        <v>0</v>
      </c>
      <c r="T124" s="10">
        <v>0</v>
      </c>
      <c r="U124" s="4">
        <v>5.7391304347826084</v>
      </c>
      <c r="V124" s="4">
        <v>0</v>
      </c>
      <c r="W124" s="10">
        <v>0</v>
      </c>
      <c r="X124" s="4">
        <v>152.9188043478261</v>
      </c>
      <c r="Y124" s="4">
        <v>9.7031521739130433</v>
      </c>
      <c r="Z124" s="10">
        <v>6.3452969144608559E-2</v>
      </c>
      <c r="AA124" s="4">
        <v>8.6041304347826095</v>
      </c>
      <c r="AB124" s="4">
        <v>0</v>
      </c>
      <c r="AC124" s="10">
        <v>0</v>
      </c>
      <c r="AD124" s="4">
        <v>157.16130434782613</v>
      </c>
      <c r="AE124" s="4">
        <v>42.9366304347826</v>
      </c>
      <c r="AF124" s="10">
        <v>0.27320103134137996</v>
      </c>
      <c r="AG124" s="4">
        <v>75.195108695652138</v>
      </c>
      <c r="AH124" s="4">
        <v>0</v>
      </c>
      <c r="AI124" s="10">
        <v>0</v>
      </c>
      <c r="AJ124" s="4">
        <v>0</v>
      </c>
      <c r="AK124" s="4">
        <v>0</v>
      </c>
      <c r="AL124" s="10" t="s">
        <v>294</v>
      </c>
      <c r="AM124" s="1">
        <v>35297</v>
      </c>
      <c r="AN124" s="1">
        <v>9</v>
      </c>
      <c r="AX124"/>
      <c r="AY124"/>
    </row>
    <row r="125" spans="1:51" x14ac:dyDescent="0.25">
      <c r="A125" t="s">
        <v>143</v>
      </c>
      <c r="B125" t="s">
        <v>31</v>
      </c>
      <c r="C125" t="s">
        <v>210</v>
      </c>
      <c r="D125" t="s">
        <v>192</v>
      </c>
      <c r="E125" s="4">
        <v>56.923913043478258</v>
      </c>
      <c r="F125" s="4">
        <v>268.72152173913042</v>
      </c>
      <c r="G125" s="4">
        <v>0</v>
      </c>
      <c r="H125" s="10">
        <v>0</v>
      </c>
      <c r="I125" s="4">
        <v>249.54163043478255</v>
      </c>
      <c r="J125" s="4">
        <v>0</v>
      </c>
      <c r="K125" s="10">
        <v>0</v>
      </c>
      <c r="L125" s="4">
        <v>15.954782608695652</v>
      </c>
      <c r="M125" s="4">
        <v>0</v>
      </c>
      <c r="N125" s="10">
        <v>0</v>
      </c>
      <c r="O125" s="4">
        <v>6.0030434782608681</v>
      </c>
      <c r="P125" s="4">
        <v>0</v>
      </c>
      <c r="Q125" s="8">
        <v>0</v>
      </c>
      <c r="R125" s="4">
        <v>4.2126086956521744</v>
      </c>
      <c r="S125" s="4">
        <v>0</v>
      </c>
      <c r="T125" s="10">
        <v>0</v>
      </c>
      <c r="U125" s="4">
        <v>5.7391304347826084</v>
      </c>
      <c r="V125" s="4">
        <v>0</v>
      </c>
      <c r="W125" s="10">
        <v>0</v>
      </c>
      <c r="X125" s="4">
        <v>63.248369565217395</v>
      </c>
      <c r="Y125" s="4">
        <v>0</v>
      </c>
      <c r="Z125" s="10">
        <v>0</v>
      </c>
      <c r="AA125" s="4">
        <v>9.2281521739130437</v>
      </c>
      <c r="AB125" s="4">
        <v>0</v>
      </c>
      <c r="AC125" s="10">
        <v>0</v>
      </c>
      <c r="AD125" s="4">
        <v>75.514891304347799</v>
      </c>
      <c r="AE125" s="4">
        <v>0</v>
      </c>
      <c r="AF125" s="10">
        <v>0</v>
      </c>
      <c r="AG125" s="4">
        <v>103.15586956521737</v>
      </c>
      <c r="AH125" s="4">
        <v>0</v>
      </c>
      <c r="AI125" s="10">
        <v>0</v>
      </c>
      <c r="AJ125" s="4">
        <v>1.6194565217391306</v>
      </c>
      <c r="AK125" s="4">
        <v>0</v>
      </c>
      <c r="AL125" s="10" t="s">
        <v>294</v>
      </c>
      <c r="AM125" s="1">
        <v>35106</v>
      </c>
      <c r="AN125" s="1">
        <v>9</v>
      </c>
      <c r="AX125"/>
      <c r="AY125"/>
    </row>
    <row r="126" spans="1:51" x14ac:dyDescent="0.25">
      <c r="A126" t="s">
        <v>143</v>
      </c>
      <c r="B126" t="s">
        <v>135</v>
      </c>
      <c r="C126" t="s">
        <v>206</v>
      </c>
      <c r="D126" t="s">
        <v>193</v>
      </c>
      <c r="E126" s="4">
        <v>87.663043478260875</v>
      </c>
      <c r="F126" s="4">
        <v>365.25347826086931</v>
      </c>
      <c r="G126" s="4">
        <v>0</v>
      </c>
      <c r="H126" s="10">
        <v>0</v>
      </c>
      <c r="I126" s="4">
        <v>348.55782608695631</v>
      </c>
      <c r="J126" s="4">
        <v>0</v>
      </c>
      <c r="K126" s="10">
        <v>0</v>
      </c>
      <c r="L126" s="4">
        <v>57.275434782608656</v>
      </c>
      <c r="M126" s="4">
        <v>0</v>
      </c>
      <c r="N126" s="10">
        <v>0</v>
      </c>
      <c r="O126" s="4">
        <v>51.88413043478257</v>
      </c>
      <c r="P126" s="4">
        <v>0</v>
      </c>
      <c r="Q126" s="8">
        <v>0</v>
      </c>
      <c r="R126" s="4">
        <v>0</v>
      </c>
      <c r="S126" s="4">
        <v>0</v>
      </c>
      <c r="T126" s="10" t="s">
        <v>294</v>
      </c>
      <c r="U126" s="4">
        <v>5.3913043478260869</v>
      </c>
      <c r="V126" s="4">
        <v>0</v>
      </c>
      <c r="W126" s="10">
        <v>0</v>
      </c>
      <c r="X126" s="4">
        <v>96.436413043478211</v>
      </c>
      <c r="Y126" s="4">
        <v>0</v>
      </c>
      <c r="Z126" s="10">
        <v>0</v>
      </c>
      <c r="AA126" s="4">
        <v>11.304347826086957</v>
      </c>
      <c r="AB126" s="4">
        <v>0</v>
      </c>
      <c r="AC126" s="10">
        <v>0</v>
      </c>
      <c r="AD126" s="4">
        <v>200.23728260869552</v>
      </c>
      <c r="AE126" s="4">
        <v>0</v>
      </c>
      <c r="AF126" s="10">
        <v>0</v>
      </c>
      <c r="AG126" s="4">
        <v>0</v>
      </c>
      <c r="AH126" s="4">
        <v>0</v>
      </c>
      <c r="AI126" s="10" t="s">
        <v>294</v>
      </c>
      <c r="AJ126" s="4">
        <v>0</v>
      </c>
      <c r="AK126" s="4">
        <v>0</v>
      </c>
      <c r="AL126" s="10" t="s">
        <v>294</v>
      </c>
      <c r="AM126" s="1">
        <v>35295</v>
      </c>
      <c r="AN126" s="1">
        <v>9</v>
      </c>
      <c r="AX126"/>
      <c r="AY126"/>
    </row>
    <row r="127" spans="1:51" x14ac:dyDescent="0.25">
      <c r="A127" t="s">
        <v>143</v>
      </c>
      <c r="B127" t="s">
        <v>132</v>
      </c>
      <c r="C127" t="s">
        <v>244</v>
      </c>
      <c r="D127" t="s">
        <v>192</v>
      </c>
      <c r="E127" s="4">
        <v>70.293478260869563</v>
      </c>
      <c r="F127" s="4">
        <v>322.2897826086957</v>
      </c>
      <c r="G127" s="4">
        <v>57.565217391304344</v>
      </c>
      <c r="H127" s="10">
        <v>0.17861322479836869</v>
      </c>
      <c r="I127" s="4">
        <v>300.63978260869567</v>
      </c>
      <c r="J127" s="4">
        <v>57.5</v>
      </c>
      <c r="K127" s="10">
        <v>0.19125878651542397</v>
      </c>
      <c r="L127" s="4">
        <v>35.271086956521735</v>
      </c>
      <c r="M127" s="4">
        <v>1.1413043478260869</v>
      </c>
      <c r="N127" s="10">
        <v>3.2358071335679556E-2</v>
      </c>
      <c r="O127" s="4">
        <v>18.797282608695653</v>
      </c>
      <c r="P127" s="4">
        <v>1.076086956521739</v>
      </c>
      <c r="Q127" s="8">
        <v>5.7246942492844122E-2</v>
      </c>
      <c r="R127" s="4">
        <v>11.169456521739127</v>
      </c>
      <c r="S127" s="4">
        <v>6.5217391304347824E-2</v>
      </c>
      <c r="T127" s="10">
        <v>5.8389046214930096E-3</v>
      </c>
      <c r="U127" s="4">
        <v>5.3043478260869561</v>
      </c>
      <c r="V127" s="4">
        <v>0</v>
      </c>
      <c r="W127" s="10">
        <v>0</v>
      </c>
      <c r="X127" s="4">
        <v>126.47652173913048</v>
      </c>
      <c r="Y127" s="4">
        <v>32.519021739130437</v>
      </c>
      <c r="Z127" s="10">
        <v>0.25711508580386111</v>
      </c>
      <c r="AA127" s="4">
        <v>5.176195652173913</v>
      </c>
      <c r="AB127" s="4">
        <v>0</v>
      </c>
      <c r="AC127" s="10">
        <v>0</v>
      </c>
      <c r="AD127" s="4">
        <v>155.36597826086958</v>
      </c>
      <c r="AE127" s="4">
        <v>23.904891304347824</v>
      </c>
      <c r="AF127" s="10">
        <v>0.15386181435558535</v>
      </c>
      <c r="AG127" s="4">
        <v>0</v>
      </c>
      <c r="AH127" s="4">
        <v>0</v>
      </c>
      <c r="AI127" s="10" t="s">
        <v>294</v>
      </c>
      <c r="AJ127" s="4">
        <v>0</v>
      </c>
      <c r="AK127" s="4">
        <v>0</v>
      </c>
      <c r="AL127" s="10" t="s">
        <v>294</v>
      </c>
      <c r="AM127" s="1">
        <v>35291</v>
      </c>
      <c r="AN127" s="1">
        <v>9</v>
      </c>
      <c r="AX127"/>
      <c r="AY127"/>
    </row>
    <row r="128" spans="1:51" x14ac:dyDescent="0.25">
      <c r="A128" t="s">
        <v>143</v>
      </c>
      <c r="B128" t="s">
        <v>99</v>
      </c>
      <c r="C128" t="s">
        <v>229</v>
      </c>
      <c r="D128" t="s">
        <v>198</v>
      </c>
      <c r="E128" s="4">
        <v>56.032608695652172</v>
      </c>
      <c r="F128" s="4">
        <v>163.13032608695647</v>
      </c>
      <c r="G128" s="4">
        <v>23.969782608695652</v>
      </c>
      <c r="H128" s="10">
        <v>0.14693639854504173</v>
      </c>
      <c r="I128" s="4">
        <v>138.11293478260865</v>
      </c>
      <c r="J128" s="4">
        <v>23.969782608695652</v>
      </c>
      <c r="K128" s="10">
        <v>0.17355204743440117</v>
      </c>
      <c r="L128" s="4">
        <v>22.674456521739128</v>
      </c>
      <c r="M128" s="4">
        <v>0</v>
      </c>
      <c r="N128" s="10">
        <v>0</v>
      </c>
      <c r="O128" s="4">
        <v>7.4892391304347798</v>
      </c>
      <c r="P128" s="4">
        <v>0</v>
      </c>
      <c r="Q128" s="8">
        <v>0</v>
      </c>
      <c r="R128" s="4">
        <v>9.8808695652173917</v>
      </c>
      <c r="S128" s="4">
        <v>0</v>
      </c>
      <c r="T128" s="10">
        <v>0</v>
      </c>
      <c r="U128" s="4">
        <v>5.3043478260869561</v>
      </c>
      <c r="V128" s="4">
        <v>0</v>
      </c>
      <c r="W128" s="10">
        <v>0</v>
      </c>
      <c r="X128" s="4">
        <v>38.919130434782616</v>
      </c>
      <c r="Y128" s="4">
        <v>15.414456521739131</v>
      </c>
      <c r="Z128" s="10">
        <v>0.39606374421878138</v>
      </c>
      <c r="AA128" s="4">
        <v>9.8321739130434729</v>
      </c>
      <c r="AB128" s="4">
        <v>0</v>
      </c>
      <c r="AC128" s="10">
        <v>0</v>
      </c>
      <c r="AD128" s="4">
        <v>74.825760869565173</v>
      </c>
      <c r="AE128" s="4">
        <v>8.5553260869565229</v>
      </c>
      <c r="AF128" s="10">
        <v>0.11433664004927398</v>
      </c>
      <c r="AG128" s="4">
        <v>9.9822826086956518</v>
      </c>
      <c r="AH128" s="4">
        <v>0</v>
      </c>
      <c r="AI128" s="10">
        <v>0</v>
      </c>
      <c r="AJ128" s="4">
        <v>6.8965217391304359</v>
      </c>
      <c r="AK128" s="4">
        <v>0</v>
      </c>
      <c r="AL128" s="10" t="s">
        <v>294</v>
      </c>
      <c r="AM128" s="1">
        <v>35249</v>
      </c>
      <c r="AN128" s="1">
        <v>9</v>
      </c>
      <c r="AX128"/>
      <c r="AY128"/>
    </row>
    <row r="129" spans="1:51" x14ac:dyDescent="0.25">
      <c r="A129" t="s">
        <v>143</v>
      </c>
      <c r="B129" t="s">
        <v>25</v>
      </c>
      <c r="C129" t="s">
        <v>217</v>
      </c>
      <c r="D129" t="s">
        <v>198</v>
      </c>
      <c r="E129" s="4">
        <v>51.326086956521742</v>
      </c>
      <c r="F129" s="4">
        <v>228.63141304347823</v>
      </c>
      <c r="G129" s="4">
        <v>5.1576086956521738</v>
      </c>
      <c r="H129" s="10">
        <v>2.2558617938784137E-2</v>
      </c>
      <c r="I129" s="4">
        <v>206.81923913043477</v>
      </c>
      <c r="J129" s="4">
        <v>5.1576086956521738</v>
      </c>
      <c r="K129" s="10">
        <v>2.4937760709966748E-2</v>
      </c>
      <c r="L129" s="4">
        <v>28.66836956521739</v>
      </c>
      <c r="M129" s="4">
        <v>0</v>
      </c>
      <c r="N129" s="10">
        <v>0</v>
      </c>
      <c r="O129" s="4">
        <v>16.921739130434784</v>
      </c>
      <c r="P129" s="4">
        <v>0</v>
      </c>
      <c r="Q129" s="8">
        <v>0</v>
      </c>
      <c r="R129" s="4">
        <v>6.5292391304347817</v>
      </c>
      <c r="S129" s="4">
        <v>0</v>
      </c>
      <c r="T129" s="10">
        <v>0</v>
      </c>
      <c r="U129" s="4">
        <v>5.2173913043478262</v>
      </c>
      <c r="V129" s="4">
        <v>0</v>
      </c>
      <c r="W129" s="10">
        <v>0</v>
      </c>
      <c r="X129" s="4">
        <v>48.125652173913039</v>
      </c>
      <c r="Y129" s="4">
        <v>5.1576086956521738</v>
      </c>
      <c r="Z129" s="10">
        <v>0.10716963745268275</v>
      </c>
      <c r="AA129" s="4">
        <v>10.065543478260867</v>
      </c>
      <c r="AB129" s="4">
        <v>0</v>
      </c>
      <c r="AC129" s="10">
        <v>0</v>
      </c>
      <c r="AD129" s="4">
        <v>106.57043478260869</v>
      </c>
      <c r="AE129" s="4">
        <v>0</v>
      </c>
      <c r="AF129" s="10">
        <v>0</v>
      </c>
      <c r="AG129" s="4">
        <v>17.488369565217386</v>
      </c>
      <c r="AH129" s="4">
        <v>0</v>
      </c>
      <c r="AI129" s="10">
        <v>0</v>
      </c>
      <c r="AJ129" s="4">
        <v>17.713043478260865</v>
      </c>
      <c r="AK129" s="4">
        <v>0</v>
      </c>
      <c r="AL129" s="10" t="s">
        <v>294</v>
      </c>
      <c r="AM129" s="1">
        <v>35097</v>
      </c>
      <c r="AN129" s="1">
        <v>9</v>
      </c>
      <c r="AX129"/>
      <c r="AY129"/>
    </row>
    <row r="130" spans="1:51" x14ac:dyDescent="0.25">
      <c r="A130" t="s">
        <v>143</v>
      </c>
      <c r="B130" t="s">
        <v>108</v>
      </c>
      <c r="C130" t="s">
        <v>229</v>
      </c>
      <c r="D130" t="s">
        <v>198</v>
      </c>
      <c r="E130" s="4">
        <v>75.076086956521735</v>
      </c>
      <c r="F130" s="4">
        <v>235.63108695652176</v>
      </c>
      <c r="G130" s="4">
        <v>6.1847826086956523</v>
      </c>
      <c r="H130" s="10">
        <v>2.6247736190415562E-2</v>
      </c>
      <c r="I130" s="4">
        <v>218.92945652173916</v>
      </c>
      <c r="J130" s="4">
        <v>6.1847826086956523</v>
      </c>
      <c r="K130" s="10">
        <v>2.8250116302104458E-2</v>
      </c>
      <c r="L130" s="4">
        <v>29.806521739130435</v>
      </c>
      <c r="M130" s="4">
        <v>0</v>
      </c>
      <c r="N130" s="10">
        <v>0</v>
      </c>
      <c r="O130" s="4">
        <v>17.706195652173914</v>
      </c>
      <c r="P130" s="4">
        <v>0</v>
      </c>
      <c r="Q130" s="8">
        <v>0</v>
      </c>
      <c r="R130" s="4">
        <v>6.709021739130435</v>
      </c>
      <c r="S130" s="4">
        <v>0</v>
      </c>
      <c r="T130" s="10">
        <v>0</v>
      </c>
      <c r="U130" s="4">
        <v>5.3913043478260869</v>
      </c>
      <c r="V130" s="4">
        <v>0</v>
      </c>
      <c r="W130" s="10">
        <v>0</v>
      </c>
      <c r="X130" s="4">
        <v>59.980760869565231</v>
      </c>
      <c r="Y130" s="4">
        <v>6.1847826086956523</v>
      </c>
      <c r="Z130" s="10">
        <v>0.10311277347990205</v>
      </c>
      <c r="AA130" s="4">
        <v>4.601304347826086</v>
      </c>
      <c r="AB130" s="4">
        <v>0</v>
      </c>
      <c r="AC130" s="10">
        <v>0</v>
      </c>
      <c r="AD130" s="4">
        <v>104.98434782608697</v>
      </c>
      <c r="AE130" s="4">
        <v>0</v>
      </c>
      <c r="AF130" s="10">
        <v>0</v>
      </c>
      <c r="AG130" s="4">
        <v>36.258152173913039</v>
      </c>
      <c r="AH130" s="4">
        <v>0</v>
      </c>
      <c r="AI130" s="10">
        <v>0</v>
      </c>
      <c r="AJ130" s="4">
        <v>0</v>
      </c>
      <c r="AK130" s="4">
        <v>0</v>
      </c>
      <c r="AL130" s="10" t="s">
        <v>294</v>
      </c>
      <c r="AM130" s="1">
        <v>35262</v>
      </c>
      <c r="AN130" s="1">
        <v>9</v>
      </c>
      <c r="AX130"/>
      <c r="AY130"/>
    </row>
    <row r="131" spans="1:51" x14ac:dyDescent="0.25">
      <c r="A131" t="s">
        <v>143</v>
      </c>
      <c r="B131" t="s">
        <v>106</v>
      </c>
      <c r="C131" t="s">
        <v>211</v>
      </c>
      <c r="D131" t="s">
        <v>195</v>
      </c>
      <c r="E131" s="4">
        <v>29.065217391304348</v>
      </c>
      <c r="F131" s="4">
        <v>143.33152173913044</v>
      </c>
      <c r="G131" s="4">
        <v>4.4184782608695654</v>
      </c>
      <c r="H131" s="10">
        <v>3.0826982140825847E-2</v>
      </c>
      <c r="I131" s="4">
        <v>126.08152173913044</v>
      </c>
      <c r="J131" s="4">
        <v>4.4184782608695654</v>
      </c>
      <c r="K131" s="10">
        <v>3.5044613991982415E-2</v>
      </c>
      <c r="L131" s="4">
        <v>55.182065217391305</v>
      </c>
      <c r="M131" s="4">
        <v>4.4184782608695654</v>
      </c>
      <c r="N131" s="10">
        <v>8.0070911508346873E-2</v>
      </c>
      <c r="O131" s="4">
        <v>37.932065217391305</v>
      </c>
      <c r="P131" s="4">
        <v>4.4184782608695654</v>
      </c>
      <c r="Q131" s="8">
        <v>0.11648398882441437</v>
      </c>
      <c r="R131" s="4">
        <v>11.771739130434783</v>
      </c>
      <c r="S131" s="4">
        <v>0</v>
      </c>
      <c r="T131" s="10">
        <v>0</v>
      </c>
      <c r="U131" s="4">
        <v>5.4782608695652177</v>
      </c>
      <c r="V131" s="4">
        <v>0</v>
      </c>
      <c r="W131" s="10">
        <v>0</v>
      </c>
      <c r="X131" s="4">
        <v>13.347826086956522</v>
      </c>
      <c r="Y131" s="4">
        <v>0</v>
      </c>
      <c r="Z131" s="10">
        <v>0</v>
      </c>
      <c r="AA131" s="4">
        <v>0</v>
      </c>
      <c r="AB131" s="4">
        <v>0</v>
      </c>
      <c r="AC131" s="10" t="s">
        <v>294</v>
      </c>
      <c r="AD131" s="4">
        <v>74.801630434782609</v>
      </c>
      <c r="AE131" s="4">
        <v>0</v>
      </c>
      <c r="AF131" s="10">
        <v>0</v>
      </c>
      <c r="AG131" s="4">
        <v>0</v>
      </c>
      <c r="AH131" s="4">
        <v>0</v>
      </c>
      <c r="AI131" s="10" t="s">
        <v>294</v>
      </c>
      <c r="AJ131" s="4">
        <v>0</v>
      </c>
      <c r="AK131" s="4">
        <v>0</v>
      </c>
      <c r="AL131" s="10" t="s">
        <v>294</v>
      </c>
      <c r="AM131" s="1">
        <v>35257</v>
      </c>
      <c r="AN131" s="1">
        <v>9</v>
      </c>
      <c r="AX131"/>
      <c r="AY131"/>
    </row>
    <row r="132" spans="1:51" x14ac:dyDescent="0.25">
      <c r="A132" t="s">
        <v>143</v>
      </c>
      <c r="B132" t="s">
        <v>37</v>
      </c>
      <c r="C132" t="s">
        <v>205</v>
      </c>
      <c r="D132" t="s">
        <v>192</v>
      </c>
      <c r="E132" s="4">
        <v>47.608695652173914</v>
      </c>
      <c r="F132" s="4">
        <v>169.32282608695652</v>
      </c>
      <c r="G132" s="4">
        <v>45.771195652173915</v>
      </c>
      <c r="H132" s="10">
        <v>0.27031911000982173</v>
      </c>
      <c r="I132" s="4">
        <v>152.71141304347827</v>
      </c>
      <c r="J132" s="4">
        <v>45.771195652173915</v>
      </c>
      <c r="K132" s="10">
        <v>0.29972347671972921</v>
      </c>
      <c r="L132" s="4">
        <v>41.149456521739133</v>
      </c>
      <c r="M132" s="4">
        <v>0</v>
      </c>
      <c r="N132" s="10">
        <v>0</v>
      </c>
      <c r="O132" s="4">
        <v>24.538043478260871</v>
      </c>
      <c r="P132" s="4">
        <v>0</v>
      </c>
      <c r="Q132" s="8">
        <v>0</v>
      </c>
      <c r="R132" s="4">
        <v>11.133152173913043</v>
      </c>
      <c r="S132" s="4">
        <v>0</v>
      </c>
      <c r="T132" s="10">
        <v>0</v>
      </c>
      <c r="U132" s="4">
        <v>5.4782608695652177</v>
      </c>
      <c r="V132" s="4">
        <v>0</v>
      </c>
      <c r="W132" s="10">
        <v>0</v>
      </c>
      <c r="X132" s="4">
        <v>48.108695652173914</v>
      </c>
      <c r="Y132" s="4">
        <v>11.019021739130435</v>
      </c>
      <c r="Z132" s="10">
        <v>0.22904428377767738</v>
      </c>
      <c r="AA132" s="4">
        <v>0</v>
      </c>
      <c r="AB132" s="4">
        <v>0</v>
      </c>
      <c r="AC132" s="10" t="s">
        <v>294</v>
      </c>
      <c r="AD132" s="4">
        <v>80.064673913043478</v>
      </c>
      <c r="AE132" s="4">
        <v>34.752173913043478</v>
      </c>
      <c r="AF132" s="10">
        <v>0.43405127648164865</v>
      </c>
      <c r="AG132" s="4">
        <v>0</v>
      </c>
      <c r="AH132" s="4">
        <v>0</v>
      </c>
      <c r="AI132" s="10" t="s">
        <v>294</v>
      </c>
      <c r="AJ132" s="4">
        <v>0</v>
      </c>
      <c r="AK132" s="4">
        <v>0</v>
      </c>
      <c r="AL132" s="10" t="s">
        <v>294</v>
      </c>
      <c r="AM132" s="1">
        <v>35116</v>
      </c>
      <c r="AN132" s="1">
        <v>9</v>
      </c>
      <c r="AX132"/>
      <c r="AY132"/>
    </row>
    <row r="133" spans="1:51" x14ac:dyDescent="0.25">
      <c r="A133" t="s">
        <v>143</v>
      </c>
      <c r="B133" t="s">
        <v>0</v>
      </c>
      <c r="C133" t="s">
        <v>205</v>
      </c>
      <c r="D133" t="s">
        <v>192</v>
      </c>
      <c r="E133" s="4">
        <v>38.804347826086953</v>
      </c>
      <c r="F133" s="4">
        <v>206.04108695652172</v>
      </c>
      <c r="G133" s="4">
        <v>30.019021739130437</v>
      </c>
      <c r="H133" s="10">
        <v>0.14569434758158201</v>
      </c>
      <c r="I133" s="4">
        <v>200.82369565217388</v>
      </c>
      <c r="J133" s="4">
        <v>30.019021739130437</v>
      </c>
      <c r="K133" s="10">
        <v>0.14947948070392703</v>
      </c>
      <c r="L133" s="4">
        <v>45.971195652173897</v>
      </c>
      <c r="M133" s="4">
        <v>6.0434782608695654</v>
      </c>
      <c r="N133" s="10">
        <v>0.13146228143804609</v>
      </c>
      <c r="O133" s="4">
        <v>40.753804347826069</v>
      </c>
      <c r="P133" s="4">
        <v>6.0434782608695654</v>
      </c>
      <c r="Q133" s="8">
        <v>0.14829237067758419</v>
      </c>
      <c r="R133" s="4">
        <v>0</v>
      </c>
      <c r="S133" s="4">
        <v>0</v>
      </c>
      <c r="T133" s="10" t="s">
        <v>294</v>
      </c>
      <c r="U133" s="4">
        <v>5.2173913043478262</v>
      </c>
      <c r="V133" s="4">
        <v>0</v>
      </c>
      <c r="W133" s="10">
        <v>0</v>
      </c>
      <c r="X133" s="4">
        <v>42.602717391304346</v>
      </c>
      <c r="Y133" s="4">
        <v>6.6657608695652177</v>
      </c>
      <c r="Z133" s="10">
        <v>0.15646327928663462</v>
      </c>
      <c r="AA133" s="4">
        <v>0</v>
      </c>
      <c r="AB133" s="4">
        <v>0</v>
      </c>
      <c r="AC133" s="10" t="s">
        <v>294</v>
      </c>
      <c r="AD133" s="4">
        <v>117.46717391304347</v>
      </c>
      <c r="AE133" s="4">
        <v>17.309782608695652</v>
      </c>
      <c r="AF133" s="10">
        <v>0.14735846647259457</v>
      </c>
      <c r="AG133" s="4">
        <v>0</v>
      </c>
      <c r="AH133" s="4">
        <v>0</v>
      </c>
      <c r="AI133" s="10" t="s">
        <v>294</v>
      </c>
      <c r="AJ133" s="4">
        <v>0</v>
      </c>
      <c r="AK133" s="4">
        <v>0</v>
      </c>
      <c r="AL133" s="10" t="s">
        <v>294</v>
      </c>
      <c r="AM133" s="1">
        <v>35003</v>
      </c>
      <c r="AN133" s="1">
        <v>9</v>
      </c>
      <c r="AX133"/>
      <c r="AY133"/>
    </row>
    <row r="134" spans="1:51" x14ac:dyDescent="0.25">
      <c r="A134" t="s">
        <v>143</v>
      </c>
      <c r="B134" t="s">
        <v>115</v>
      </c>
      <c r="C134" t="s">
        <v>207</v>
      </c>
      <c r="D134" t="s">
        <v>192</v>
      </c>
      <c r="E134" s="4">
        <v>28.304347826086957</v>
      </c>
      <c r="F134" s="4">
        <v>154.36076086956521</v>
      </c>
      <c r="G134" s="4">
        <v>6.3182608695652176</v>
      </c>
      <c r="H134" s="10">
        <v>4.0931781069051258E-2</v>
      </c>
      <c r="I134" s="4">
        <v>138.09989130434781</v>
      </c>
      <c r="J134" s="4">
        <v>6.3182608695652176</v>
      </c>
      <c r="K134" s="10">
        <v>4.5751381915579391E-2</v>
      </c>
      <c r="L134" s="4">
        <v>51.437717391304339</v>
      </c>
      <c r="M134" s="4">
        <v>0</v>
      </c>
      <c r="N134" s="10">
        <v>0</v>
      </c>
      <c r="O134" s="4">
        <v>35.176847826086949</v>
      </c>
      <c r="P134" s="4">
        <v>0</v>
      </c>
      <c r="Q134" s="8">
        <v>0</v>
      </c>
      <c r="R134" s="4">
        <v>5.3913043478260869</v>
      </c>
      <c r="S134" s="4">
        <v>0</v>
      </c>
      <c r="T134" s="10">
        <v>0</v>
      </c>
      <c r="U134" s="4">
        <v>10.869565217391305</v>
      </c>
      <c r="V134" s="4">
        <v>0</v>
      </c>
      <c r="W134" s="10">
        <v>0</v>
      </c>
      <c r="X134" s="4">
        <v>19.844999999999999</v>
      </c>
      <c r="Y134" s="4">
        <v>3.9048913043478262</v>
      </c>
      <c r="Z134" s="10">
        <v>0.19676952906766573</v>
      </c>
      <c r="AA134" s="4">
        <v>0</v>
      </c>
      <c r="AB134" s="4">
        <v>0</v>
      </c>
      <c r="AC134" s="10" t="s">
        <v>294</v>
      </c>
      <c r="AD134" s="4">
        <v>83.078043478260867</v>
      </c>
      <c r="AE134" s="4">
        <v>2.4133695652173914</v>
      </c>
      <c r="AF134" s="10">
        <v>2.9049427070931211E-2</v>
      </c>
      <c r="AG134" s="4">
        <v>0</v>
      </c>
      <c r="AH134" s="4">
        <v>0</v>
      </c>
      <c r="AI134" s="10" t="s">
        <v>294</v>
      </c>
      <c r="AJ134" s="4">
        <v>0</v>
      </c>
      <c r="AK134" s="4">
        <v>0</v>
      </c>
      <c r="AL134" s="10" t="s">
        <v>294</v>
      </c>
      <c r="AM134" s="1">
        <v>35272</v>
      </c>
      <c r="AN134" s="1">
        <v>9</v>
      </c>
      <c r="AX134"/>
      <c r="AY134"/>
    </row>
    <row r="135" spans="1:51" x14ac:dyDescent="0.25">
      <c r="A135" t="s">
        <v>143</v>
      </c>
      <c r="B135" t="s">
        <v>122</v>
      </c>
      <c r="C135" t="s">
        <v>207</v>
      </c>
      <c r="D135" t="s">
        <v>192</v>
      </c>
      <c r="E135" s="4">
        <v>16.978260869565219</v>
      </c>
      <c r="F135" s="4">
        <v>122.96684782608699</v>
      </c>
      <c r="G135" s="4">
        <v>0</v>
      </c>
      <c r="H135" s="10">
        <v>0</v>
      </c>
      <c r="I135" s="4">
        <v>107.39478260869569</v>
      </c>
      <c r="J135" s="4">
        <v>0</v>
      </c>
      <c r="K135" s="10">
        <v>0</v>
      </c>
      <c r="L135" s="4">
        <v>51.796847826086946</v>
      </c>
      <c r="M135" s="4">
        <v>0</v>
      </c>
      <c r="N135" s="10">
        <v>0</v>
      </c>
      <c r="O135" s="4">
        <v>36.224782608695641</v>
      </c>
      <c r="P135" s="4">
        <v>0</v>
      </c>
      <c r="Q135" s="8">
        <v>0</v>
      </c>
      <c r="R135" s="4">
        <v>5.1372826086956511</v>
      </c>
      <c r="S135" s="4">
        <v>0</v>
      </c>
      <c r="T135" s="10">
        <v>0</v>
      </c>
      <c r="U135" s="4">
        <v>10.434782608695652</v>
      </c>
      <c r="V135" s="4">
        <v>0</v>
      </c>
      <c r="W135" s="10">
        <v>0</v>
      </c>
      <c r="X135" s="4">
        <v>12.900434782608697</v>
      </c>
      <c r="Y135" s="4">
        <v>0</v>
      </c>
      <c r="Z135" s="10">
        <v>0</v>
      </c>
      <c r="AA135" s="4">
        <v>0</v>
      </c>
      <c r="AB135" s="4">
        <v>0</v>
      </c>
      <c r="AC135" s="10" t="s">
        <v>294</v>
      </c>
      <c r="AD135" s="4">
        <v>58.269565217391346</v>
      </c>
      <c r="AE135" s="4">
        <v>0</v>
      </c>
      <c r="AF135" s="10">
        <v>0</v>
      </c>
      <c r="AG135" s="4">
        <v>0</v>
      </c>
      <c r="AH135" s="4">
        <v>0</v>
      </c>
      <c r="AI135" s="10" t="s">
        <v>294</v>
      </c>
      <c r="AJ135" s="4">
        <v>0</v>
      </c>
      <c r="AK135" s="4">
        <v>0</v>
      </c>
      <c r="AL135" s="10" t="s">
        <v>294</v>
      </c>
      <c r="AM135" s="1">
        <v>35281</v>
      </c>
      <c r="AN135" s="1">
        <v>9</v>
      </c>
      <c r="AX135"/>
      <c r="AY135"/>
    </row>
    <row r="136" spans="1:51" x14ac:dyDescent="0.25">
      <c r="A136" t="s">
        <v>143</v>
      </c>
      <c r="B136" t="s">
        <v>60</v>
      </c>
      <c r="C136" t="s">
        <v>206</v>
      </c>
      <c r="D136" t="s">
        <v>193</v>
      </c>
      <c r="E136" s="4">
        <v>45.173913043478258</v>
      </c>
      <c r="F136" s="4">
        <v>160.80728260869566</v>
      </c>
      <c r="G136" s="4">
        <v>5.3913043478260869</v>
      </c>
      <c r="H136" s="10">
        <v>3.3526493703305398E-2</v>
      </c>
      <c r="I136" s="4">
        <v>155.41597826086954</v>
      </c>
      <c r="J136" s="4">
        <v>0</v>
      </c>
      <c r="K136" s="10">
        <v>0</v>
      </c>
      <c r="L136" s="4">
        <v>16.182173913043481</v>
      </c>
      <c r="M136" s="4">
        <v>5.3913043478260869</v>
      </c>
      <c r="N136" s="10">
        <v>0.33316316934898837</v>
      </c>
      <c r="O136" s="4">
        <v>10.790869565217394</v>
      </c>
      <c r="P136" s="4">
        <v>0</v>
      </c>
      <c r="Q136" s="8">
        <v>0</v>
      </c>
      <c r="R136" s="4">
        <v>0</v>
      </c>
      <c r="S136" s="4">
        <v>0</v>
      </c>
      <c r="T136" s="10" t="s">
        <v>294</v>
      </c>
      <c r="U136" s="4">
        <v>5.3913043478260869</v>
      </c>
      <c r="V136" s="4">
        <v>5.3913043478260869</v>
      </c>
      <c r="W136" s="10">
        <v>1</v>
      </c>
      <c r="X136" s="4">
        <v>42.444782608695661</v>
      </c>
      <c r="Y136" s="4">
        <v>0</v>
      </c>
      <c r="Z136" s="10">
        <v>0</v>
      </c>
      <c r="AA136" s="4">
        <v>0</v>
      </c>
      <c r="AB136" s="4">
        <v>0</v>
      </c>
      <c r="AC136" s="10" t="s">
        <v>294</v>
      </c>
      <c r="AD136" s="4">
        <v>87.495543478260842</v>
      </c>
      <c r="AE136" s="4">
        <v>0</v>
      </c>
      <c r="AF136" s="10">
        <v>0</v>
      </c>
      <c r="AG136" s="4">
        <v>14.684782608695647</v>
      </c>
      <c r="AH136" s="4">
        <v>0</v>
      </c>
      <c r="AI136" s="10">
        <v>0</v>
      </c>
      <c r="AJ136" s="4">
        <v>0</v>
      </c>
      <c r="AK136" s="4">
        <v>0</v>
      </c>
      <c r="AL136" s="10" t="s">
        <v>294</v>
      </c>
      <c r="AM136" s="1">
        <v>35147</v>
      </c>
      <c r="AN136" s="1">
        <v>9</v>
      </c>
      <c r="AX136"/>
      <c r="AY136"/>
    </row>
    <row r="137" spans="1:51" x14ac:dyDescent="0.25">
      <c r="A137" t="s">
        <v>143</v>
      </c>
      <c r="B137" t="s">
        <v>138</v>
      </c>
      <c r="C137" t="s">
        <v>216</v>
      </c>
      <c r="D137" t="s">
        <v>197</v>
      </c>
      <c r="E137" s="4">
        <v>20.695652173913043</v>
      </c>
      <c r="F137" s="4">
        <v>120.41543478260873</v>
      </c>
      <c r="G137" s="4">
        <v>0</v>
      </c>
      <c r="H137" s="10">
        <v>0</v>
      </c>
      <c r="I137" s="4">
        <v>104.4271739130435</v>
      </c>
      <c r="J137" s="4">
        <v>0</v>
      </c>
      <c r="K137" s="10">
        <v>0</v>
      </c>
      <c r="L137" s="4">
        <v>26.102499999999999</v>
      </c>
      <c r="M137" s="4">
        <v>0</v>
      </c>
      <c r="N137" s="10">
        <v>0</v>
      </c>
      <c r="O137" s="4">
        <v>10.819021739130434</v>
      </c>
      <c r="P137" s="4">
        <v>0</v>
      </c>
      <c r="Q137" s="8">
        <v>0</v>
      </c>
      <c r="R137" s="4">
        <v>9.8052173913043479</v>
      </c>
      <c r="S137" s="4">
        <v>0</v>
      </c>
      <c r="T137" s="10">
        <v>0</v>
      </c>
      <c r="U137" s="4">
        <v>5.4782608695652177</v>
      </c>
      <c r="V137" s="4">
        <v>0</v>
      </c>
      <c r="W137" s="10">
        <v>0</v>
      </c>
      <c r="X137" s="4">
        <v>27.382608695652173</v>
      </c>
      <c r="Y137" s="4">
        <v>0</v>
      </c>
      <c r="Z137" s="10">
        <v>0</v>
      </c>
      <c r="AA137" s="4">
        <v>0.70478260869565224</v>
      </c>
      <c r="AB137" s="4">
        <v>0</v>
      </c>
      <c r="AC137" s="10">
        <v>0</v>
      </c>
      <c r="AD137" s="4">
        <v>66.225543478260903</v>
      </c>
      <c r="AE137" s="4">
        <v>0</v>
      </c>
      <c r="AF137" s="10">
        <v>0</v>
      </c>
      <c r="AG137" s="4">
        <v>0</v>
      </c>
      <c r="AH137" s="4">
        <v>0</v>
      </c>
      <c r="AI137" s="10" t="s">
        <v>294</v>
      </c>
      <c r="AJ137" s="4">
        <v>0</v>
      </c>
      <c r="AK137" s="4">
        <v>0</v>
      </c>
      <c r="AL137" s="10" t="s">
        <v>294</v>
      </c>
      <c r="AM137" s="1">
        <v>35298</v>
      </c>
      <c r="AN137" s="1">
        <v>9</v>
      </c>
      <c r="AX137"/>
      <c r="AY137"/>
    </row>
    <row r="138" spans="1:51" x14ac:dyDescent="0.25">
      <c r="A138" t="s">
        <v>143</v>
      </c>
      <c r="B138" t="s">
        <v>126</v>
      </c>
      <c r="C138" t="s">
        <v>244</v>
      </c>
      <c r="D138" t="s">
        <v>192</v>
      </c>
      <c r="E138" s="4">
        <v>27</v>
      </c>
      <c r="F138" s="4">
        <v>137.995</v>
      </c>
      <c r="G138" s="4">
        <v>3.2608695652173912E-2</v>
      </c>
      <c r="H138" s="10">
        <v>2.3630345774972941E-4</v>
      </c>
      <c r="I138" s="4">
        <v>125.16586956521738</v>
      </c>
      <c r="J138" s="4">
        <v>3.2608695652173912E-2</v>
      </c>
      <c r="K138" s="10">
        <v>2.6052386138046384E-4</v>
      </c>
      <c r="L138" s="4">
        <v>26.151195652173914</v>
      </c>
      <c r="M138" s="4">
        <v>3.2608695652173912E-2</v>
      </c>
      <c r="N138" s="10">
        <v>1.2469294362632017E-3</v>
      </c>
      <c r="O138" s="4">
        <v>21.107717391304348</v>
      </c>
      <c r="P138" s="4">
        <v>3.2608695652173912E-2</v>
      </c>
      <c r="Q138" s="8">
        <v>1.544870771559959E-3</v>
      </c>
      <c r="R138" s="4">
        <v>0</v>
      </c>
      <c r="S138" s="4">
        <v>0</v>
      </c>
      <c r="T138" s="10" t="s">
        <v>294</v>
      </c>
      <c r="U138" s="4">
        <v>5.0434782608695654</v>
      </c>
      <c r="V138" s="4">
        <v>0</v>
      </c>
      <c r="W138" s="10">
        <v>0</v>
      </c>
      <c r="X138" s="4">
        <v>35.426413043478263</v>
      </c>
      <c r="Y138" s="4">
        <v>0</v>
      </c>
      <c r="Z138" s="10">
        <v>0</v>
      </c>
      <c r="AA138" s="4">
        <v>7.7856521739130446</v>
      </c>
      <c r="AB138" s="4">
        <v>0</v>
      </c>
      <c r="AC138" s="10">
        <v>0</v>
      </c>
      <c r="AD138" s="4">
        <v>68.631739130434767</v>
      </c>
      <c r="AE138" s="4">
        <v>0</v>
      </c>
      <c r="AF138" s="10">
        <v>0</v>
      </c>
      <c r="AG138" s="4">
        <v>0</v>
      </c>
      <c r="AH138" s="4">
        <v>0</v>
      </c>
      <c r="AI138" s="10" t="s">
        <v>294</v>
      </c>
      <c r="AJ138" s="4">
        <v>0</v>
      </c>
      <c r="AK138" s="4">
        <v>0</v>
      </c>
      <c r="AL138" s="10" t="s">
        <v>294</v>
      </c>
      <c r="AM138" s="1">
        <v>35285</v>
      </c>
      <c r="AN138" s="1">
        <v>9</v>
      </c>
      <c r="AX138"/>
      <c r="AY138"/>
    </row>
    <row r="139" spans="1:51" x14ac:dyDescent="0.25">
      <c r="A139" t="s">
        <v>143</v>
      </c>
      <c r="B139" t="s">
        <v>134</v>
      </c>
      <c r="C139" t="s">
        <v>205</v>
      </c>
      <c r="D139" t="s">
        <v>192</v>
      </c>
      <c r="E139" s="4">
        <v>34.902173913043477</v>
      </c>
      <c r="F139" s="4">
        <v>191.51815217391302</v>
      </c>
      <c r="G139" s="4">
        <v>30.032065217391306</v>
      </c>
      <c r="H139" s="10">
        <v>0.15681054185464316</v>
      </c>
      <c r="I139" s="4">
        <v>186.47467391304346</v>
      </c>
      <c r="J139" s="4">
        <v>30.032065217391306</v>
      </c>
      <c r="K139" s="10">
        <v>0.16105171060063528</v>
      </c>
      <c r="L139" s="4">
        <v>34.110760869565219</v>
      </c>
      <c r="M139" s="4">
        <v>6.0292391304347817</v>
      </c>
      <c r="N139" s="10">
        <v>0.17675475353627407</v>
      </c>
      <c r="O139" s="4">
        <v>29.067282608695656</v>
      </c>
      <c r="P139" s="4">
        <v>6.0292391304347817</v>
      </c>
      <c r="Q139" s="8">
        <v>0.20742355629181167</v>
      </c>
      <c r="R139" s="4">
        <v>0</v>
      </c>
      <c r="S139" s="4">
        <v>0</v>
      </c>
      <c r="T139" s="10" t="s">
        <v>294</v>
      </c>
      <c r="U139" s="4">
        <v>5.0434782608695654</v>
      </c>
      <c r="V139" s="4">
        <v>0</v>
      </c>
      <c r="W139" s="10">
        <v>0</v>
      </c>
      <c r="X139" s="4">
        <v>61.602934782608706</v>
      </c>
      <c r="Y139" s="4">
        <v>11.296630434782609</v>
      </c>
      <c r="Z139" s="10">
        <v>0.18337812110165555</v>
      </c>
      <c r="AA139" s="4">
        <v>0</v>
      </c>
      <c r="AB139" s="4">
        <v>0</v>
      </c>
      <c r="AC139" s="10" t="s">
        <v>294</v>
      </c>
      <c r="AD139" s="4">
        <v>95.804456521739098</v>
      </c>
      <c r="AE139" s="4">
        <v>12.706195652173916</v>
      </c>
      <c r="AF139" s="10">
        <v>0.13262635281784349</v>
      </c>
      <c r="AG139" s="4">
        <v>0</v>
      </c>
      <c r="AH139" s="4">
        <v>0</v>
      </c>
      <c r="AI139" s="10" t="s">
        <v>294</v>
      </c>
      <c r="AJ139" s="4">
        <v>0</v>
      </c>
      <c r="AK139" s="4">
        <v>0</v>
      </c>
      <c r="AL139" s="10" t="s">
        <v>294</v>
      </c>
      <c r="AM139" s="1">
        <v>35293</v>
      </c>
      <c r="AN139" s="1">
        <v>9</v>
      </c>
      <c r="AX139"/>
      <c r="AY139"/>
    </row>
    <row r="140" spans="1:51" x14ac:dyDescent="0.25">
      <c r="A140" t="s">
        <v>143</v>
      </c>
      <c r="B140" t="s">
        <v>103</v>
      </c>
      <c r="C140" t="s">
        <v>236</v>
      </c>
      <c r="D140" t="s">
        <v>201</v>
      </c>
      <c r="E140" s="4">
        <v>87.760869565217391</v>
      </c>
      <c r="F140" s="4">
        <v>299.72869565217388</v>
      </c>
      <c r="G140" s="4">
        <v>51.36728260869566</v>
      </c>
      <c r="H140" s="10">
        <v>0.17137926182518687</v>
      </c>
      <c r="I140" s="4">
        <v>279.2132608695652</v>
      </c>
      <c r="J140" s="4">
        <v>51.36728260869566</v>
      </c>
      <c r="K140" s="10">
        <v>0.18397150066841542</v>
      </c>
      <c r="L140" s="4">
        <v>27.399130434782609</v>
      </c>
      <c r="M140" s="4">
        <v>0.11934782608695653</v>
      </c>
      <c r="N140" s="10">
        <v>4.3558983147672092E-3</v>
      </c>
      <c r="O140" s="4">
        <v>22.377391304347828</v>
      </c>
      <c r="P140" s="4">
        <v>0.11934782608695653</v>
      </c>
      <c r="Q140" s="8">
        <v>5.3334110515271625E-3</v>
      </c>
      <c r="R140" s="4">
        <v>0</v>
      </c>
      <c r="S140" s="4">
        <v>0</v>
      </c>
      <c r="T140" s="10" t="s">
        <v>294</v>
      </c>
      <c r="U140" s="4">
        <v>5.0217391304347823</v>
      </c>
      <c r="V140" s="4">
        <v>0</v>
      </c>
      <c r="W140" s="10">
        <v>0</v>
      </c>
      <c r="X140" s="4">
        <v>54.296956521739105</v>
      </c>
      <c r="Y140" s="4">
        <v>4.5456521739130435</v>
      </c>
      <c r="Z140" s="10">
        <v>8.3718360385320698E-2</v>
      </c>
      <c r="AA140" s="4">
        <v>15.493695652173914</v>
      </c>
      <c r="AB140" s="4">
        <v>0</v>
      </c>
      <c r="AC140" s="10">
        <v>0</v>
      </c>
      <c r="AD140" s="4">
        <v>202.53891304347829</v>
      </c>
      <c r="AE140" s="4">
        <v>46.702282608695661</v>
      </c>
      <c r="AF140" s="10">
        <v>0.23058424629083624</v>
      </c>
      <c r="AG140" s="4">
        <v>0</v>
      </c>
      <c r="AH140" s="4">
        <v>0</v>
      </c>
      <c r="AI140" s="10" t="s">
        <v>294</v>
      </c>
      <c r="AJ140" s="4">
        <v>0</v>
      </c>
      <c r="AK140" s="4">
        <v>0</v>
      </c>
      <c r="AL140" s="10" t="s">
        <v>294</v>
      </c>
      <c r="AM140" s="1">
        <v>35254</v>
      </c>
      <c r="AN140" s="1">
        <v>9</v>
      </c>
      <c r="AX140"/>
      <c r="AY140"/>
    </row>
    <row r="141" spans="1:51" x14ac:dyDescent="0.25">
      <c r="A141" t="s">
        <v>143</v>
      </c>
      <c r="B141" t="s">
        <v>62</v>
      </c>
      <c r="C141" t="s">
        <v>216</v>
      </c>
      <c r="D141" t="s">
        <v>197</v>
      </c>
      <c r="E141" s="4">
        <v>72.086956521739125</v>
      </c>
      <c r="F141" s="4">
        <v>270.50565217391306</v>
      </c>
      <c r="G141" s="4">
        <v>0</v>
      </c>
      <c r="H141" s="10">
        <v>0</v>
      </c>
      <c r="I141" s="4">
        <v>255.30978260869568</v>
      </c>
      <c r="J141" s="4">
        <v>0</v>
      </c>
      <c r="K141" s="10">
        <v>0</v>
      </c>
      <c r="L141" s="4">
        <v>50.331739130434784</v>
      </c>
      <c r="M141" s="4">
        <v>0</v>
      </c>
      <c r="N141" s="10">
        <v>0</v>
      </c>
      <c r="O141" s="4">
        <v>39.722826086956523</v>
      </c>
      <c r="P141" s="4">
        <v>0</v>
      </c>
      <c r="Q141" s="8">
        <v>0</v>
      </c>
      <c r="R141" s="4">
        <v>4.8697826086956519</v>
      </c>
      <c r="S141" s="4">
        <v>0</v>
      </c>
      <c r="T141" s="10">
        <v>0</v>
      </c>
      <c r="U141" s="4">
        <v>5.7391304347826084</v>
      </c>
      <c r="V141" s="4">
        <v>0</v>
      </c>
      <c r="W141" s="10">
        <v>0</v>
      </c>
      <c r="X141" s="4">
        <v>46.201086956521742</v>
      </c>
      <c r="Y141" s="4">
        <v>0</v>
      </c>
      <c r="Z141" s="10">
        <v>0</v>
      </c>
      <c r="AA141" s="4">
        <v>4.5869565217391308</v>
      </c>
      <c r="AB141" s="4">
        <v>0</v>
      </c>
      <c r="AC141" s="10">
        <v>0</v>
      </c>
      <c r="AD141" s="4">
        <v>169.3858695652174</v>
      </c>
      <c r="AE141" s="4">
        <v>0</v>
      </c>
      <c r="AF141" s="10">
        <v>0</v>
      </c>
      <c r="AG141" s="4">
        <v>0</v>
      </c>
      <c r="AH141" s="4">
        <v>0</v>
      </c>
      <c r="AI141" s="10" t="s">
        <v>294</v>
      </c>
      <c r="AJ141" s="4">
        <v>0</v>
      </c>
      <c r="AK141" s="4">
        <v>0</v>
      </c>
      <c r="AL141" s="10" t="s">
        <v>294</v>
      </c>
      <c r="AM141" s="1">
        <v>35152</v>
      </c>
      <c r="AN141" s="1">
        <v>9</v>
      </c>
      <c r="AX141"/>
      <c r="AY141"/>
    </row>
    <row r="142" spans="1:51" x14ac:dyDescent="0.25">
      <c r="AY142"/>
    </row>
    <row r="143" spans="1:51" x14ac:dyDescent="0.25">
      <c r="AY143"/>
    </row>
    <row r="144" spans="1:51" x14ac:dyDescent="0.25">
      <c r="F144" s="4"/>
      <c r="G144" s="4"/>
      <c r="AY144"/>
    </row>
    <row r="145" spans="51:51" x14ac:dyDescent="0.25">
      <c r="AY145"/>
    </row>
    <row r="146" spans="51:51" x14ac:dyDescent="0.25">
      <c r="AY146"/>
    </row>
    <row r="147" spans="51:51" x14ac:dyDescent="0.25">
      <c r="AY147"/>
    </row>
    <row r="148" spans="51:51" x14ac:dyDescent="0.25">
      <c r="AY148"/>
    </row>
    <row r="149" spans="51:51" x14ac:dyDescent="0.25">
      <c r="AY149"/>
    </row>
    <row r="150" spans="51:51" x14ac:dyDescent="0.25">
      <c r="AY150"/>
    </row>
    <row r="151" spans="51:51" x14ac:dyDescent="0.25">
      <c r="AY151"/>
    </row>
    <row r="152" spans="51:51" x14ac:dyDescent="0.25">
      <c r="AY152"/>
    </row>
    <row r="153" spans="51:51" x14ac:dyDescent="0.25">
      <c r="AY153"/>
    </row>
    <row r="154" spans="51:51" x14ac:dyDescent="0.25">
      <c r="AY154"/>
    </row>
    <row r="155" spans="51:51" x14ac:dyDescent="0.25">
      <c r="AY155"/>
    </row>
    <row r="156" spans="51:51" x14ac:dyDescent="0.25">
      <c r="AY156"/>
    </row>
    <row r="157" spans="51:51" x14ac:dyDescent="0.25">
      <c r="AY157"/>
    </row>
    <row r="158" spans="51:51" x14ac:dyDescent="0.25">
      <c r="AY158"/>
    </row>
    <row r="159" spans="51:51" x14ac:dyDescent="0.25">
      <c r="AY159"/>
    </row>
    <row r="160" spans="51:51" x14ac:dyDescent="0.25">
      <c r="AY160"/>
    </row>
    <row r="161" spans="51:51" x14ac:dyDescent="0.25">
      <c r="AY161"/>
    </row>
    <row r="162" spans="51:51" x14ac:dyDescent="0.25">
      <c r="AY162"/>
    </row>
    <row r="163" spans="51:51" x14ac:dyDescent="0.25">
      <c r="AY163"/>
    </row>
    <row r="164" spans="51:51" x14ac:dyDescent="0.25">
      <c r="AY164"/>
    </row>
    <row r="165" spans="51:51" x14ac:dyDescent="0.25">
      <c r="AY165"/>
    </row>
    <row r="166" spans="51:51" x14ac:dyDescent="0.25">
      <c r="AY166"/>
    </row>
    <row r="167" spans="51:51" x14ac:dyDescent="0.25">
      <c r="AY167"/>
    </row>
    <row r="168" spans="51:51" x14ac:dyDescent="0.25">
      <c r="AY168"/>
    </row>
    <row r="169" spans="51:51" x14ac:dyDescent="0.25">
      <c r="AY169"/>
    </row>
    <row r="170" spans="51:51" x14ac:dyDescent="0.25">
      <c r="AY170"/>
    </row>
    <row r="171" spans="51:51" x14ac:dyDescent="0.25">
      <c r="AY171"/>
    </row>
    <row r="172" spans="51:51" x14ac:dyDescent="0.25">
      <c r="AY172"/>
    </row>
    <row r="173" spans="51:51" x14ac:dyDescent="0.25">
      <c r="AY173"/>
    </row>
    <row r="174" spans="51:51" x14ac:dyDescent="0.25">
      <c r="AY174"/>
    </row>
    <row r="175" spans="51:51" x14ac:dyDescent="0.25">
      <c r="AY175"/>
    </row>
    <row r="176" spans="51:51" x14ac:dyDescent="0.25">
      <c r="AY176"/>
    </row>
    <row r="177" spans="51:51" x14ac:dyDescent="0.25">
      <c r="AY177"/>
    </row>
    <row r="178" spans="51:51" x14ac:dyDescent="0.25">
      <c r="AY178"/>
    </row>
    <row r="179" spans="51:51" x14ac:dyDescent="0.25">
      <c r="AY179"/>
    </row>
    <row r="180" spans="51:51" x14ac:dyDescent="0.25">
      <c r="AY180"/>
    </row>
    <row r="181" spans="51:51" x14ac:dyDescent="0.25">
      <c r="AY181"/>
    </row>
    <row r="182" spans="51:51" x14ac:dyDescent="0.25">
      <c r="AY182"/>
    </row>
    <row r="183" spans="51:51" x14ac:dyDescent="0.25">
      <c r="AY183"/>
    </row>
    <row r="184" spans="51:51" x14ac:dyDescent="0.25">
      <c r="AY184"/>
    </row>
    <row r="185" spans="51:51" x14ac:dyDescent="0.25">
      <c r="AY185"/>
    </row>
    <row r="186" spans="51:51" x14ac:dyDescent="0.25">
      <c r="AY186"/>
    </row>
    <row r="187" spans="51:51" x14ac:dyDescent="0.25">
      <c r="AY187"/>
    </row>
    <row r="188" spans="51:51" x14ac:dyDescent="0.25">
      <c r="AY188"/>
    </row>
    <row r="189" spans="51:51" x14ac:dyDescent="0.25">
      <c r="AY189"/>
    </row>
    <row r="190" spans="51:51" x14ac:dyDescent="0.25">
      <c r="AY190"/>
    </row>
    <row r="191" spans="51:51" x14ac:dyDescent="0.25">
      <c r="AY191"/>
    </row>
    <row r="192" spans="51:51" x14ac:dyDescent="0.25">
      <c r="AY192"/>
    </row>
    <row r="193" spans="51:51" x14ac:dyDescent="0.25">
      <c r="AY193"/>
    </row>
    <row r="194" spans="51:51" x14ac:dyDescent="0.25">
      <c r="AY194"/>
    </row>
    <row r="195" spans="51:51" x14ac:dyDescent="0.25">
      <c r="AY195"/>
    </row>
    <row r="196" spans="51:51" x14ac:dyDescent="0.25">
      <c r="AY196"/>
    </row>
    <row r="197" spans="51:51" x14ac:dyDescent="0.25">
      <c r="AY197"/>
    </row>
    <row r="198" spans="51:51" x14ac:dyDescent="0.25">
      <c r="AY198"/>
    </row>
    <row r="199" spans="51:51" x14ac:dyDescent="0.25">
      <c r="AY199"/>
    </row>
    <row r="200" spans="51:51" x14ac:dyDescent="0.25">
      <c r="AY200"/>
    </row>
    <row r="201" spans="51:51" x14ac:dyDescent="0.25">
      <c r="AY201"/>
    </row>
    <row r="202" spans="51:51" x14ac:dyDescent="0.25">
      <c r="AY202"/>
    </row>
    <row r="203" spans="51:51" x14ac:dyDescent="0.25">
      <c r="AY203"/>
    </row>
    <row r="204" spans="51:51" x14ac:dyDescent="0.25">
      <c r="AY204"/>
    </row>
    <row r="205" spans="51:51" x14ac:dyDescent="0.25">
      <c r="AY205"/>
    </row>
    <row r="206" spans="51:51" x14ac:dyDescent="0.25">
      <c r="AY206"/>
    </row>
    <row r="207" spans="51:51" x14ac:dyDescent="0.25">
      <c r="AY207"/>
    </row>
    <row r="208" spans="51:51" x14ac:dyDescent="0.25">
      <c r="AY208"/>
    </row>
    <row r="209" spans="51:51" x14ac:dyDescent="0.25">
      <c r="AY209"/>
    </row>
    <row r="210" spans="51:51" x14ac:dyDescent="0.25">
      <c r="AY210"/>
    </row>
    <row r="211" spans="51:51" x14ac:dyDescent="0.25">
      <c r="AY211"/>
    </row>
    <row r="212" spans="51:51" x14ac:dyDescent="0.25">
      <c r="AY212"/>
    </row>
    <row r="213" spans="51:51" x14ac:dyDescent="0.25">
      <c r="AY213"/>
    </row>
    <row r="214" spans="51:51" x14ac:dyDescent="0.25">
      <c r="AY214"/>
    </row>
    <row r="215" spans="51:51" x14ac:dyDescent="0.25">
      <c r="AY215"/>
    </row>
    <row r="216" spans="51:51" x14ac:dyDescent="0.25">
      <c r="AY216"/>
    </row>
    <row r="217" spans="51:51" x14ac:dyDescent="0.25">
      <c r="AY217"/>
    </row>
    <row r="218" spans="51:51" x14ac:dyDescent="0.25">
      <c r="AY218"/>
    </row>
    <row r="219" spans="51:51" x14ac:dyDescent="0.25">
      <c r="AY219"/>
    </row>
    <row r="220" spans="51:51" x14ac:dyDescent="0.25">
      <c r="AY220"/>
    </row>
    <row r="221" spans="51:51" x14ac:dyDescent="0.25">
      <c r="AY221"/>
    </row>
    <row r="222" spans="51:51" x14ac:dyDescent="0.25">
      <c r="AY222"/>
    </row>
    <row r="223" spans="51:51" x14ac:dyDescent="0.25">
      <c r="AY223"/>
    </row>
    <row r="224" spans="51:51" x14ac:dyDescent="0.25">
      <c r="AY224"/>
    </row>
    <row r="225" spans="51:51" x14ac:dyDescent="0.25">
      <c r="AY225"/>
    </row>
    <row r="226" spans="51:51" x14ac:dyDescent="0.25">
      <c r="AY226"/>
    </row>
    <row r="227" spans="51:51" x14ac:dyDescent="0.25">
      <c r="AY227"/>
    </row>
    <row r="228" spans="51:51" x14ac:dyDescent="0.25">
      <c r="AY228"/>
    </row>
    <row r="229" spans="51:51" x14ac:dyDescent="0.25">
      <c r="AY229"/>
    </row>
    <row r="230" spans="51:51" x14ac:dyDescent="0.25">
      <c r="AY230"/>
    </row>
    <row r="231" spans="51:51" x14ac:dyDescent="0.25">
      <c r="AY231"/>
    </row>
    <row r="232" spans="51:51" x14ac:dyDescent="0.25">
      <c r="AY232"/>
    </row>
    <row r="233" spans="51:51" x14ac:dyDescent="0.25">
      <c r="AY233"/>
    </row>
    <row r="234" spans="51:51" x14ac:dyDescent="0.25">
      <c r="AY234"/>
    </row>
    <row r="235" spans="51:51" x14ac:dyDescent="0.25">
      <c r="AY235"/>
    </row>
    <row r="236" spans="51:51" x14ac:dyDescent="0.25">
      <c r="AY236"/>
    </row>
    <row r="237" spans="51:51" x14ac:dyDescent="0.25">
      <c r="AY237"/>
    </row>
    <row r="238" spans="51:51" x14ac:dyDescent="0.25">
      <c r="AY238"/>
    </row>
    <row r="239" spans="51:51" x14ac:dyDescent="0.25">
      <c r="AY239"/>
    </row>
    <row r="240" spans="51:51" x14ac:dyDescent="0.25">
      <c r="AY240"/>
    </row>
    <row r="241" spans="51:51" x14ac:dyDescent="0.25">
      <c r="AY241"/>
    </row>
    <row r="242" spans="51:51" x14ac:dyDescent="0.25">
      <c r="AY242"/>
    </row>
    <row r="243" spans="51:51" x14ac:dyDescent="0.25">
      <c r="AY243"/>
    </row>
    <row r="244" spans="51:51" x14ac:dyDescent="0.25">
      <c r="AY244"/>
    </row>
    <row r="245" spans="51:51" x14ac:dyDescent="0.25">
      <c r="AY245"/>
    </row>
    <row r="246" spans="51:51" x14ac:dyDescent="0.25">
      <c r="AY246"/>
    </row>
    <row r="247" spans="51:51" x14ac:dyDescent="0.25">
      <c r="AY247"/>
    </row>
    <row r="248" spans="51:51" x14ac:dyDescent="0.25">
      <c r="AY248"/>
    </row>
    <row r="249" spans="51:51" x14ac:dyDescent="0.25">
      <c r="AY249"/>
    </row>
    <row r="250" spans="51:51" x14ac:dyDescent="0.25">
      <c r="AY250"/>
    </row>
    <row r="251" spans="51:51" x14ac:dyDescent="0.25">
      <c r="AY251"/>
    </row>
    <row r="252" spans="51:51" x14ac:dyDescent="0.25">
      <c r="AY252"/>
    </row>
    <row r="253" spans="51:51" x14ac:dyDescent="0.25">
      <c r="AY253"/>
    </row>
    <row r="254" spans="51:51" x14ac:dyDescent="0.25">
      <c r="AY254"/>
    </row>
    <row r="255" spans="51:51" x14ac:dyDescent="0.25">
      <c r="AY255"/>
    </row>
    <row r="256" spans="51:51" x14ac:dyDescent="0.25">
      <c r="AY256"/>
    </row>
    <row r="257" spans="51:51" x14ac:dyDescent="0.25">
      <c r="AY257"/>
    </row>
    <row r="258" spans="51:51" x14ac:dyDescent="0.25">
      <c r="AY258"/>
    </row>
    <row r="259" spans="51:51" x14ac:dyDescent="0.25">
      <c r="AY259"/>
    </row>
    <row r="260" spans="51:51" x14ac:dyDescent="0.25">
      <c r="AY260"/>
    </row>
    <row r="261" spans="51:51" x14ac:dyDescent="0.25">
      <c r="AY261"/>
    </row>
    <row r="262" spans="51:51" x14ac:dyDescent="0.25">
      <c r="AY262"/>
    </row>
    <row r="263" spans="51:51" x14ac:dyDescent="0.25">
      <c r="AY263"/>
    </row>
    <row r="264" spans="51:51" x14ac:dyDescent="0.25">
      <c r="AY264"/>
    </row>
    <row r="265" spans="51:51" x14ac:dyDescent="0.25">
      <c r="AY265"/>
    </row>
    <row r="266" spans="51:51" x14ac:dyDescent="0.25">
      <c r="AY266"/>
    </row>
    <row r="267" spans="51:51" x14ac:dyDescent="0.25">
      <c r="AY267"/>
    </row>
    <row r="268" spans="51:51" x14ac:dyDescent="0.25">
      <c r="AY268"/>
    </row>
    <row r="269" spans="51:51" x14ac:dyDescent="0.25">
      <c r="AY269"/>
    </row>
    <row r="270" spans="51:51" x14ac:dyDescent="0.25">
      <c r="AY270"/>
    </row>
    <row r="271" spans="51:51" x14ac:dyDescent="0.25">
      <c r="AY271"/>
    </row>
    <row r="272" spans="51:51" x14ac:dyDescent="0.25">
      <c r="AY272"/>
    </row>
    <row r="273" spans="51:51" x14ac:dyDescent="0.25">
      <c r="AY273"/>
    </row>
    <row r="274" spans="51:51" x14ac:dyDescent="0.25">
      <c r="AY274"/>
    </row>
    <row r="275" spans="51:51" x14ac:dyDescent="0.25">
      <c r="AY275"/>
    </row>
    <row r="276" spans="51:51" x14ac:dyDescent="0.25">
      <c r="AY276"/>
    </row>
    <row r="277" spans="51:51" x14ac:dyDescent="0.25">
      <c r="AY277"/>
    </row>
    <row r="278" spans="51:51" x14ac:dyDescent="0.25">
      <c r="AY278"/>
    </row>
    <row r="279" spans="51:51" x14ac:dyDescent="0.25">
      <c r="AY279"/>
    </row>
    <row r="280" spans="51:51" x14ac:dyDescent="0.25">
      <c r="AY280"/>
    </row>
    <row r="281" spans="51:51" x14ac:dyDescent="0.25">
      <c r="AY281"/>
    </row>
    <row r="282" spans="51:51" x14ac:dyDescent="0.25">
      <c r="AY282"/>
    </row>
    <row r="283" spans="51:51" x14ac:dyDescent="0.25">
      <c r="AY283"/>
    </row>
    <row r="284" spans="51:51" x14ac:dyDescent="0.25">
      <c r="AY284"/>
    </row>
    <row r="285" spans="51:51" x14ac:dyDescent="0.25">
      <c r="AY285"/>
    </row>
    <row r="286" spans="51:51" x14ac:dyDescent="0.25">
      <c r="AY286"/>
    </row>
    <row r="287" spans="51:51" x14ac:dyDescent="0.25">
      <c r="AY287"/>
    </row>
    <row r="288" spans="51:51" x14ac:dyDescent="0.25">
      <c r="AY288"/>
    </row>
    <row r="289" spans="51:51" x14ac:dyDescent="0.25">
      <c r="AY289"/>
    </row>
    <row r="290" spans="51:51" x14ac:dyDescent="0.25">
      <c r="AY290"/>
    </row>
    <row r="291" spans="51:51" x14ac:dyDescent="0.25">
      <c r="AY291"/>
    </row>
    <row r="292" spans="51:51" x14ac:dyDescent="0.25">
      <c r="AY292"/>
    </row>
    <row r="293" spans="51:51" x14ac:dyDescent="0.25">
      <c r="AY293"/>
    </row>
    <row r="294" spans="51:51" x14ac:dyDescent="0.25">
      <c r="AY294"/>
    </row>
    <row r="295" spans="51:51" x14ac:dyDescent="0.25">
      <c r="AY295"/>
    </row>
    <row r="296" spans="51:51" x14ac:dyDescent="0.25">
      <c r="AY296"/>
    </row>
    <row r="297" spans="51:51" x14ac:dyDescent="0.25">
      <c r="AY297"/>
    </row>
    <row r="298" spans="51:51" x14ac:dyDescent="0.25">
      <c r="AY298"/>
    </row>
    <row r="299" spans="51:51" x14ac:dyDescent="0.25">
      <c r="AY299"/>
    </row>
    <row r="300" spans="51:51" x14ac:dyDescent="0.25">
      <c r="AY300"/>
    </row>
    <row r="301" spans="51:51" x14ac:dyDescent="0.25">
      <c r="AY301"/>
    </row>
    <row r="302" spans="51:51" x14ac:dyDescent="0.25">
      <c r="AY302"/>
    </row>
    <row r="303" spans="51:51" x14ac:dyDescent="0.25">
      <c r="AY303"/>
    </row>
    <row r="304" spans="51:51" x14ac:dyDescent="0.25">
      <c r="AY304"/>
    </row>
    <row r="305" spans="51:51" x14ac:dyDescent="0.25">
      <c r="AY305"/>
    </row>
    <row r="306" spans="51:51" x14ac:dyDescent="0.25">
      <c r="AY306"/>
    </row>
    <row r="307" spans="51:51" x14ac:dyDescent="0.25">
      <c r="AY307"/>
    </row>
    <row r="308" spans="51:51" x14ac:dyDescent="0.25">
      <c r="AY308"/>
    </row>
    <row r="309" spans="51:51" x14ac:dyDescent="0.25">
      <c r="AY309"/>
    </row>
    <row r="310" spans="51:51" x14ac:dyDescent="0.25">
      <c r="AY310"/>
    </row>
    <row r="311" spans="51:51" x14ac:dyDescent="0.25">
      <c r="AY311"/>
    </row>
    <row r="312" spans="51:51" x14ac:dyDescent="0.25">
      <c r="AY312"/>
    </row>
    <row r="313" spans="51:51" x14ac:dyDescent="0.25">
      <c r="AY313"/>
    </row>
    <row r="314" spans="51:51" x14ac:dyDescent="0.25">
      <c r="AY314"/>
    </row>
    <row r="315" spans="51:51" x14ac:dyDescent="0.25">
      <c r="AY315"/>
    </row>
    <row r="316" spans="51:51" x14ac:dyDescent="0.25">
      <c r="AY316"/>
    </row>
    <row r="317" spans="51:51" x14ac:dyDescent="0.25">
      <c r="AY317"/>
    </row>
    <row r="318" spans="51:51" x14ac:dyDescent="0.25">
      <c r="AY318"/>
    </row>
    <row r="319" spans="51:51" x14ac:dyDescent="0.25">
      <c r="AY319"/>
    </row>
    <row r="320" spans="51:51" x14ac:dyDescent="0.25">
      <c r="AY320"/>
    </row>
    <row r="321" spans="51:51" x14ac:dyDescent="0.25">
      <c r="AY321"/>
    </row>
    <row r="322" spans="51:51" x14ac:dyDescent="0.25">
      <c r="AY322"/>
    </row>
    <row r="323" spans="51:51" x14ac:dyDescent="0.25">
      <c r="AY323"/>
    </row>
    <row r="324" spans="51:51" x14ac:dyDescent="0.25">
      <c r="AY324"/>
    </row>
    <row r="325" spans="51:51" x14ac:dyDescent="0.25">
      <c r="AY325"/>
    </row>
    <row r="332" spans="51:51" x14ac:dyDescent="0.25">
      <c r="AY332"/>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B7CF-E878-480C-A671-38BC819BE854}">
  <dimension ref="A1:AI141"/>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3" width="8.7109375" hidden="1" customWidth="1" outlineLevel="1"/>
    <col min="24" max="24" width="11.28515625" hidden="1" customWidth="1" outlineLevel="1"/>
    <col min="25" max="25" width="11.42578125" hidden="1" customWidth="1" outlineLevel="1"/>
    <col min="26" max="26" width="12.5703125" customWidth="1" collapsed="1"/>
    <col min="27" max="34" width="12.5703125" customWidth="1"/>
    <col min="35" max="35" width="12.5703125" style="6" customWidth="1"/>
    <col min="36" max="36" width="11.85546875" customWidth="1"/>
    <col min="38" max="38" width="12.5703125" customWidth="1"/>
    <col min="40" max="48" width="12.5703125" customWidth="1"/>
    <col min="49" max="49" width="18.5703125" customWidth="1"/>
    <col min="51" max="51" width="22.140625" customWidth="1"/>
  </cols>
  <sheetData>
    <row r="1" spans="1:35" s="2" customFormat="1" ht="189.95" customHeight="1" x14ac:dyDescent="0.25">
      <c r="A1" s="2" t="s">
        <v>246</v>
      </c>
      <c r="B1" s="2" t="s">
        <v>248</v>
      </c>
      <c r="C1" s="2" t="s">
        <v>249</v>
      </c>
      <c r="D1" s="2" t="s">
        <v>250</v>
      </c>
      <c r="E1" s="2" t="s">
        <v>251</v>
      </c>
      <c r="F1" s="2" t="s">
        <v>336</v>
      </c>
      <c r="G1" s="2" t="s">
        <v>337</v>
      </c>
      <c r="H1" s="2" t="s">
        <v>338</v>
      </c>
      <c r="I1" s="2" t="s">
        <v>339</v>
      </c>
      <c r="J1" s="2" t="s">
        <v>340</v>
      </c>
      <c r="K1" s="2" t="s">
        <v>341</v>
      </c>
      <c r="L1" s="2" t="s">
        <v>342</v>
      </c>
      <c r="M1" s="2" t="s">
        <v>343</v>
      </c>
      <c r="N1" s="2" t="s">
        <v>344</v>
      </c>
      <c r="O1" s="2" t="s">
        <v>345</v>
      </c>
      <c r="P1" s="2" t="s">
        <v>346</v>
      </c>
      <c r="Q1" s="2" t="s">
        <v>347</v>
      </c>
      <c r="R1" s="2" t="s">
        <v>348</v>
      </c>
      <c r="S1" s="2" t="s">
        <v>349</v>
      </c>
      <c r="T1" s="2" t="s">
        <v>350</v>
      </c>
      <c r="U1" s="2" t="s">
        <v>351</v>
      </c>
      <c r="V1" s="2" t="s">
        <v>352</v>
      </c>
      <c r="W1" s="2" t="s">
        <v>353</v>
      </c>
      <c r="X1" s="2" t="s">
        <v>354</v>
      </c>
      <c r="Y1" s="2" t="s">
        <v>355</v>
      </c>
      <c r="Z1" s="2" t="s">
        <v>356</v>
      </c>
      <c r="AA1" s="2" t="s">
        <v>357</v>
      </c>
      <c r="AB1" s="2" t="s">
        <v>358</v>
      </c>
      <c r="AC1" s="2" t="s">
        <v>359</v>
      </c>
      <c r="AD1" s="2" t="s">
        <v>360</v>
      </c>
      <c r="AE1" s="2" t="s">
        <v>361</v>
      </c>
      <c r="AF1" s="2" t="s">
        <v>362</v>
      </c>
      <c r="AG1" s="2" t="s">
        <v>363</v>
      </c>
      <c r="AH1" s="2" t="s">
        <v>278</v>
      </c>
      <c r="AI1" s="3" t="s">
        <v>364</v>
      </c>
    </row>
    <row r="2" spans="1:35" x14ac:dyDescent="0.25">
      <c r="A2" t="s">
        <v>143</v>
      </c>
      <c r="B2" t="s">
        <v>120</v>
      </c>
      <c r="C2" t="s">
        <v>205</v>
      </c>
      <c r="D2" t="s">
        <v>192</v>
      </c>
      <c r="E2" s="6">
        <v>49.543478260869563</v>
      </c>
      <c r="F2" s="6">
        <v>4.5217391304347823</v>
      </c>
      <c r="G2" s="6">
        <v>0.32608695652173914</v>
      </c>
      <c r="H2" s="6">
        <v>0.69565217391304346</v>
      </c>
      <c r="I2" s="6">
        <v>5.8152173913043477</v>
      </c>
      <c r="J2" s="6">
        <v>0</v>
      </c>
      <c r="K2" s="6">
        <v>0</v>
      </c>
      <c r="L2" s="6">
        <v>4.6394565217391319</v>
      </c>
      <c r="M2" s="6">
        <v>10.978260869565217</v>
      </c>
      <c r="N2" s="6">
        <v>0</v>
      </c>
      <c r="O2" s="6">
        <f>SUM(NonNurse[[#This Row],[Qualified Social Work Staff Hours]],NonNurse[[#This Row],[Other Social Work Staff Hours]])/NonNurse[[#This Row],[MDS Census]]</f>
        <v>0.2215884159719175</v>
      </c>
      <c r="P2" s="6">
        <v>10.760869565217391</v>
      </c>
      <c r="Q2" s="6">
        <v>12.597826086956522</v>
      </c>
      <c r="R2" s="6">
        <f>SUM(NonNurse[[#This Row],[Qualified Activities Professional Hours]],NonNurse[[#This Row],[Other Activities Professional Hours]])/NonNurse[[#This Row],[MDS Census]]</f>
        <v>0.47147871873628788</v>
      </c>
      <c r="S2" s="6">
        <v>9.1476086956521723</v>
      </c>
      <c r="T2" s="6">
        <v>12.687173913043473</v>
      </c>
      <c r="U2" s="6">
        <v>0</v>
      </c>
      <c r="V2" s="6">
        <f>SUM(NonNurse[[#This Row],[Occupational Therapist Hours]],NonNurse[[#This Row],[OT Assistant Hours]],NonNurse[[#This Row],[OT Aide Hours]])/NonNurse[[#This Row],[MDS Census]]</f>
        <v>0.4407196138657305</v>
      </c>
      <c r="W2" s="6">
        <v>5.9681521739130439</v>
      </c>
      <c r="X2" s="6">
        <v>11.24217391304348</v>
      </c>
      <c r="Y2" s="6">
        <v>5.1847826086956523</v>
      </c>
      <c r="Z2" s="6">
        <f>SUM(NonNurse[[#This Row],[Physical Therapist (PT) Hours]],NonNurse[[#This Row],[PT Assistant Hours]],NonNurse[[#This Row],[PT Aide Hours]])/NonNurse[[#This Row],[MDS Census]]</f>
        <v>0.45202939885914883</v>
      </c>
      <c r="AA2" s="6">
        <v>0</v>
      </c>
      <c r="AB2" s="6">
        <v>0</v>
      </c>
      <c r="AC2" s="6">
        <v>0</v>
      </c>
      <c r="AD2" s="6">
        <v>0</v>
      </c>
      <c r="AE2" s="6">
        <v>0</v>
      </c>
      <c r="AF2" s="6">
        <v>0</v>
      </c>
      <c r="AG2" s="6">
        <v>0</v>
      </c>
      <c r="AH2" s="1">
        <v>35279</v>
      </c>
      <c r="AI2">
        <v>9</v>
      </c>
    </row>
    <row r="3" spans="1:35" x14ac:dyDescent="0.25">
      <c r="A3" t="s">
        <v>143</v>
      </c>
      <c r="B3" t="s">
        <v>113</v>
      </c>
      <c r="C3" t="s">
        <v>207</v>
      </c>
      <c r="D3" t="s">
        <v>192</v>
      </c>
      <c r="E3" s="6">
        <v>37.271739130434781</v>
      </c>
      <c r="F3" s="6">
        <v>5.7391304347826084</v>
      </c>
      <c r="G3" s="6">
        <v>0.14130434782608695</v>
      </c>
      <c r="H3" s="6">
        <v>0.50760869565217381</v>
      </c>
      <c r="I3" s="6">
        <v>0</v>
      </c>
      <c r="J3" s="6">
        <v>0</v>
      </c>
      <c r="K3" s="6">
        <v>0</v>
      </c>
      <c r="L3" s="6">
        <v>4.2625000000000002</v>
      </c>
      <c r="M3" s="6">
        <v>0</v>
      </c>
      <c r="N3" s="6">
        <v>0</v>
      </c>
      <c r="O3" s="6">
        <f>SUM(NonNurse[[#This Row],[Qualified Social Work Staff Hours]],NonNurse[[#This Row],[Other Social Work Staff Hours]])/NonNurse[[#This Row],[MDS Census]]</f>
        <v>0</v>
      </c>
      <c r="P3" s="6">
        <v>0</v>
      </c>
      <c r="Q3" s="6">
        <v>0</v>
      </c>
      <c r="R3" s="6">
        <f>SUM(NonNurse[[#This Row],[Qualified Activities Professional Hours]],NonNurse[[#This Row],[Other Activities Professional Hours]])/NonNurse[[#This Row],[MDS Census]]</f>
        <v>0</v>
      </c>
      <c r="S3" s="6">
        <v>13.867065217391307</v>
      </c>
      <c r="T3" s="6">
        <v>6.5781521739130442</v>
      </c>
      <c r="U3" s="6">
        <v>0</v>
      </c>
      <c r="V3" s="6">
        <f>SUM(NonNurse[[#This Row],[Occupational Therapist Hours]],NonNurse[[#This Row],[OT Assistant Hours]],NonNurse[[#This Row],[OT Aide Hours]])/NonNurse[[#This Row],[MDS Census]]</f>
        <v>0.5485447652376787</v>
      </c>
      <c r="W3" s="6">
        <v>17.580869565217391</v>
      </c>
      <c r="X3" s="6">
        <v>10.292282608695654</v>
      </c>
      <c r="Y3" s="6">
        <v>0</v>
      </c>
      <c r="Z3" s="6">
        <f>SUM(NonNurse[[#This Row],[Physical Therapist (PT) Hours]],NonNurse[[#This Row],[PT Assistant Hours]],NonNurse[[#This Row],[PT Aide Hours]])/NonNurse[[#This Row],[MDS Census]]</f>
        <v>0.74783610382035581</v>
      </c>
      <c r="AA3" s="6">
        <v>0</v>
      </c>
      <c r="AB3" s="6">
        <v>0</v>
      </c>
      <c r="AC3" s="6">
        <v>0</v>
      </c>
      <c r="AD3" s="6">
        <v>0</v>
      </c>
      <c r="AE3" s="6">
        <v>0</v>
      </c>
      <c r="AF3" s="6">
        <v>0</v>
      </c>
      <c r="AG3" s="6">
        <v>0</v>
      </c>
      <c r="AH3" s="1">
        <v>35268</v>
      </c>
      <c r="AI3">
        <v>9</v>
      </c>
    </row>
    <row r="4" spans="1:35" x14ac:dyDescent="0.25">
      <c r="A4" t="s">
        <v>143</v>
      </c>
      <c r="B4" t="s">
        <v>117</v>
      </c>
      <c r="C4" t="s">
        <v>212</v>
      </c>
      <c r="D4" t="s">
        <v>192</v>
      </c>
      <c r="E4" s="6">
        <v>42.913043478260867</v>
      </c>
      <c r="F4" s="6">
        <v>5.6521739130434785</v>
      </c>
      <c r="G4" s="6">
        <v>1.3369565217391304</v>
      </c>
      <c r="H4" s="6">
        <v>0</v>
      </c>
      <c r="I4" s="6">
        <v>0</v>
      </c>
      <c r="J4" s="6">
        <v>0</v>
      </c>
      <c r="K4" s="6">
        <v>0</v>
      </c>
      <c r="L4" s="6">
        <v>4.9435869565217381</v>
      </c>
      <c r="M4" s="6">
        <v>0</v>
      </c>
      <c r="N4" s="6">
        <v>0</v>
      </c>
      <c r="O4" s="6">
        <f>SUM(NonNurse[[#This Row],[Qualified Social Work Staff Hours]],NonNurse[[#This Row],[Other Social Work Staff Hours]])/NonNurse[[#This Row],[MDS Census]]</f>
        <v>0</v>
      </c>
      <c r="P4" s="6">
        <v>0</v>
      </c>
      <c r="Q4" s="6">
        <v>0</v>
      </c>
      <c r="R4" s="6">
        <f>SUM(NonNurse[[#This Row],[Qualified Activities Professional Hours]],NonNurse[[#This Row],[Other Activities Professional Hours]])/NonNurse[[#This Row],[MDS Census]]</f>
        <v>0</v>
      </c>
      <c r="S4" s="6">
        <v>16.651304347826084</v>
      </c>
      <c r="T4" s="6">
        <v>13.985000000000003</v>
      </c>
      <c r="U4" s="6">
        <v>0</v>
      </c>
      <c r="V4" s="6">
        <f>SUM(NonNurse[[#This Row],[Occupational Therapist Hours]],NonNurse[[#This Row],[OT Assistant Hours]],NonNurse[[#This Row],[OT Aide Hours]])/NonNurse[[#This Row],[MDS Census]]</f>
        <v>0.71391590678824723</v>
      </c>
      <c r="W4" s="6">
        <v>13.618260869565216</v>
      </c>
      <c r="X4" s="6">
        <v>15.731304347826086</v>
      </c>
      <c r="Y4" s="6">
        <v>0</v>
      </c>
      <c r="Z4" s="6">
        <f>SUM(NonNurse[[#This Row],[Physical Therapist (PT) Hours]],NonNurse[[#This Row],[PT Assistant Hours]],NonNurse[[#This Row],[PT Aide Hours]])/NonNurse[[#This Row],[MDS Census]]</f>
        <v>0.68393110435663629</v>
      </c>
      <c r="AA4" s="6">
        <v>0</v>
      </c>
      <c r="AB4" s="6">
        <v>0</v>
      </c>
      <c r="AC4" s="6">
        <v>0</v>
      </c>
      <c r="AD4" s="6">
        <v>0</v>
      </c>
      <c r="AE4" s="6">
        <v>0</v>
      </c>
      <c r="AF4" s="6">
        <v>0</v>
      </c>
      <c r="AG4" s="6">
        <v>0</v>
      </c>
      <c r="AH4" s="1">
        <v>35275</v>
      </c>
      <c r="AI4">
        <v>9</v>
      </c>
    </row>
    <row r="5" spans="1:35" x14ac:dyDescent="0.25">
      <c r="A5" t="s">
        <v>143</v>
      </c>
      <c r="B5" t="s">
        <v>112</v>
      </c>
      <c r="C5" t="s">
        <v>208</v>
      </c>
      <c r="D5" t="s">
        <v>192</v>
      </c>
      <c r="E5" s="6">
        <v>36.489130434782609</v>
      </c>
      <c r="F5" s="6">
        <v>5.8260869565217392</v>
      </c>
      <c r="G5" s="6">
        <v>0</v>
      </c>
      <c r="H5" s="6">
        <v>0</v>
      </c>
      <c r="I5" s="6">
        <v>5.7391304347826084</v>
      </c>
      <c r="J5" s="6">
        <v>0</v>
      </c>
      <c r="K5" s="6">
        <v>0</v>
      </c>
      <c r="L5" s="6">
        <v>4.6617391304347828</v>
      </c>
      <c r="M5" s="6">
        <v>0</v>
      </c>
      <c r="N5" s="6">
        <v>0</v>
      </c>
      <c r="O5" s="6">
        <f>SUM(NonNurse[[#This Row],[Qualified Social Work Staff Hours]],NonNurse[[#This Row],[Other Social Work Staff Hours]])/NonNurse[[#This Row],[MDS Census]]</f>
        <v>0</v>
      </c>
      <c r="P5" s="6">
        <v>0</v>
      </c>
      <c r="Q5" s="6">
        <v>0</v>
      </c>
      <c r="R5" s="6">
        <f>SUM(NonNurse[[#This Row],[Qualified Activities Professional Hours]],NonNurse[[#This Row],[Other Activities Professional Hours]])/NonNurse[[#This Row],[MDS Census]]</f>
        <v>0</v>
      </c>
      <c r="S5" s="6">
        <v>8.9745652173913033</v>
      </c>
      <c r="T5" s="6">
        <v>11.540217391304349</v>
      </c>
      <c r="U5" s="6">
        <v>0</v>
      </c>
      <c r="V5" s="6">
        <f>SUM(NonNurse[[#This Row],[Occupational Therapist Hours]],NonNurse[[#This Row],[OT Assistant Hours]],NonNurse[[#This Row],[OT Aide Hours]])/NonNurse[[#This Row],[MDS Census]]</f>
        <v>0.56221626452189455</v>
      </c>
      <c r="W5" s="6">
        <v>16.216086956521742</v>
      </c>
      <c r="X5" s="6">
        <v>13.094565217391304</v>
      </c>
      <c r="Y5" s="6">
        <v>0</v>
      </c>
      <c r="Z5" s="6">
        <f>SUM(NonNurse[[#This Row],[Physical Therapist (PT) Hours]],NonNurse[[#This Row],[PT Assistant Hours]],NonNurse[[#This Row],[PT Aide Hours]])/NonNurse[[#This Row],[MDS Census]]</f>
        <v>0.80327077747989284</v>
      </c>
      <c r="AA5" s="6">
        <v>0</v>
      </c>
      <c r="AB5" s="6">
        <v>0</v>
      </c>
      <c r="AC5" s="6">
        <v>0</v>
      </c>
      <c r="AD5" s="6">
        <v>0</v>
      </c>
      <c r="AE5" s="6">
        <v>0</v>
      </c>
      <c r="AF5" s="6">
        <v>0</v>
      </c>
      <c r="AG5" s="6">
        <v>0</v>
      </c>
      <c r="AH5" s="1">
        <v>35266</v>
      </c>
      <c r="AI5">
        <v>9</v>
      </c>
    </row>
    <row r="6" spans="1:35" x14ac:dyDescent="0.25">
      <c r="A6" t="s">
        <v>143</v>
      </c>
      <c r="B6" t="s">
        <v>80</v>
      </c>
      <c r="C6" t="s">
        <v>208</v>
      </c>
      <c r="D6" t="s">
        <v>192</v>
      </c>
      <c r="E6" s="6">
        <v>103.51086956521739</v>
      </c>
      <c r="F6" s="6">
        <v>5.7391304347826084</v>
      </c>
      <c r="G6" s="6">
        <v>0.13043478260869565</v>
      </c>
      <c r="H6" s="6">
        <v>0.65489130434782605</v>
      </c>
      <c r="I6" s="6">
        <v>4.1413043478260869</v>
      </c>
      <c r="J6" s="6">
        <v>0</v>
      </c>
      <c r="K6" s="6">
        <v>0</v>
      </c>
      <c r="L6" s="6">
        <v>5.1875</v>
      </c>
      <c r="M6" s="6">
        <v>5.6521739130434785</v>
      </c>
      <c r="N6" s="6">
        <v>11.630434782608695</v>
      </c>
      <c r="O6" s="6">
        <f>SUM(NonNurse[[#This Row],[Qualified Social Work Staff Hours]],NonNurse[[#This Row],[Other Social Work Staff Hours]])/NonNurse[[#This Row],[MDS Census]]</f>
        <v>0.16696419195631626</v>
      </c>
      <c r="P6" s="6">
        <v>5.6956521739130439</v>
      </c>
      <c r="Q6" s="6">
        <v>16.866847826086957</v>
      </c>
      <c r="R6" s="6">
        <f>SUM(NonNurse[[#This Row],[Qualified Activities Professional Hours]],NonNurse[[#This Row],[Other Activities Professional Hours]])/NonNurse[[#This Row],[MDS Census]]</f>
        <v>0.21797227764359972</v>
      </c>
      <c r="S6" s="6">
        <v>4.3016304347826084</v>
      </c>
      <c r="T6" s="6">
        <v>9.4592391304347831</v>
      </c>
      <c r="U6" s="6">
        <v>0</v>
      </c>
      <c r="V6" s="6">
        <f>SUM(NonNurse[[#This Row],[Occupational Therapist Hours]],NonNurse[[#This Row],[OT Assistant Hours]],NonNurse[[#This Row],[OT Aide Hours]])/NonNurse[[#This Row],[MDS Census]]</f>
        <v>0.13294130001050089</v>
      </c>
      <c r="W6" s="6">
        <v>14.415760869565217</v>
      </c>
      <c r="X6" s="6">
        <v>0</v>
      </c>
      <c r="Y6" s="6">
        <v>0</v>
      </c>
      <c r="Z6" s="6">
        <f>SUM(NonNurse[[#This Row],[Physical Therapist (PT) Hours]],NonNurse[[#This Row],[PT Assistant Hours]],NonNurse[[#This Row],[PT Aide Hours]])/NonNurse[[#This Row],[MDS Census]]</f>
        <v>0.13926808778746194</v>
      </c>
      <c r="AA6" s="6">
        <v>0</v>
      </c>
      <c r="AB6" s="6">
        <v>0</v>
      </c>
      <c r="AC6" s="6">
        <v>0</v>
      </c>
      <c r="AD6" s="6">
        <v>0</v>
      </c>
      <c r="AE6" s="6">
        <v>46.967391304347828</v>
      </c>
      <c r="AF6" s="6">
        <v>0</v>
      </c>
      <c r="AG6" s="6">
        <v>0.2608695652173913</v>
      </c>
      <c r="AH6" s="1">
        <v>35193</v>
      </c>
      <c r="AI6">
        <v>9</v>
      </c>
    </row>
    <row r="7" spans="1:35" x14ac:dyDescent="0.25">
      <c r="A7" t="s">
        <v>143</v>
      </c>
      <c r="B7" t="s">
        <v>131</v>
      </c>
      <c r="C7" t="s">
        <v>205</v>
      </c>
      <c r="D7" t="s">
        <v>192</v>
      </c>
      <c r="E7" s="6">
        <v>86.021739130434781</v>
      </c>
      <c r="F7" s="6">
        <v>5.7391304347826084</v>
      </c>
      <c r="G7" s="6">
        <v>0.17391304347826086</v>
      </c>
      <c r="H7" s="6">
        <v>0.4891304347826087</v>
      </c>
      <c r="I7" s="6">
        <v>8.0760869565217384</v>
      </c>
      <c r="J7" s="6">
        <v>0</v>
      </c>
      <c r="K7" s="6">
        <v>0</v>
      </c>
      <c r="L7" s="6">
        <v>4.4809782608695654</v>
      </c>
      <c r="M7" s="6">
        <v>0</v>
      </c>
      <c r="N7" s="6">
        <v>13.524456521739131</v>
      </c>
      <c r="O7" s="6">
        <f>SUM(NonNurse[[#This Row],[Qualified Social Work Staff Hours]],NonNurse[[#This Row],[Other Social Work Staff Hours]])/NonNurse[[#This Row],[MDS Census]]</f>
        <v>0.15722137983320697</v>
      </c>
      <c r="P7" s="6">
        <v>2.7488043478260873</v>
      </c>
      <c r="Q7" s="6">
        <v>9.9592391304347831</v>
      </c>
      <c r="R7" s="6">
        <f>SUM(NonNurse[[#This Row],[Qualified Activities Professional Hours]],NonNurse[[#This Row],[Other Activities Professional Hours]])/NonNurse[[#This Row],[MDS Census]]</f>
        <v>0.14773060399292395</v>
      </c>
      <c r="S7" s="6">
        <v>4.6548913043478262</v>
      </c>
      <c r="T7" s="6">
        <v>14.975543478260869</v>
      </c>
      <c r="U7" s="6">
        <v>0</v>
      </c>
      <c r="V7" s="6">
        <f>SUM(NonNurse[[#This Row],[Occupational Therapist Hours]],NonNurse[[#This Row],[OT Assistant Hours]],NonNurse[[#This Row],[OT Aide Hours]])/NonNurse[[#This Row],[MDS Census]]</f>
        <v>0.22820318423047764</v>
      </c>
      <c r="W7" s="6">
        <v>14.1875</v>
      </c>
      <c r="X7" s="6">
        <v>0</v>
      </c>
      <c r="Y7" s="6">
        <v>0</v>
      </c>
      <c r="Z7" s="6">
        <f>SUM(NonNurse[[#This Row],[Physical Therapist (PT) Hours]],NonNurse[[#This Row],[PT Assistant Hours]],NonNurse[[#This Row],[PT Aide Hours]])/NonNurse[[#This Row],[MDS Census]]</f>
        <v>0.16492923932271925</v>
      </c>
      <c r="AA7" s="6">
        <v>0</v>
      </c>
      <c r="AB7" s="6">
        <v>0</v>
      </c>
      <c r="AC7" s="6">
        <v>0</v>
      </c>
      <c r="AD7" s="6">
        <v>0</v>
      </c>
      <c r="AE7" s="6">
        <v>80.923913043478265</v>
      </c>
      <c r="AF7" s="6">
        <v>0</v>
      </c>
      <c r="AG7" s="6">
        <v>0</v>
      </c>
      <c r="AH7" s="1">
        <v>35290</v>
      </c>
      <c r="AI7">
        <v>9</v>
      </c>
    </row>
    <row r="8" spans="1:35" x14ac:dyDescent="0.25">
      <c r="A8" t="s">
        <v>143</v>
      </c>
      <c r="B8" t="s">
        <v>70</v>
      </c>
      <c r="C8" t="s">
        <v>208</v>
      </c>
      <c r="D8" t="s">
        <v>192</v>
      </c>
      <c r="E8" s="6">
        <v>54.641304347826086</v>
      </c>
      <c r="F8" s="6">
        <v>5.7391304347826084</v>
      </c>
      <c r="G8" s="6">
        <v>0</v>
      </c>
      <c r="H8" s="6">
        <v>0.34239130434782611</v>
      </c>
      <c r="I8" s="6">
        <v>0</v>
      </c>
      <c r="J8" s="6">
        <v>0</v>
      </c>
      <c r="K8" s="6">
        <v>0</v>
      </c>
      <c r="L8" s="6">
        <v>6.9144565217391332</v>
      </c>
      <c r="M8" s="6">
        <v>0</v>
      </c>
      <c r="N8" s="6">
        <v>21.544891304347829</v>
      </c>
      <c r="O8" s="6">
        <f>SUM(NonNurse[[#This Row],[Qualified Social Work Staff Hours]],NonNurse[[#This Row],[Other Social Work Staff Hours]])/NonNurse[[#This Row],[MDS Census]]</f>
        <v>0.39429679729460915</v>
      </c>
      <c r="P8" s="6">
        <v>5.5997826086956533</v>
      </c>
      <c r="Q8" s="6">
        <v>4.1333695652173903</v>
      </c>
      <c r="R8" s="6">
        <f>SUM(NonNurse[[#This Row],[Qualified Activities Professional Hours]],NonNurse[[#This Row],[Other Activities Professional Hours]])/NonNurse[[#This Row],[MDS Census]]</f>
        <v>0.1781281082156356</v>
      </c>
      <c r="S8" s="6">
        <v>10.749782608695655</v>
      </c>
      <c r="T8" s="6">
        <v>7.5069565217391352</v>
      </c>
      <c r="U8" s="6">
        <v>0</v>
      </c>
      <c r="V8" s="6">
        <f>SUM(NonNurse[[#This Row],[Occupational Therapist Hours]],NonNurse[[#This Row],[OT Assistant Hours]],NonNurse[[#This Row],[OT Aide Hours]])/NonNurse[[#This Row],[MDS Census]]</f>
        <v>0.33411975333200733</v>
      </c>
      <c r="W8" s="6">
        <v>4.9422826086956508</v>
      </c>
      <c r="X8" s="6">
        <v>11.267065217391306</v>
      </c>
      <c r="Y8" s="6">
        <v>0</v>
      </c>
      <c r="Z8" s="6">
        <f>SUM(NonNurse[[#This Row],[Physical Therapist (PT) Hours]],NonNurse[[#This Row],[PT Assistant Hours]],NonNurse[[#This Row],[PT Aide Hours]])/NonNurse[[#This Row],[MDS Census]]</f>
        <v>0.29665008951661026</v>
      </c>
      <c r="AA8" s="6">
        <v>0</v>
      </c>
      <c r="AB8" s="6">
        <v>0</v>
      </c>
      <c r="AC8" s="6">
        <v>0</v>
      </c>
      <c r="AD8" s="6">
        <v>0</v>
      </c>
      <c r="AE8" s="6">
        <v>0</v>
      </c>
      <c r="AF8" s="6">
        <v>0</v>
      </c>
      <c r="AG8" s="6">
        <v>0</v>
      </c>
      <c r="AH8" s="1">
        <v>35171</v>
      </c>
      <c r="AI8">
        <v>9</v>
      </c>
    </row>
    <row r="9" spans="1:35" x14ac:dyDescent="0.25">
      <c r="A9" t="s">
        <v>143</v>
      </c>
      <c r="B9" t="s">
        <v>35</v>
      </c>
      <c r="C9" t="s">
        <v>221</v>
      </c>
      <c r="D9" t="s">
        <v>199</v>
      </c>
      <c r="E9" s="6">
        <v>83.434782608695656</v>
      </c>
      <c r="F9" s="6">
        <v>5.3915217391304351</v>
      </c>
      <c r="G9" s="6">
        <v>0</v>
      </c>
      <c r="H9" s="6">
        <v>1.0978260869565217</v>
      </c>
      <c r="I9" s="6">
        <v>12.130434782608695</v>
      </c>
      <c r="J9" s="6">
        <v>0</v>
      </c>
      <c r="K9" s="6">
        <v>0</v>
      </c>
      <c r="L9" s="6">
        <v>5.0230434782608704</v>
      </c>
      <c r="M9" s="6">
        <v>5.3045652173913052</v>
      </c>
      <c r="N9" s="6">
        <v>18.042717391304347</v>
      </c>
      <c r="O9" s="6">
        <f>SUM(NonNurse[[#This Row],[Qualified Social Work Staff Hours]],NonNurse[[#This Row],[Other Social Work Staff Hours]])/NonNurse[[#This Row],[MDS Census]]</f>
        <v>0.2798267326732673</v>
      </c>
      <c r="P9" s="6">
        <v>7.1388043478260856</v>
      </c>
      <c r="Q9" s="6">
        <v>9.6036956521739132</v>
      </c>
      <c r="R9" s="6">
        <f>SUM(NonNurse[[#This Row],[Qualified Activities Professional Hours]],NonNurse[[#This Row],[Other Activities Professional Hours]])/NonNurse[[#This Row],[MDS Census]]</f>
        <v>0.20066571130797289</v>
      </c>
      <c r="S9" s="6">
        <v>9.3897826086956542</v>
      </c>
      <c r="T9" s="6">
        <v>8.7851086956521769</v>
      </c>
      <c r="U9" s="6">
        <v>0</v>
      </c>
      <c r="V9" s="6">
        <f>SUM(NonNurse[[#This Row],[Occupational Therapist Hours]],NonNurse[[#This Row],[OT Assistant Hours]],NonNurse[[#This Row],[OT Aide Hours]])/NonNurse[[#This Row],[MDS Census]]</f>
        <v>0.21783350703491408</v>
      </c>
      <c r="W9" s="6">
        <v>11.510652173913044</v>
      </c>
      <c r="X9" s="6">
        <v>11.772717391304347</v>
      </c>
      <c r="Y9" s="6">
        <v>0</v>
      </c>
      <c r="Z9" s="6">
        <f>SUM(NonNurse[[#This Row],[Physical Therapist (PT) Hours]],NonNurse[[#This Row],[PT Assistant Hours]],NonNurse[[#This Row],[PT Aide Hours]])/NonNurse[[#This Row],[MDS Census]]</f>
        <v>0.2790607087024492</v>
      </c>
      <c r="AA9" s="6">
        <v>0</v>
      </c>
      <c r="AB9" s="6">
        <v>0</v>
      </c>
      <c r="AC9" s="6">
        <v>0</v>
      </c>
      <c r="AD9" s="6">
        <v>0</v>
      </c>
      <c r="AE9" s="6">
        <v>0</v>
      </c>
      <c r="AF9" s="6">
        <v>0</v>
      </c>
      <c r="AG9" s="6">
        <v>0.28260869565217389</v>
      </c>
      <c r="AH9" s="1">
        <v>35112</v>
      </c>
      <c r="AI9">
        <v>9</v>
      </c>
    </row>
    <row r="10" spans="1:35" x14ac:dyDescent="0.25">
      <c r="A10" t="s">
        <v>143</v>
      </c>
      <c r="B10" t="s">
        <v>109</v>
      </c>
      <c r="C10" t="s">
        <v>239</v>
      </c>
      <c r="D10" t="s">
        <v>193</v>
      </c>
      <c r="E10" s="6">
        <v>34.336956521739133</v>
      </c>
      <c r="F10" s="6">
        <v>5.7391304347826084</v>
      </c>
      <c r="G10" s="6">
        <v>0</v>
      </c>
      <c r="H10" s="6">
        <v>0</v>
      </c>
      <c r="I10" s="6">
        <v>0</v>
      </c>
      <c r="J10" s="6">
        <v>0</v>
      </c>
      <c r="K10" s="6">
        <v>0</v>
      </c>
      <c r="L10" s="6">
        <v>0</v>
      </c>
      <c r="M10" s="6">
        <v>10.434782608695652</v>
      </c>
      <c r="N10" s="6">
        <v>0</v>
      </c>
      <c r="O10" s="6">
        <f>SUM(NonNurse[[#This Row],[Qualified Social Work Staff Hours]],NonNurse[[#This Row],[Other Social Work Staff Hours]])/NonNurse[[#This Row],[MDS Census]]</f>
        <v>0.30389363722697055</v>
      </c>
      <c r="P10" s="6">
        <v>0</v>
      </c>
      <c r="Q10" s="6">
        <v>76.146739130434781</v>
      </c>
      <c r="R10" s="6">
        <f>SUM(NonNurse[[#This Row],[Qualified Activities Professional Hours]],NonNurse[[#This Row],[Other Activities Professional Hours]])/NonNurse[[#This Row],[MDS Census]]</f>
        <v>2.2176321620766064</v>
      </c>
      <c r="S10" s="6">
        <v>5</v>
      </c>
      <c r="T10" s="6">
        <v>0</v>
      </c>
      <c r="U10" s="6">
        <v>0</v>
      </c>
      <c r="V10" s="6">
        <f>SUM(NonNurse[[#This Row],[Occupational Therapist Hours]],NonNurse[[#This Row],[OT Assistant Hours]],NonNurse[[#This Row],[OT Aide Hours]])/NonNurse[[#This Row],[MDS Census]]</f>
        <v>0.14561570117125672</v>
      </c>
      <c r="W10" s="6">
        <v>5.6521739130434785</v>
      </c>
      <c r="X10" s="6">
        <v>4.4565217391304346</v>
      </c>
      <c r="Y10" s="6">
        <v>0</v>
      </c>
      <c r="Z10" s="6">
        <f>SUM(NonNurse[[#This Row],[Physical Therapist (PT) Hours]],NonNurse[[#This Row],[PT Assistant Hours]],NonNurse[[#This Row],[PT Aide Hours]])/NonNurse[[#This Row],[MDS Census]]</f>
        <v>0.29439696106362773</v>
      </c>
      <c r="AA10" s="6">
        <v>0</v>
      </c>
      <c r="AB10" s="6">
        <v>0</v>
      </c>
      <c r="AC10" s="6">
        <v>0</v>
      </c>
      <c r="AD10" s="6">
        <v>0</v>
      </c>
      <c r="AE10" s="6">
        <v>0</v>
      </c>
      <c r="AF10" s="6">
        <v>0</v>
      </c>
      <c r="AG10" s="6">
        <v>0</v>
      </c>
      <c r="AH10" s="1">
        <v>35263</v>
      </c>
      <c r="AI10">
        <v>9</v>
      </c>
    </row>
    <row r="11" spans="1:35" x14ac:dyDescent="0.25">
      <c r="A11" t="s">
        <v>143</v>
      </c>
      <c r="B11" t="s">
        <v>45</v>
      </c>
      <c r="C11" t="s">
        <v>215</v>
      </c>
      <c r="D11" t="s">
        <v>192</v>
      </c>
      <c r="E11" s="6">
        <v>68.119565217391298</v>
      </c>
      <c r="F11" s="6">
        <v>5.5217391304347823</v>
      </c>
      <c r="G11" s="6">
        <v>0.2608695652173913</v>
      </c>
      <c r="H11" s="6">
        <v>0.26989130434782604</v>
      </c>
      <c r="I11" s="6">
        <v>0.46739130434782611</v>
      </c>
      <c r="J11" s="6">
        <v>0</v>
      </c>
      <c r="K11" s="6">
        <v>0</v>
      </c>
      <c r="L11" s="6">
        <v>0</v>
      </c>
      <c r="M11" s="6">
        <v>0.34782608695652173</v>
      </c>
      <c r="N11" s="6">
        <v>11.467391304347826</v>
      </c>
      <c r="O11" s="6">
        <f>SUM(NonNurse[[#This Row],[Qualified Social Work Staff Hours]],NonNurse[[#This Row],[Other Social Work Staff Hours]])/NonNurse[[#This Row],[MDS Census]]</f>
        <v>0.17344822083931707</v>
      </c>
      <c r="P11" s="6">
        <v>4.7826086956521738</v>
      </c>
      <c r="Q11" s="6">
        <v>10.157608695652174</v>
      </c>
      <c r="R11" s="6">
        <f>SUM(NonNurse[[#This Row],[Qualified Activities Professional Hours]],NonNurse[[#This Row],[Other Activities Professional Hours]])/NonNurse[[#This Row],[MDS Census]]</f>
        <v>0.2193234402425403</v>
      </c>
      <c r="S11" s="6">
        <v>5.3865217391304334</v>
      </c>
      <c r="T11" s="6">
        <v>5.6382608695652188</v>
      </c>
      <c r="U11" s="6">
        <v>0</v>
      </c>
      <c r="V11" s="6">
        <f>SUM(NonNurse[[#This Row],[Occupational Therapist Hours]],NonNurse[[#This Row],[OT Assistant Hours]],NonNurse[[#This Row],[OT Aide Hours]])/NonNurse[[#This Row],[MDS Census]]</f>
        <v>0.16184458273496091</v>
      </c>
      <c r="W11" s="6">
        <v>5.4514130434782579</v>
      </c>
      <c r="X11" s="6">
        <v>5.7502173913043464</v>
      </c>
      <c r="Y11" s="6">
        <v>0</v>
      </c>
      <c r="Z11" s="6">
        <f>SUM(NonNurse[[#This Row],[Physical Therapist (PT) Hours]],NonNurse[[#This Row],[PT Assistant Hours]],NonNurse[[#This Row],[PT Aide Hours]])/NonNurse[[#This Row],[MDS Census]]</f>
        <v>0.16444072123823197</v>
      </c>
      <c r="AA11" s="6">
        <v>0</v>
      </c>
      <c r="AB11" s="6">
        <v>0</v>
      </c>
      <c r="AC11" s="6">
        <v>0</v>
      </c>
      <c r="AD11" s="6">
        <v>0</v>
      </c>
      <c r="AE11" s="6">
        <v>0</v>
      </c>
      <c r="AF11" s="6">
        <v>0</v>
      </c>
      <c r="AG11" s="6">
        <v>0</v>
      </c>
      <c r="AH11" s="1">
        <v>35130</v>
      </c>
      <c r="AI11">
        <v>9</v>
      </c>
    </row>
    <row r="12" spans="1:35" x14ac:dyDescent="0.25">
      <c r="A12" t="s">
        <v>143</v>
      </c>
      <c r="B12" t="s">
        <v>92</v>
      </c>
      <c r="C12" t="s">
        <v>205</v>
      </c>
      <c r="D12" t="s">
        <v>192</v>
      </c>
      <c r="E12" s="6">
        <v>94.619565217391298</v>
      </c>
      <c r="F12" s="6">
        <v>0</v>
      </c>
      <c r="G12" s="6">
        <v>2.1739130434782608E-2</v>
      </c>
      <c r="H12" s="6">
        <v>0</v>
      </c>
      <c r="I12" s="6">
        <v>0</v>
      </c>
      <c r="J12" s="6">
        <v>0</v>
      </c>
      <c r="K12" s="6">
        <v>0</v>
      </c>
      <c r="L12" s="6">
        <v>7.725434782608696</v>
      </c>
      <c r="M12" s="6">
        <v>14.480978260869565</v>
      </c>
      <c r="N12" s="6">
        <v>5.6521739130434785</v>
      </c>
      <c r="O12" s="6">
        <f>SUM(NonNurse[[#This Row],[Qualified Social Work Staff Hours]],NonNurse[[#This Row],[Other Social Work Staff Hours]])/NonNurse[[#This Row],[MDS Census]]</f>
        <v>0.21278001148765077</v>
      </c>
      <c r="P12" s="6">
        <v>0</v>
      </c>
      <c r="Q12" s="6">
        <v>10.567934782608695</v>
      </c>
      <c r="R12" s="6">
        <f>SUM(NonNurse[[#This Row],[Qualified Activities Professional Hours]],NonNurse[[#This Row],[Other Activities Professional Hours]])/NonNurse[[#This Row],[MDS Census]]</f>
        <v>0.11168868466398622</v>
      </c>
      <c r="S12" s="6">
        <v>4.8465217391304343</v>
      </c>
      <c r="T12" s="6">
        <v>9.2488043478260913</v>
      </c>
      <c r="U12" s="6">
        <v>0</v>
      </c>
      <c r="V12" s="6">
        <f>SUM(NonNurse[[#This Row],[Occupational Therapist Hours]],NonNurse[[#This Row],[OT Assistant Hours]],NonNurse[[#This Row],[OT Aide Hours]])/NonNurse[[#This Row],[MDS Census]]</f>
        <v>0.14896840896036764</v>
      </c>
      <c r="W12" s="6">
        <v>5.4417391304347831</v>
      </c>
      <c r="X12" s="6">
        <v>9.1399999999999988</v>
      </c>
      <c r="Y12" s="6">
        <v>0</v>
      </c>
      <c r="Z12" s="6">
        <f>SUM(NonNurse[[#This Row],[Physical Therapist (PT) Hours]],NonNurse[[#This Row],[PT Assistant Hours]],NonNurse[[#This Row],[PT Aide Hours]])/NonNurse[[#This Row],[MDS Census]]</f>
        <v>0.15410913268236645</v>
      </c>
      <c r="AA12" s="6">
        <v>0</v>
      </c>
      <c r="AB12" s="6">
        <v>0</v>
      </c>
      <c r="AC12" s="6">
        <v>0</v>
      </c>
      <c r="AD12" s="6">
        <v>0</v>
      </c>
      <c r="AE12" s="6">
        <v>0</v>
      </c>
      <c r="AF12" s="6">
        <v>0</v>
      </c>
      <c r="AG12" s="6">
        <v>0</v>
      </c>
      <c r="AH12" s="1">
        <v>35234</v>
      </c>
      <c r="AI12">
        <v>9</v>
      </c>
    </row>
    <row r="13" spans="1:35" x14ac:dyDescent="0.25">
      <c r="A13" t="s">
        <v>143</v>
      </c>
      <c r="B13" t="s">
        <v>125</v>
      </c>
      <c r="C13" t="s">
        <v>206</v>
      </c>
      <c r="D13" t="s">
        <v>193</v>
      </c>
      <c r="E13" s="6">
        <v>90.282608695652172</v>
      </c>
      <c r="F13" s="6">
        <v>5.7391304347826084</v>
      </c>
      <c r="G13" s="6">
        <v>0</v>
      </c>
      <c r="H13" s="6">
        <v>0</v>
      </c>
      <c r="I13" s="6">
        <v>1.25</v>
      </c>
      <c r="J13" s="6">
        <v>0</v>
      </c>
      <c r="K13" s="6">
        <v>0</v>
      </c>
      <c r="L13" s="6">
        <v>4.6203260869565206</v>
      </c>
      <c r="M13" s="6">
        <v>2.3288043478260869</v>
      </c>
      <c r="N13" s="6">
        <v>5.7391304347826084</v>
      </c>
      <c r="O13" s="6">
        <f>SUM(NonNurse[[#This Row],[Qualified Social Work Staff Hours]],NonNurse[[#This Row],[Other Social Work Staff Hours]])/NonNurse[[#This Row],[MDS Census]]</f>
        <v>8.9363111004093429E-2</v>
      </c>
      <c r="P13" s="6">
        <v>0</v>
      </c>
      <c r="Q13" s="6">
        <v>13.709239130434783</v>
      </c>
      <c r="R13" s="6">
        <f>SUM(NonNurse[[#This Row],[Qualified Activities Professional Hours]],NonNurse[[#This Row],[Other Activities Professional Hours]])/NonNurse[[#This Row],[MDS Census]]</f>
        <v>0.15184806164218639</v>
      </c>
      <c r="S13" s="6">
        <v>3.0469565217391303</v>
      </c>
      <c r="T13" s="6">
        <v>8.3443478260869579</v>
      </c>
      <c r="U13" s="6">
        <v>0</v>
      </c>
      <c r="V13" s="6">
        <f>SUM(NonNurse[[#This Row],[Occupational Therapist Hours]],NonNurse[[#This Row],[OT Assistant Hours]],NonNurse[[#This Row],[OT Aide Hours]])/NonNurse[[#This Row],[MDS Census]]</f>
        <v>0.1261738502287503</v>
      </c>
      <c r="W13" s="6">
        <v>3.0125000000000002</v>
      </c>
      <c r="X13" s="6">
        <v>9.1029347826086955</v>
      </c>
      <c r="Y13" s="6">
        <v>0</v>
      </c>
      <c r="Z13" s="6">
        <f>SUM(NonNurse[[#This Row],[Physical Therapist (PT) Hours]],NonNurse[[#This Row],[PT Assistant Hours]],NonNurse[[#This Row],[PT Aide Hours]])/NonNurse[[#This Row],[MDS Census]]</f>
        <v>0.13419455815073439</v>
      </c>
      <c r="AA13" s="6">
        <v>0</v>
      </c>
      <c r="AB13" s="6">
        <v>0</v>
      </c>
      <c r="AC13" s="6">
        <v>0</v>
      </c>
      <c r="AD13" s="6">
        <v>0</v>
      </c>
      <c r="AE13" s="6">
        <v>0</v>
      </c>
      <c r="AF13" s="6">
        <v>0</v>
      </c>
      <c r="AG13" s="6">
        <v>0</v>
      </c>
      <c r="AH13" s="1">
        <v>35284</v>
      </c>
      <c r="AI13">
        <v>9</v>
      </c>
    </row>
    <row r="14" spans="1:35" x14ac:dyDescent="0.25">
      <c r="A14" t="s">
        <v>143</v>
      </c>
      <c r="B14" t="s">
        <v>136</v>
      </c>
      <c r="C14" t="s">
        <v>211</v>
      </c>
      <c r="D14" t="s">
        <v>195</v>
      </c>
      <c r="E14" s="6">
        <v>37.423913043478258</v>
      </c>
      <c r="F14" s="6">
        <v>4.7771739130434785</v>
      </c>
      <c r="G14" s="6">
        <v>0.4891304347826087</v>
      </c>
      <c r="H14" s="6">
        <v>0.71739130434782605</v>
      </c>
      <c r="I14" s="6">
        <v>2.9782608695652173</v>
      </c>
      <c r="J14" s="6">
        <v>0</v>
      </c>
      <c r="K14" s="6">
        <v>0</v>
      </c>
      <c r="L14" s="6">
        <v>4.0073913043478262</v>
      </c>
      <c r="M14" s="6">
        <v>5.7853260869565215</v>
      </c>
      <c r="N14" s="6">
        <v>4.0679347826086953</v>
      </c>
      <c r="O14" s="6">
        <f>SUM(NonNurse[[#This Row],[Qualified Social Work Staff Hours]],NonNurse[[#This Row],[Other Social Work Staff Hours]])/NonNurse[[#This Row],[MDS Census]]</f>
        <v>0.26328783038048215</v>
      </c>
      <c r="P14" s="6">
        <v>5.2092391304347823</v>
      </c>
      <c r="Q14" s="6">
        <v>3.7418478260869565</v>
      </c>
      <c r="R14" s="6">
        <f>SUM(NonNurse[[#This Row],[Qualified Activities Professional Hours]],NonNurse[[#This Row],[Other Activities Professional Hours]])/NonNurse[[#This Row],[MDS Census]]</f>
        <v>0.23918094684867847</v>
      </c>
      <c r="S14" s="6">
        <v>7.5765217391304365</v>
      </c>
      <c r="T14" s="6">
        <v>9.3817391304347808</v>
      </c>
      <c r="U14" s="6">
        <v>0</v>
      </c>
      <c r="V14" s="6">
        <f>SUM(NonNurse[[#This Row],[Occupational Therapist Hours]],NonNurse[[#This Row],[OT Assistant Hours]],NonNurse[[#This Row],[OT Aide Hours]])/NonNurse[[#This Row],[MDS Census]]</f>
        <v>0.45313970374673246</v>
      </c>
      <c r="W14" s="6">
        <v>9.0933695652173885</v>
      </c>
      <c r="X14" s="6">
        <v>8.3698913043478278</v>
      </c>
      <c r="Y14" s="6">
        <v>0</v>
      </c>
      <c r="Z14" s="6">
        <f>SUM(NonNurse[[#This Row],[Physical Therapist (PT) Hours]],NonNurse[[#This Row],[PT Assistant Hours]],NonNurse[[#This Row],[PT Aide Hours]])/NonNurse[[#This Row],[MDS Census]]</f>
        <v>0.46663374963694459</v>
      </c>
      <c r="AA14" s="6">
        <v>0</v>
      </c>
      <c r="AB14" s="6">
        <v>0</v>
      </c>
      <c r="AC14" s="6">
        <v>0</v>
      </c>
      <c r="AD14" s="6">
        <v>0</v>
      </c>
      <c r="AE14" s="6">
        <v>0</v>
      </c>
      <c r="AF14" s="6">
        <v>0</v>
      </c>
      <c r="AG14" s="6">
        <v>0</v>
      </c>
      <c r="AH14" s="1">
        <v>35296</v>
      </c>
      <c r="AI14">
        <v>9</v>
      </c>
    </row>
    <row r="15" spans="1:35" x14ac:dyDescent="0.25">
      <c r="A15" t="s">
        <v>143</v>
      </c>
      <c r="B15" t="s">
        <v>41</v>
      </c>
      <c r="C15" t="s">
        <v>224</v>
      </c>
      <c r="D15" t="s">
        <v>192</v>
      </c>
      <c r="E15" s="6">
        <v>43.956521739130437</v>
      </c>
      <c r="F15" s="6">
        <v>0</v>
      </c>
      <c r="G15" s="6">
        <v>0</v>
      </c>
      <c r="H15" s="6">
        <v>0</v>
      </c>
      <c r="I15" s="6">
        <v>0</v>
      </c>
      <c r="J15" s="6">
        <v>0</v>
      </c>
      <c r="K15" s="6">
        <v>0</v>
      </c>
      <c r="L15" s="6">
        <v>7.4881521739130443</v>
      </c>
      <c r="M15" s="6">
        <v>0</v>
      </c>
      <c r="N15" s="6">
        <v>17.37086956521739</v>
      </c>
      <c r="O15" s="6">
        <f>SUM(NonNurse[[#This Row],[Qualified Social Work Staff Hours]],NonNurse[[#This Row],[Other Social Work Staff Hours]])/NonNurse[[#This Row],[MDS Census]]</f>
        <v>0.39518298714144406</v>
      </c>
      <c r="P15" s="6">
        <v>0</v>
      </c>
      <c r="Q15" s="6">
        <v>0</v>
      </c>
      <c r="R15" s="6">
        <f>SUM(NonNurse[[#This Row],[Qualified Activities Professional Hours]],NonNurse[[#This Row],[Other Activities Professional Hours]])/NonNurse[[#This Row],[MDS Census]]</f>
        <v>0</v>
      </c>
      <c r="S15" s="6">
        <v>14.445978260869563</v>
      </c>
      <c r="T15" s="6">
        <v>12.534347826086956</v>
      </c>
      <c r="U15" s="6">
        <v>0</v>
      </c>
      <c r="V15" s="6">
        <f>SUM(NonNurse[[#This Row],[Occupational Therapist Hours]],NonNurse[[#This Row],[OT Assistant Hours]],NonNurse[[#This Row],[OT Aide Hours]])/NonNurse[[#This Row],[MDS Census]]</f>
        <v>0.61379574678536086</v>
      </c>
      <c r="W15" s="6">
        <v>20.976630434782617</v>
      </c>
      <c r="X15" s="6">
        <v>13.292499999999995</v>
      </c>
      <c r="Y15" s="6">
        <v>9.8369565217391308</v>
      </c>
      <c r="Z15" s="6">
        <f>SUM(NonNurse[[#This Row],[Physical Therapist (PT) Hours]],NonNurse[[#This Row],[PT Assistant Hours]],NonNurse[[#This Row],[PT Aide Hours]])/NonNurse[[#This Row],[MDS Census]]</f>
        <v>1.0034025717111772</v>
      </c>
      <c r="AA15" s="6">
        <v>0</v>
      </c>
      <c r="AB15" s="6">
        <v>0</v>
      </c>
      <c r="AC15" s="6">
        <v>0</v>
      </c>
      <c r="AD15" s="6">
        <v>0</v>
      </c>
      <c r="AE15" s="6">
        <v>0</v>
      </c>
      <c r="AF15" s="6">
        <v>0</v>
      </c>
      <c r="AG15" s="6">
        <v>0</v>
      </c>
      <c r="AH15" s="1">
        <v>35121</v>
      </c>
      <c r="AI15">
        <v>9</v>
      </c>
    </row>
    <row r="16" spans="1:35" x14ac:dyDescent="0.25">
      <c r="A16" t="s">
        <v>143</v>
      </c>
      <c r="B16" t="s">
        <v>75</v>
      </c>
      <c r="C16" t="s">
        <v>205</v>
      </c>
      <c r="D16" t="s">
        <v>192</v>
      </c>
      <c r="E16" s="6">
        <v>38.554347826086953</v>
      </c>
      <c r="F16" s="6">
        <v>10.347826086956522</v>
      </c>
      <c r="G16" s="6">
        <v>9.0326086956521751E-2</v>
      </c>
      <c r="H16" s="6">
        <v>0.34782608695652173</v>
      </c>
      <c r="I16" s="6">
        <v>5.1304347826086953</v>
      </c>
      <c r="J16" s="6">
        <v>0</v>
      </c>
      <c r="K16" s="6">
        <v>0</v>
      </c>
      <c r="L16" s="6">
        <v>0</v>
      </c>
      <c r="M16" s="6">
        <v>4.5217391304347823</v>
      </c>
      <c r="N16" s="6">
        <v>0</v>
      </c>
      <c r="O16" s="6">
        <f>SUM(NonNurse[[#This Row],[Qualified Social Work Staff Hours]],NonNurse[[#This Row],[Other Social Work Staff Hours]])/NonNurse[[#This Row],[MDS Census]]</f>
        <v>0.11728221031857908</v>
      </c>
      <c r="P16" s="6">
        <v>0</v>
      </c>
      <c r="Q16" s="6">
        <v>5.2027173913043487</v>
      </c>
      <c r="R16" s="6">
        <f>SUM(NonNurse[[#This Row],[Qualified Activities Professional Hours]],NonNurse[[#This Row],[Other Activities Professional Hours]])/NonNurse[[#This Row],[MDS Census]]</f>
        <v>0.1349450239639132</v>
      </c>
      <c r="S16" s="6">
        <v>0.34054347826086956</v>
      </c>
      <c r="T16" s="6">
        <v>3.4239130434782608</v>
      </c>
      <c r="U16" s="6">
        <v>0</v>
      </c>
      <c r="V16" s="6">
        <f>SUM(NonNurse[[#This Row],[Occupational Therapist Hours]],NonNurse[[#This Row],[OT Assistant Hours]],NonNurse[[#This Row],[OT Aide Hours]])/NonNurse[[#This Row],[MDS Census]]</f>
        <v>9.7640259374118979E-2</v>
      </c>
      <c r="W16" s="6">
        <v>0.63043478260869568</v>
      </c>
      <c r="X16" s="6">
        <v>2.4864130434782608</v>
      </c>
      <c r="Y16" s="6">
        <v>0</v>
      </c>
      <c r="Z16" s="6">
        <f>SUM(NonNurse[[#This Row],[Physical Therapist (PT) Hours]],NonNurse[[#This Row],[PT Assistant Hours]],NonNurse[[#This Row],[PT Aide Hours]])/NonNurse[[#This Row],[MDS Census]]</f>
        <v>8.08429658866648E-2</v>
      </c>
      <c r="AA16" s="6">
        <v>0</v>
      </c>
      <c r="AB16" s="6">
        <v>0</v>
      </c>
      <c r="AC16" s="6">
        <v>0</v>
      </c>
      <c r="AD16" s="6">
        <v>0</v>
      </c>
      <c r="AE16" s="6">
        <v>0</v>
      </c>
      <c r="AF16" s="6">
        <v>0</v>
      </c>
      <c r="AG16" s="6">
        <v>0</v>
      </c>
      <c r="AH16" s="1">
        <v>35176</v>
      </c>
      <c r="AI16">
        <v>9</v>
      </c>
    </row>
    <row r="17" spans="1:35" x14ac:dyDescent="0.25">
      <c r="A17" t="s">
        <v>143</v>
      </c>
      <c r="B17" t="s">
        <v>20</v>
      </c>
      <c r="C17" t="s">
        <v>212</v>
      </c>
      <c r="D17" t="s">
        <v>192</v>
      </c>
      <c r="E17" s="6">
        <v>161.78260869565219</v>
      </c>
      <c r="F17" s="6">
        <v>5.7391304347826084</v>
      </c>
      <c r="G17" s="6">
        <v>0.32608695652173914</v>
      </c>
      <c r="H17" s="6">
        <v>0</v>
      </c>
      <c r="I17" s="6">
        <v>0.76086956521739135</v>
      </c>
      <c r="J17" s="6">
        <v>0</v>
      </c>
      <c r="K17" s="6">
        <v>0</v>
      </c>
      <c r="L17" s="6">
        <v>6.6476086956521758</v>
      </c>
      <c r="M17" s="6">
        <v>0</v>
      </c>
      <c r="N17" s="6">
        <v>40.617173913043473</v>
      </c>
      <c r="O17" s="6">
        <f>SUM(NonNurse[[#This Row],[Qualified Social Work Staff Hours]],NonNurse[[#This Row],[Other Social Work Staff Hours]])/NonNurse[[#This Row],[MDS Census]]</f>
        <v>0.25106019887127112</v>
      </c>
      <c r="P17" s="6">
        <v>1.795434782608696</v>
      </c>
      <c r="Q17" s="6">
        <v>17.036521739130432</v>
      </c>
      <c r="R17" s="6">
        <f>SUM(NonNurse[[#This Row],[Qualified Activities Professional Hours]],NonNurse[[#This Row],[Other Activities Professional Hours]])/NonNurse[[#This Row],[MDS Census]]</f>
        <v>0.1164028486965869</v>
      </c>
      <c r="S17" s="6">
        <v>10.107065217391305</v>
      </c>
      <c r="T17" s="6">
        <v>21.820326086956523</v>
      </c>
      <c r="U17" s="6">
        <v>0</v>
      </c>
      <c r="V17" s="6">
        <f>SUM(NonNurse[[#This Row],[Occupational Therapist Hours]],NonNurse[[#This Row],[OT Assistant Hours]],NonNurse[[#This Row],[OT Aide Hours]])/NonNurse[[#This Row],[MDS Census]]</f>
        <v>0.19734748723461434</v>
      </c>
      <c r="W17" s="6">
        <v>10.62663043478261</v>
      </c>
      <c r="X17" s="6">
        <v>27.592717391304344</v>
      </c>
      <c r="Y17" s="6">
        <v>0</v>
      </c>
      <c r="Z17" s="6">
        <f>SUM(NonNurse[[#This Row],[Physical Therapist (PT) Hours]],NonNurse[[#This Row],[PT Assistant Hours]],NonNurse[[#This Row],[PT Aide Hours]])/NonNurse[[#This Row],[MDS Census]]</f>
        <v>0.2362389142703574</v>
      </c>
      <c r="AA17" s="6">
        <v>0</v>
      </c>
      <c r="AB17" s="6">
        <v>0</v>
      </c>
      <c r="AC17" s="6">
        <v>0</v>
      </c>
      <c r="AD17" s="6">
        <v>0</v>
      </c>
      <c r="AE17" s="6">
        <v>0</v>
      </c>
      <c r="AF17" s="6">
        <v>0</v>
      </c>
      <c r="AG17" s="6">
        <v>0</v>
      </c>
      <c r="AH17" s="1">
        <v>35092</v>
      </c>
      <c r="AI17">
        <v>9</v>
      </c>
    </row>
    <row r="18" spans="1:35" x14ac:dyDescent="0.25">
      <c r="A18" t="s">
        <v>143</v>
      </c>
      <c r="B18" t="s">
        <v>102</v>
      </c>
      <c r="C18" t="s">
        <v>206</v>
      </c>
      <c r="D18" t="s">
        <v>193</v>
      </c>
      <c r="E18" s="6">
        <v>33.217391304347828</v>
      </c>
      <c r="F18" s="6">
        <v>16.956521739130434</v>
      </c>
      <c r="G18" s="6">
        <v>0.64130434782608692</v>
      </c>
      <c r="H18" s="6">
        <v>0.35608695652173911</v>
      </c>
      <c r="I18" s="6">
        <v>0</v>
      </c>
      <c r="J18" s="6">
        <v>0</v>
      </c>
      <c r="K18" s="6">
        <v>0</v>
      </c>
      <c r="L18" s="6">
        <v>4.2255434782608692</v>
      </c>
      <c r="M18" s="6">
        <v>0</v>
      </c>
      <c r="N18" s="6">
        <v>5.6385869565217392</v>
      </c>
      <c r="O18" s="6">
        <f>SUM(NonNurse[[#This Row],[Qualified Social Work Staff Hours]],NonNurse[[#This Row],[Other Social Work Staff Hours]])/NonNurse[[#This Row],[MDS Census]]</f>
        <v>0.16974803664921465</v>
      </c>
      <c r="P18" s="6">
        <v>4.7690217391304346</v>
      </c>
      <c r="Q18" s="6">
        <v>0</v>
      </c>
      <c r="R18" s="6">
        <f>SUM(NonNurse[[#This Row],[Qualified Activities Professional Hours]],NonNurse[[#This Row],[Other Activities Professional Hours]])/NonNurse[[#This Row],[MDS Census]]</f>
        <v>0.14357002617801046</v>
      </c>
      <c r="S18" s="6">
        <v>5.4891304347826084</v>
      </c>
      <c r="T18" s="6">
        <v>7.7798913043478262</v>
      </c>
      <c r="U18" s="6">
        <v>0</v>
      </c>
      <c r="V18" s="6">
        <f>SUM(NonNurse[[#This Row],[Occupational Therapist Hours]],NonNurse[[#This Row],[OT Assistant Hours]],NonNurse[[#This Row],[OT Aide Hours]])/NonNurse[[#This Row],[MDS Census]]</f>
        <v>0.39946007853403137</v>
      </c>
      <c r="W18" s="6">
        <v>8.75</v>
      </c>
      <c r="X18" s="6">
        <v>7.3125</v>
      </c>
      <c r="Y18" s="6">
        <v>0</v>
      </c>
      <c r="Z18" s="6">
        <f>SUM(NonNurse[[#This Row],[Physical Therapist (PT) Hours]],NonNurse[[#This Row],[PT Assistant Hours]],NonNurse[[#This Row],[PT Aide Hours]])/NonNurse[[#This Row],[MDS Census]]</f>
        <v>0.48355693717277481</v>
      </c>
      <c r="AA18" s="6">
        <v>0</v>
      </c>
      <c r="AB18" s="6">
        <v>0</v>
      </c>
      <c r="AC18" s="6">
        <v>0</v>
      </c>
      <c r="AD18" s="6">
        <v>0</v>
      </c>
      <c r="AE18" s="6">
        <v>0</v>
      </c>
      <c r="AF18" s="6">
        <v>0</v>
      </c>
      <c r="AG18" s="6">
        <v>0</v>
      </c>
      <c r="AH18" s="1">
        <v>35253</v>
      </c>
      <c r="AI18">
        <v>9</v>
      </c>
    </row>
    <row r="19" spans="1:35" x14ac:dyDescent="0.25">
      <c r="A19" t="s">
        <v>143</v>
      </c>
      <c r="B19" t="s">
        <v>18</v>
      </c>
      <c r="C19" t="s">
        <v>205</v>
      </c>
      <c r="D19" t="s">
        <v>192</v>
      </c>
      <c r="E19" s="6">
        <v>78.782608695652172</v>
      </c>
      <c r="F19" s="6">
        <v>5.7391304347826084</v>
      </c>
      <c r="G19" s="6">
        <v>0.13043478260869565</v>
      </c>
      <c r="H19" s="6">
        <v>0</v>
      </c>
      <c r="I19" s="6">
        <v>1.0869565217391304E-2</v>
      </c>
      <c r="J19" s="6">
        <v>0</v>
      </c>
      <c r="K19" s="6">
        <v>0</v>
      </c>
      <c r="L19" s="6">
        <v>5.9338043478260865</v>
      </c>
      <c r="M19" s="6">
        <v>0</v>
      </c>
      <c r="N19" s="6">
        <v>24.962934782608691</v>
      </c>
      <c r="O19" s="6">
        <f>SUM(NonNurse[[#This Row],[Qualified Social Work Staff Hours]],NonNurse[[#This Row],[Other Social Work Staff Hours]])/NonNurse[[#This Row],[MDS Census]]</f>
        <v>0.31685844370860922</v>
      </c>
      <c r="P19" s="6">
        <v>5.5652173913043477</v>
      </c>
      <c r="Q19" s="6">
        <v>4.3041304347826088</v>
      </c>
      <c r="R19" s="6">
        <f>SUM(NonNurse[[#This Row],[Qualified Activities Professional Hours]],NonNurse[[#This Row],[Other Activities Professional Hours]])/NonNurse[[#This Row],[MDS Census]]</f>
        <v>0.12527317880794703</v>
      </c>
      <c r="S19" s="6">
        <v>11.39434782608696</v>
      </c>
      <c r="T19" s="6">
        <v>10.156413043478262</v>
      </c>
      <c r="U19" s="6">
        <v>0</v>
      </c>
      <c r="V19" s="6">
        <f>SUM(NonNurse[[#This Row],[Occupational Therapist Hours]],NonNurse[[#This Row],[OT Assistant Hours]],NonNurse[[#This Row],[OT Aide Hours]])/NonNurse[[#This Row],[MDS Census]]</f>
        <v>0.27354718543046369</v>
      </c>
      <c r="W19" s="6">
        <v>6.7935869565217386</v>
      </c>
      <c r="X19" s="6">
        <v>14.328478260869565</v>
      </c>
      <c r="Y19" s="6">
        <v>0</v>
      </c>
      <c r="Z19" s="6">
        <f>SUM(NonNurse[[#This Row],[Physical Therapist (PT) Hours]],NonNurse[[#This Row],[PT Assistant Hours]],NonNurse[[#This Row],[PT Aide Hours]])/NonNurse[[#This Row],[MDS Census]]</f>
        <v>0.26810568432671078</v>
      </c>
      <c r="AA19" s="6">
        <v>0</v>
      </c>
      <c r="AB19" s="6">
        <v>0</v>
      </c>
      <c r="AC19" s="6">
        <v>0</v>
      </c>
      <c r="AD19" s="6">
        <v>0</v>
      </c>
      <c r="AE19" s="6">
        <v>0</v>
      </c>
      <c r="AF19" s="6">
        <v>0</v>
      </c>
      <c r="AG19" s="6">
        <v>0</v>
      </c>
      <c r="AH19" s="1">
        <v>35088</v>
      </c>
      <c r="AI19">
        <v>9</v>
      </c>
    </row>
    <row r="20" spans="1:35" x14ac:dyDescent="0.25">
      <c r="A20" t="s">
        <v>143</v>
      </c>
      <c r="B20" t="s">
        <v>86</v>
      </c>
      <c r="C20" t="s">
        <v>233</v>
      </c>
      <c r="D20" t="s">
        <v>199</v>
      </c>
      <c r="E20" s="6">
        <v>74.549295774647888</v>
      </c>
      <c r="F20" s="6">
        <v>3.380281690140845</v>
      </c>
      <c r="G20" s="6">
        <v>1.6901408450704225</v>
      </c>
      <c r="H20" s="6">
        <v>0.87323943661971826</v>
      </c>
      <c r="I20" s="6">
        <v>1.267605633802817</v>
      </c>
      <c r="J20" s="6">
        <v>0</v>
      </c>
      <c r="K20" s="6">
        <v>6.3098591549295771</v>
      </c>
      <c r="L20" s="6">
        <v>4.01056338028169</v>
      </c>
      <c r="M20" s="6">
        <v>9.0140845070422539</v>
      </c>
      <c r="N20" s="6">
        <v>0</v>
      </c>
      <c r="O20" s="6">
        <f>SUM(NonNurse[[#This Row],[Qualified Social Work Staff Hours]],NonNurse[[#This Row],[Other Social Work Staff Hours]])/NonNurse[[#This Row],[MDS Census]]</f>
        <v>0.12091441526544493</v>
      </c>
      <c r="P20" s="6">
        <v>5.52112676056338</v>
      </c>
      <c r="Q20" s="6">
        <v>39.66549295774648</v>
      </c>
      <c r="R20" s="6">
        <f>SUM(NonNurse[[#This Row],[Qualified Activities Professional Hours]],NonNurse[[#This Row],[Other Activities Professional Hours]])/NonNurse[[#This Row],[MDS Census]]</f>
        <v>0.60613073871150569</v>
      </c>
      <c r="S20" s="6">
        <v>14.711267605633802</v>
      </c>
      <c r="T20" s="6">
        <v>0</v>
      </c>
      <c r="U20" s="6">
        <v>0</v>
      </c>
      <c r="V20" s="6">
        <f>SUM(NonNurse[[#This Row],[Occupational Therapist Hours]],NonNurse[[#This Row],[OT Assistant Hours]],NonNurse[[#This Row],[OT Aide Hours]])/NonNurse[[#This Row],[MDS Census]]</f>
        <v>0.19733610428868315</v>
      </c>
      <c r="W20" s="6">
        <v>10.630281690140846</v>
      </c>
      <c r="X20" s="6">
        <v>5.408450704225352</v>
      </c>
      <c r="Y20" s="6">
        <v>0</v>
      </c>
      <c r="Z20" s="6">
        <f>SUM(NonNurse[[#This Row],[Physical Therapist (PT) Hours]],NonNurse[[#This Row],[PT Assistant Hours]],NonNurse[[#This Row],[PT Aide Hours]])/NonNurse[[#This Row],[MDS Census]]</f>
        <v>0.2151426412242585</v>
      </c>
      <c r="AA20" s="6">
        <v>0.647887323943662</v>
      </c>
      <c r="AB20" s="6">
        <v>0</v>
      </c>
      <c r="AC20" s="6">
        <v>0</v>
      </c>
      <c r="AD20" s="6">
        <v>0</v>
      </c>
      <c r="AE20" s="6">
        <v>0</v>
      </c>
      <c r="AF20" s="6">
        <v>0</v>
      </c>
      <c r="AG20" s="6">
        <v>0</v>
      </c>
      <c r="AH20" s="1">
        <v>35216</v>
      </c>
      <c r="AI20">
        <v>9</v>
      </c>
    </row>
    <row r="21" spans="1:35" x14ac:dyDescent="0.25">
      <c r="A21" t="s">
        <v>143</v>
      </c>
      <c r="B21" t="s">
        <v>7</v>
      </c>
      <c r="C21" t="s">
        <v>206</v>
      </c>
      <c r="D21" t="s">
        <v>193</v>
      </c>
      <c r="E21" s="6">
        <v>106.45652173913044</v>
      </c>
      <c r="F21" s="6">
        <v>5.7391304347826084</v>
      </c>
      <c r="G21" s="6">
        <v>0</v>
      </c>
      <c r="H21" s="6">
        <v>0</v>
      </c>
      <c r="I21" s="6">
        <v>4.4782608695652177</v>
      </c>
      <c r="J21" s="6">
        <v>0</v>
      </c>
      <c r="K21" s="6">
        <v>0</v>
      </c>
      <c r="L21" s="6">
        <v>13.330652173913039</v>
      </c>
      <c r="M21" s="6">
        <v>0</v>
      </c>
      <c r="N21" s="6">
        <v>25.590978260869566</v>
      </c>
      <c r="O21" s="6">
        <f>SUM(NonNurse[[#This Row],[Qualified Social Work Staff Hours]],NonNurse[[#This Row],[Other Social Work Staff Hours]])/NonNurse[[#This Row],[MDS Census]]</f>
        <v>0.24038901368184604</v>
      </c>
      <c r="P21" s="6">
        <v>0</v>
      </c>
      <c r="Q21" s="6">
        <v>8.481630434782609</v>
      </c>
      <c r="R21" s="6">
        <f>SUM(NonNurse[[#This Row],[Qualified Activities Professional Hours]],NonNurse[[#This Row],[Other Activities Professional Hours]])/NonNurse[[#This Row],[MDS Census]]</f>
        <v>7.9672248315295083E-2</v>
      </c>
      <c r="S21" s="6">
        <v>10.300760869565215</v>
      </c>
      <c r="T21" s="6">
        <v>9.4474999999999962</v>
      </c>
      <c r="U21" s="6">
        <v>0</v>
      </c>
      <c r="V21" s="6">
        <f>SUM(NonNurse[[#This Row],[Occupational Therapist Hours]],NonNurse[[#This Row],[OT Assistant Hours]],NonNurse[[#This Row],[OT Aide Hours]])/NonNurse[[#This Row],[MDS Census]]</f>
        <v>0.18550541147641406</v>
      </c>
      <c r="W21" s="6">
        <v>10.22836956521739</v>
      </c>
      <c r="X21" s="6">
        <v>10.696304347826088</v>
      </c>
      <c r="Y21" s="6">
        <v>0</v>
      </c>
      <c r="Z21" s="6">
        <f>SUM(NonNurse[[#This Row],[Physical Therapist (PT) Hours]],NonNurse[[#This Row],[PT Assistant Hours]],NonNurse[[#This Row],[PT Aide Hours]])/NonNurse[[#This Row],[MDS Census]]</f>
        <v>0.19655605472738411</v>
      </c>
      <c r="AA21" s="6">
        <v>0</v>
      </c>
      <c r="AB21" s="6">
        <v>3.2608695652173912E-2</v>
      </c>
      <c r="AC21" s="6">
        <v>0</v>
      </c>
      <c r="AD21" s="6">
        <v>0</v>
      </c>
      <c r="AE21" s="6">
        <v>3.9130434782608696</v>
      </c>
      <c r="AF21" s="6">
        <v>0</v>
      </c>
      <c r="AG21" s="6">
        <v>0</v>
      </c>
      <c r="AH21" s="1">
        <v>35070</v>
      </c>
      <c r="AI21">
        <v>9</v>
      </c>
    </row>
    <row r="22" spans="1:35" x14ac:dyDescent="0.25">
      <c r="A22" t="s">
        <v>143</v>
      </c>
      <c r="B22" t="s">
        <v>79</v>
      </c>
      <c r="C22" t="s">
        <v>206</v>
      </c>
      <c r="D22" t="s">
        <v>193</v>
      </c>
      <c r="E22" s="6">
        <v>81.445652173913047</v>
      </c>
      <c r="F22" s="6">
        <v>5.7391304347826084</v>
      </c>
      <c r="G22" s="6">
        <v>0</v>
      </c>
      <c r="H22" s="6">
        <v>2.717391304347826E-2</v>
      </c>
      <c r="I22" s="6">
        <v>3.1739130434782608</v>
      </c>
      <c r="J22" s="6">
        <v>0</v>
      </c>
      <c r="K22" s="6">
        <v>0</v>
      </c>
      <c r="L22" s="6">
        <v>4.2150000000000007</v>
      </c>
      <c r="M22" s="6">
        <v>0</v>
      </c>
      <c r="N22" s="6">
        <v>13.054565217391303</v>
      </c>
      <c r="O22" s="6">
        <f>SUM(NonNurse[[#This Row],[Qualified Social Work Staff Hours]],NonNurse[[#This Row],[Other Social Work Staff Hours]])/NonNurse[[#This Row],[MDS Census]]</f>
        <v>0.16028559989323365</v>
      </c>
      <c r="P22" s="6">
        <v>5.9598913043478241</v>
      </c>
      <c r="Q22" s="6">
        <v>5.1185869565217379</v>
      </c>
      <c r="R22" s="6">
        <f>SUM(NonNurse[[#This Row],[Qualified Activities Professional Hours]],NonNurse[[#This Row],[Other Activities Professional Hours]])/NonNurse[[#This Row],[MDS Census]]</f>
        <v>0.1360229547577739</v>
      </c>
      <c r="S22" s="6">
        <v>6.1695652173913045</v>
      </c>
      <c r="T22" s="6">
        <v>12.425760869565213</v>
      </c>
      <c r="U22" s="6">
        <v>0</v>
      </c>
      <c r="V22" s="6">
        <f>SUM(NonNurse[[#This Row],[Occupational Therapist Hours]],NonNurse[[#This Row],[OT Assistant Hours]],NonNurse[[#This Row],[OT Aide Hours]])/NonNurse[[#This Row],[MDS Census]]</f>
        <v>0.22831576137728543</v>
      </c>
      <c r="W22" s="6">
        <v>9.7244565217391266</v>
      </c>
      <c r="X22" s="6">
        <v>12.426739130434788</v>
      </c>
      <c r="Y22" s="6">
        <v>0</v>
      </c>
      <c r="Z22" s="6">
        <f>SUM(NonNurse[[#This Row],[Physical Therapist (PT) Hours]],NonNurse[[#This Row],[PT Assistant Hours]],NonNurse[[#This Row],[PT Aide Hours]])/NonNurse[[#This Row],[MDS Census]]</f>
        <v>0.27197517683170958</v>
      </c>
      <c r="AA22" s="6">
        <v>0</v>
      </c>
      <c r="AB22" s="6">
        <v>0</v>
      </c>
      <c r="AC22" s="6">
        <v>0</v>
      </c>
      <c r="AD22" s="6">
        <v>0</v>
      </c>
      <c r="AE22" s="6">
        <v>58.532608695652172</v>
      </c>
      <c r="AF22" s="6">
        <v>0</v>
      </c>
      <c r="AG22" s="6">
        <v>0</v>
      </c>
      <c r="AH22" s="1">
        <v>35190</v>
      </c>
      <c r="AI22">
        <v>9</v>
      </c>
    </row>
    <row r="23" spans="1:35" x14ac:dyDescent="0.25">
      <c r="A23" t="s">
        <v>143</v>
      </c>
      <c r="B23" t="s">
        <v>130</v>
      </c>
      <c r="C23" t="s">
        <v>212</v>
      </c>
      <c r="D23" t="s">
        <v>192</v>
      </c>
      <c r="E23" s="6">
        <v>69.826086956521735</v>
      </c>
      <c r="F23" s="6">
        <v>5.7391304347826084</v>
      </c>
      <c r="G23" s="6">
        <v>0.14347826086956522</v>
      </c>
      <c r="H23" s="6">
        <v>0</v>
      </c>
      <c r="I23" s="6">
        <v>0</v>
      </c>
      <c r="J23" s="6">
        <v>0</v>
      </c>
      <c r="K23" s="6">
        <v>0</v>
      </c>
      <c r="L23" s="6">
        <v>6.2133695652173886</v>
      </c>
      <c r="M23" s="6">
        <v>0</v>
      </c>
      <c r="N23" s="6">
        <v>8.143260869565216</v>
      </c>
      <c r="O23" s="6">
        <f>SUM(NonNurse[[#This Row],[Qualified Social Work Staff Hours]],NonNurse[[#This Row],[Other Social Work Staff Hours]])/NonNurse[[#This Row],[MDS Census]]</f>
        <v>0.11662204234122041</v>
      </c>
      <c r="P23" s="6">
        <v>0</v>
      </c>
      <c r="Q23" s="6">
        <v>7.2277173913043482</v>
      </c>
      <c r="R23" s="6">
        <f>SUM(NonNurse[[#This Row],[Qualified Activities Professional Hours]],NonNurse[[#This Row],[Other Activities Professional Hours]])/NonNurse[[#This Row],[MDS Census]]</f>
        <v>0.10351027397260275</v>
      </c>
      <c r="S23" s="6">
        <v>17.24173913043478</v>
      </c>
      <c r="T23" s="6">
        <v>15.240543478260872</v>
      </c>
      <c r="U23" s="6">
        <v>0</v>
      </c>
      <c r="V23" s="6">
        <f>SUM(NonNurse[[#This Row],[Occupational Therapist Hours]],NonNurse[[#This Row],[OT Assistant Hours]],NonNurse[[#This Row],[OT Aide Hours]])/NonNurse[[#This Row],[MDS Census]]</f>
        <v>0.46518835616438364</v>
      </c>
      <c r="W23" s="6">
        <v>10.554891304347825</v>
      </c>
      <c r="X23" s="6">
        <v>20.75782608695652</v>
      </c>
      <c r="Y23" s="6">
        <v>0</v>
      </c>
      <c r="Z23" s="6">
        <f>SUM(NonNurse[[#This Row],[Physical Therapist (PT) Hours]],NonNurse[[#This Row],[PT Assistant Hours]],NonNurse[[#This Row],[PT Aide Hours]])/NonNurse[[#This Row],[MDS Census]]</f>
        <v>0.44843866749688666</v>
      </c>
      <c r="AA23" s="6">
        <v>0</v>
      </c>
      <c r="AB23" s="6">
        <v>0</v>
      </c>
      <c r="AC23" s="6">
        <v>0</v>
      </c>
      <c r="AD23" s="6">
        <v>0</v>
      </c>
      <c r="AE23" s="6">
        <v>0</v>
      </c>
      <c r="AF23" s="6">
        <v>0</v>
      </c>
      <c r="AG23" s="6">
        <v>0</v>
      </c>
      <c r="AH23" s="1">
        <v>35289</v>
      </c>
      <c r="AI23">
        <v>9</v>
      </c>
    </row>
    <row r="24" spans="1:35" x14ac:dyDescent="0.25">
      <c r="A24" t="s">
        <v>143</v>
      </c>
      <c r="B24" t="s">
        <v>28</v>
      </c>
      <c r="C24" t="s">
        <v>215</v>
      </c>
      <c r="D24" t="s">
        <v>192</v>
      </c>
      <c r="E24" s="6">
        <v>103.05434782608695</v>
      </c>
      <c r="F24" s="6">
        <v>5.7391304347826084</v>
      </c>
      <c r="G24" s="6">
        <v>1.0570652173913044</v>
      </c>
      <c r="H24" s="6">
        <v>0.79347826086956519</v>
      </c>
      <c r="I24" s="6">
        <v>1.7391304347826086</v>
      </c>
      <c r="J24" s="6">
        <v>0</v>
      </c>
      <c r="K24" s="6">
        <v>0</v>
      </c>
      <c r="L24" s="6">
        <v>4.0413043478260873</v>
      </c>
      <c r="M24" s="6">
        <v>0</v>
      </c>
      <c r="N24" s="6">
        <v>24.716521739130425</v>
      </c>
      <c r="O24" s="6">
        <f>SUM(NonNurse[[#This Row],[Qualified Social Work Staff Hours]],NonNurse[[#This Row],[Other Social Work Staff Hours]])/NonNurse[[#This Row],[MDS Census]]</f>
        <v>0.23983967935871733</v>
      </c>
      <c r="P24" s="6">
        <v>4.8695652173913047</v>
      </c>
      <c r="Q24" s="6">
        <v>4.7242391304347828</v>
      </c>
      <c r="R24" s="6">
        <f>SUM(NonNurse[[#This Row],[Qualified Activities Professional Hours]],NonNurse[[#This Row],[Other Activities Professional Hours]])/NonNurse[[#This Row],[MDS Census]]</f>
        <v>9.3094610273177933E-2</v>
      </c>
      <c r="S24" s="6">
        <v>10.253913043478262</v>
      </c>
      <c r="T24" s="6">
        <v>8.5501086956521704</v>
      </c>
      <c r="U24" s="6">
        <v>0</v>
      </c>
      <c r="V24" s="6">
        <f>SUM(NonNurse[[#This Row],[Occupational Therapist Hours]],NonNurse[[#This Row],[OT Assistant Hours]],NonNurse[[#This Row],[OT Aide Hours]])/NonNurse[[#This Row],[MDS Census]]</f>
        <v>0.18246703934184158</v>
      </c>
      <c r="W24" s="6">
        <v>16.288913043478264</v>
      </c>
      <c r="X24" s="6">
        <v>11.190108695652174</v>
      </c>
      <c r="Y24" s="6">
        <v>0</v>
      </c>
      <c r="Z24" s="6">
        <f>SUM(NonNurse[[#This Row],[Physical Therapist (PT) Hours]],NonNurse[[#This Row],[PT Assistant Hours]],NonNurse[[#This Row],[PT Aide Hours]])/NonNurse[[#This Row],[MDS Census]]</f>
        <v>0.26664592342579901</v>
      </c>
      <c r="AA24" s="6">
        <v>0</v>
      </c>
      <c r="AB24" s="6">
        <v>0</v>
      </c>
      <c r="AC24" s="6">
        <v>0</v>
      </c>
      <c r="AD24" s="6">
        <v>0</v>
      </c>
      <c r="AE24" s="6">
        <v>0</v>
      </c>
      <c r="AF24" s="6">
        <v>0</v>
      </c>
      <c r="AG24" s="6">
        <v>0</v>
      </c>
      <c r="AH24" s="1">
        <v>35101</v>
      </c>
      <c r="AI24">
        <v>9</v>
      </c>
    </row>
    <row r="25" spans="1:35" x14ac:dyDescent="0.25">
      <c r="A25" t="s">
        <v>143</v>
      </c>
      <c r="B25" t="s">
        <v>72</v>
      </c>
      <c r="C25" t="s">
        <v>205</v>
      </c>
      <c r="D25" t="s">
        <v>192</v>
      </c>
      <c r="E25" s="6">
        <v>41.445652173913047</v>
      </c>
      <c r="F25" s="6">
        <v>5.4782608695652177</v>
      </c>
      <c r="G25" s="6">
        <v>0.28260869565217389</v>
      </c>
      <c r="H25" s="6">
        <v>0.46739130434782611</v>
      </c>
      <c r="I25" s="6">
        <v>0.27173913043478259</v>
      </c>
      <c r="J25" s="6">
        <v>0</v>
      </c>
      <c r="K25" s="6">
        <v>0</v>
      </c>
      <c r="L25" s="6">
        <v>1.8342391304347827</v>
      </c>
      <c r="M25" s="6">
        <v>3.9539130434782614</v>
      </c>
      <c r="N25" s="6">
        <v>0</v>
      </c>
      <c r="O25" s="6">
        <f>SUM(NonNurse[[#This Row],[Qualified Social Work Staff Hours]],NonNurse[[#This Row],[Other Social Work Staff Hours]])/NonNurse[[#This Row],[MDS Census]]</f>
        <v>9.5399947547862587E-2</v>
      </c>
      <c r="P25" s="6">
        <v>2.9731521739130438</v>
      </c>
      <c r="Q25" s="6">
        <v>0</v>
      </c>
      <c r="R25" s="6">
        <f>SUM(NonNurse[[#This Row],[Qualified Activities Professional Hours]],NonNurse[[#This Row],[Other Activities Professional Hours]])/NonNurse[[#This Row],[MDS Census]]</f>
        <v>7.1736165748754258E-2</v>
      </c>
      <c r="S25" s="6">
        <v>1.6132608695652175</v>
      </c>
      <c r="T25" s="6">
        <v>3.2907608695652173</v>
      </c>
      <c r="U25" s="6">
        <v>0</v>
      </c>
      <c r="V25" s="6">
        <f>SUM(NonNurse[[#This Row],[Occupational Therapist Hours]],NonNurse[[#This Row],[OT Assistant Hours]],NonNurse[[#This Row],[OT Aide Hours]])/NonNurse[[#This Row],[MDS Census]]</f>
        <v>0.11832415420928404</v>
      </c>
      <c r="W25" s="6">
        <v>1.2301086956521738</v>
      </c>
      <c r="X25" s="6">
        <v>3.2917391304347832</v>
      </c>
      <c r="Y25" s="6">
        <v>0</v>
      </c>
      <c r="Z25" s="6">
        <f>SUM(NonNurse[[#This Row],[Physical Therapist (PT) Hours]],NonNurse[[#This Row],[PT Assistant Hours]],NonNurse[[#This Row],[PT Aide Hours]])/NonNurse[[#This Row],[MDS Census]]</f>
        <v>0.10910306845003935</v>
      </c>
      <c r="AA25" s="6">
        <v>0</v>
      </c>
      <c r="AB25" s="6">
        <v>0</v>
      </c>
      <c r="AC25" s="6">
        <v>0</v>
      </c>
      <c r="AD25" s="6">
        <v>0</v>
      </c>
      <c r="AE25" s="6">
        <v>0</v>
      </c>
      <c r="AF25" s="6">
        <v>0</v>
      </c>
      <c r="AG25" s="6">
        <v>0</v>
      </c>
      <c r="AH25" s="1">
        <v>35173</v>
      </c>
      <c r="AI25">
        <v>9</v>
      </c>
    </row>
    <row r="26" spans="1:35" x14ac:dyDescent="0.25">
      <c r="A26" t="s">
        <v>143</v>
      </c>
      <c r="B26" t="s">
        <v>29</v>
      </c>
      <c r="C26" t="s">
        <v>208</v>
      </c>
      <c r="D26" t="s">
        <v>192</v>
      </c>
      <c r="E26" s="6">
        <v>91.347826086956516</v>
      </c>
      <c r="F26" s="6">
        <v>7.7391304347826084</v>
      </c>
      <c r="G26" s="6">
        <v>0.32608695652173914</v>
      </c>
      <c r="H26" s="6">
        <v>0.15760869565217392</v>
      </c>
      <c r="I26" s="6">
        <v>4.6521739130434785</v>
      </c>
      <c r="J26" s="6">
        <v>0</v>
      </c>
      <c r="K26" s="6">
        <v>0</v>
      </c>
      <c r="L26" s="6">
        <v>9.1783695652173929</v>
      </c>
      <c r="M26" s="6">
        <v>0</v>
      </c>
      <c r="N26" s="6">
        <v>24.961521739130429</v>
      </c>
      <c r="O26" s="6">
        <f>SUM(NonNurse[[#This Row],[Qualified Social Work Staff Hours]],NonNurse[[#This Row],[Other Social Work Staff Hours]])/NonNurse[[#This Row],[MDS Census]]</f>
        <v>0.27325797239409799</v>
      </c>
      <c r="P26" s="6">
        <v>0</v>
      </c>
      <c r="Q26" s="6">
        <v>9.9727173913043536</v>
      </c>
      <c r="R26" s="6">
        <f>SUM(NonNurse[[#This Row],[Qualified Activities Professional Hours]],NonNurse[[#This Row],[Other Activities Professional Hours]])/NonNurse[[#This Row],[MDS Census]]</f>
        <v>0.10917301285102339</v>
      </c>
      <c r="S26" s="6">
        <v>11.132173913043474</v>
      </c>
      <c r="T26" s="6">
        <v>16.219347826086956</v>
      </c>
      <c r="U26" s="6">
        <v>0</v>
      </c>
      <c r="V26" s="6">
        <f>SUM(NonNurse[[#This Row],[Occupational Therapist Hours]],NonNurse[[#This Row],[OT Assistant Hours]],NonNurse[[#This Row],[OT Aide Hours]])/NonNurse[[#This Row],[MDS Census]]</f>
        <v>0.29942170395049972</v>
      </c>
      <c r="W26" s="6">
        <v>9.8154347826086958</v>
      </c>
      <c r="X26" s="6">
        <v>14.092717391304342</v>
      </c>
      <c r="Y26" s="6">
        <v>0</v>
      </c>
      <c r="Z26" s="6">
        <f>SUM(NonNurse[[#This Row],[Physical Therapist (PT) Hours]],NonNurse[[#This Row],[PT Assistant Hours]],NonNurse[[#This Row],[PT Aide Hours]])/NonNurse[[#This Row],[MDS Census]]</f>
        <v>0.26172655878153256</v>
      </c>
      <c r="AA26" s="6">
        <v>0</v>
      </c>
      <c r="AB26" s="6">
        <v>0</v>
      </c>
      <c r="AC26" s="6">
        <v>0</v>
      </c>
      <c r="AD26" s="6">
        <v>0</v>
      </c>
      <c r="AE26" s="6">
        <v>0</v>
      </c>
      <c r="AF26" s="6">
        <v>0</v>
      </c>
      <c r="AG26" s="6">
        <v>0</v>
      </c>
      <c r="AH26" s="1">
        <v>35103</v>
      </c>
      <c r="AI26">
        <v>9</v>
      </c>
    </row>
    <row r="27" spans="1:35" x14ac:dyDescent="0.25">
      <c r="A27" t="s">
        <v>143</v>
      </c>
      <c r="B27" t="s">
        <v>129</v>
      </c>
      <c r="C27" t="s">
        <v>245</v>
      </c>
      <c r="D27" t="s">
        <v>193</v>
      </c>
      <c r="E27" s="6">
        <v>40.065217391304351</v>
      </c>
      <c r="F27" s="6">
        <v>5.0434782608695654</v>
      </c>
      <c r="G27" s="6">
        <v>0.80978260869565222</v>
      </c>
      <c r="H27" s="6">
        <v>0</v>
      </c>
      <c r="I27" s="6">
        <v>1.2934782608695652</v>
      </c>
      <c r="J27" s="6">
        <v>0</v>
      </c>
      <c r="K27" s="6">
        <v>2.0951086956521738</v>
      </c>
      <c r="L27" s="6">
        <v>3.0953260869565211</v>
      </c>
      <c r="M27" s="6">
        <v>5.5821739130434791</v>
      </c>
      <c r="N27" s="6">
        <v>0</v>
      </c>
      <c r="O27" s="6">
        <f>SUM(NonNurse[[#This Row],[Qualified Social Work Staff Hours]],NonNurse[[#This Row],[Other Social Work Staff Hours]])/NonNurse[[#This Row],[MDS Census]]</f>
        <v>0.13932718393922952</v>
      </c>
      <c r="P27" s="6">
        <v>0</v>
      </c>
      <c r="Q27" s="6">
        <v>0</v>
      </c>
      <c r="R27" s="6">
        <f>SUM(NonNurse[[#This Row],[Qualified Activities Professional Hours]],NonNurse[[#This Row],[Other Activities Professional Hours]])/NonNurse[[#This Row],[MDS Census]]</f>
        <v>0</v>
      </c>
      <c r="S27" s="6">
        <v>3.1367391304347829</v>
      </c>
      <c r="T27" s="6">
        <v>7.9120652173913069</v>
      </c>
      <c r="U27" s="6">
        <v>0</v>
      </c>
      <c r="V27" s="6">
        <f>SUM(NonNurse[[#This Row],[Occupational Therapist Hours]],NonNurse[[#This Row],[OT Assistant Hours]],NonNurse[[#This Row],[OT Aide Hours]])/NonNurse[[#This Row],[MDS Census]]</f>
        <v>0.27577048290830175</v>
      </c>
      <c r="W27" s="6">
        <v>10.196847826086957</v>
      </c>
      <c r="X27" s="6">
        <v>14.617173913043487</v>
      </c>
      <c r="Y27" s="6">
        <v>0</v>
      </c>
      <c r="Z27" s="6">
        <f>SUM(NonNurse[[#This Row],[Physical Therapist (PT) Hours]],NonNurse[[#This Row],[PT Assistant Hours]],NonNurse[[#This Row],[PT Aide Hours]])/NonNurse[[#This Row],[MDS Census]]</f>
        <v>0.61934074877916467</v>
      </c>
      <c r="AA27" s="6">
        <v>0</v>
      </c>
      <c r="AB27" s="6">
        <v>0</v>
      </c>
      <c r="AC27" s="6">
        <v>0</v>
      </c>
      <c r="AD27" s="6">
        <v>0</v>
      </c>
      <c r="AE27" s="6">
        <v>0</v>
      </c>
      <c r="AF27" s="6">
        <v>0</v>
      </c>
      <c r="AG27" s="6">
        <v>0.52989130434782605</v>
      </c>
      <c r="AH27" s="1">
        <v>35288</v>
      </c>
      <c r="AI27">
        <v>9</v>
      </c>
    </row>
    <row r="28" spans="1:35" x14ac:dyDescent="0.25">
      <c r="A28" t="s">
        <v>143</v>
      </c>
      <c r="B28" t="s">
        <v>47</v>
      </c>
      <c r="C28" t="s">
        <v>205</v>
      </c>
      <c r="D28" t="s">
        <v>192</v>
      </c>
      <c r="E28" s="6">
        <v>158.69565217391303</v>
      </c>
      <c r="F28" s="6">
        <v>5.7391304347826084</v>
      </c>
      <c r="G28" s="6">
        <v>0.4891304347826087</v>
      </c>
      <c r="H28" s="6">
        <v>0</v>
      </c>
      <c r="I28" s="6">
        <v>0.46739130434782611</v>
      </c>
      <c r="J28" s="6">
        <v>0</v>
      </c>
      <c r="K28" s="6">
        <v>0</v>
      </c>
      <c r="L28" s="6">
        <v>7.0665217391304349</v>
      </c>
      <c r="M28" s="6">
        <v>0</v>
      </c>
      <c r="N28" s="6">
        <v>27.559673913043476</v>
      </c>
      <c r="O28" s="6">
        <f>SUM(NonNurse[[#This Row],[Qualified Social Work Staff Hours]],NonNurse[[#This Row],[Other Social Work Staff Hours]])/NonNurse[[#This Row],[MDS Census]]</f>
        <v>0.17366369863013698</v>
      </c>
      <c r="P28" s="6">
        <v>0</v>
      </c>
      <c r="Q28" s="6">
        <v>21.88728260869566</v>
      </c>
      <c r="R28" s="6">
        <f>SUM(NonNurse[[#This Row],[Qualified Activities Professional Hours]],NonNurse[[#This Row],[Other Activities Professional Hours]])/NonNurse[[#This Row],[MDS Census]]</f>
        <v>0.13791986301369868</v>
      </c>
      <c r="S28" s="6">
        <v>15.465652173913041</v>
      </c>
      <c r="T28" s="6">
        <v>8.6858695652173878</v>
      </c>
      <c r="U28" s="6">
        <v>5.6630434782608692</v>
      </c>
      <c r="V28" s="6">
        <f>SUM(NonNurse[[#This Row],[Occupational Therapist Hours]],NonNurse[[#This Row],[OT Assistant Hours]],NonNurse[[#This Row],[OT Aide Hours]])/NonNurse[[#This Row],[MDS Census]]</f>
        <v>0.187872602739726</v>
      </c>
      <c r="W28" s="6">
        <v>15.247499999999997</v>
      </c>
      <c r="X28" s="6">
        <v>21.179130434782607</v>
      </c>
      <c r="Y28" s="6">
        <v>4.8913043478260869</v>
      </c>
      <c r="Z28" s="6">
        <f>SUM(NonNurse[[#This Row],[Physical Therapist (PT) Hours]],NonNurse[[#This Row],[PT Assistant Hours]],NonNurse[[#This Row],[PT Aide Hours]])/NonNurse[[#This Row],[MDS Census]]</f>
        <v>0.26035958904109585</v>
      </c>
      <c r="AA28" s="6">
        <v>0</v>
      </c>
      <c r="AB28" s="6">
        <v>0</v>
      </c>
      <c r="AC28" s="6">
        <v>0</v>
      </c>
      <c r="AD28" s="6">
        <v>0</v>
      </c>
      <c r="AE28" s="6">
        <v>0</v>
      </c>
      <c r="AF28" s="6">
        <v>0</v>
      </c>
      <c r="AG28" s="6">
        <v>0</v>
      </c>
      <c r="AH28" s="1">
        <v>35132</v>
      </c>
      <c r="AI28">
        <v>9</v>
      </c>
    </row>
    <row r="29" spans="1:35" x14ac:dyDescent="0.25">
      <c r="A29" t="s">
        <v>143</v>
      </c>
      <c r="B29" t="s">
        <v>66</v>
      </c>
      <c r="C29" t="s">
        <v>208</v>
      </c>
      <c r="D29" t="s">
        <v>192</v>
      </c>
      <c r="E29" s="6">
        <v>80.108695652173907</v>
      </c>
      <c r="F29" s="6">
        <v>5.8027173913043484</v>
      </c>
      <c r="G29" s="6">
        <v>0</v>
      </c>
      <c r="H29" s="6">
        <v>0.34782608695652173</v>
      </c>
      <c r="I29" s="6">
        <v>2.1630434782608696</v>
      </c>
      <c r="J29" s="6">
        <v>0</v>
      </c>
      <c r="K29" s="6">
        <v>0</v>
      </c>
      <c r="L29" s="6">
        <v>3.4332608695652169</v>
      </c>
      <c r="M29" s="6">
        <v>0</v>
      </c>
      <c r="N29" s="6">
        <v>31.612391304347828</v>
      </c>
      <c r="O29" s="6">
        <f>SUM(NonNurse[[#This Row],[Qualified Social Work Staff Hours]],NonNurse[[#This Row],[Other Social Work Staff Hours]])/NonNurse[[#This Row],[MDS Census]]</f>
        <v>0.39461872455902314</v>
      </c>
      <c r="P29" s="6">
        <v>0</v>
      </c>
      <c r="Q29" s="6">
        <v>8.7708695652173905</v>
      </c>
      <c r="R29" s="6">
        <f>SUM(NonNurse[[#This Row],[Qualified Activities Professional Hours]],NonNurse[[#This Row],[Other Activities Professional Hours]])/NonNurse[[#This Row],[MDS Census]]</f>
        <v>0.10948710990502035</v>
      </c>
      <c r="S29" s="6">
        <v>9.9938043478260852</v>
      </c>
      <c r="T29" s="6">
        <v>6.3653260869565216</v>
      </c>
      <c r="U29" s="6">
        <v>0</v>
      </c>
      <c r="V29" s="6">
        <f>SUM(NonNurse[[#This Row],[Occupational Therapist Hours]],NonNurse[[#This Row],[OT Assistant Hours]],NonNurse[[#This Row],[OT Aide Hours]])/NonNurse[[#This Row],[MDS Census]]</f>
        <v>0.20421166892808684</v>
      </c>
      <c r="W29" s="6">
        <v>5.654565217391303</v>
      </c>
      <c r="X29" s="6">
        <v>9.8493478260869569</v>
      </c>
      <c r="Y29" s="6">
        <v>0</v>
      </c>
      <c r="Z29" s="6">
        <f>SUM(NonNurse[[#This Row],[Physical Therapist (PT) Hours]],NonNurse[[#This Row],[PT Assistant Hours]],NonNurse[[#This Row],[PT Aide Hours]])/NonNurse[[#This Row],[MDS Census]]</f>
        <v>0.19353595658073269</v>
      </c>
      <c r="AA29" s="6">
        <v>0</v>
      </c>
      <c r="AB29" s="6">
        <v>0</v>
      </c>
      <c r="AC29" s="6">
        <v>0</v>
      </c>
      <c r="AD29" s="6">
        <v>0</v>
      </c>
      <c r="AE29" s="6">
        <v>0</v>
      </c>
      <c r="AF29" s="6">
        <v>0</v>
      </c>
      <c r="AG29" s="6">
        <v>0</v>
      </c>
      <c r="AH29" s="1">
        <v>35164</v>
      </c>
      <c r="AI29">
        <v>9</v>
      </c>
    </row>
    <row r="30" spans="1:35" x14ac:dyDescent="0.25">
      <c r="A30" t="s">
        <v>143</v>
      </c>
      <c r="B30" t="s">
        <v>23</v>
      </c>
      <c r="C30" t="s">
        <v>215</v>
      </c>
      <c r="D30" t="s">
        <v>192</v>
      </c>
      <c r="E30" s="6">
        <v>67.108695652173907</v>
      </c>
      <c r="F30" s="6">
        <v>49.935652173913056</v>
      </c>
      <c r="G30" s="6">
        <v>0.30978260869565216</v>
      </c>
      <c r="H30" s="6">
        <v>0.35326086956521741</v>
      </c>
      <c r="I30" s="6">
        <v>1.8369565217391304</v>
      </c>
      <c r="J30" s="6">
        <v>0</v>
      </c>
      <c r="K30" s="6">
        <v>0</v>
      </c>
      <c r="L30" s="6">
        <v>2.199347826086957</v>
      </c>
      <c r="M30" s="6">
        <v>4.7717391304347823</v>
      </c>
      <c r="N30" s="6">
        <v>0</v>
      </c>
      <c r="O30" s="6">
        <f>SUM(NonNurse[[#This Row],[Qualified Social Work Staff Hours]],NonNurse[[#This Row],[Other Social Work Staff Hours]])/NonNurse[[#This Row],[MDS Census]]</f>
        <v>7.1104632329122133E-2</v>
      </c>
      <c r="P30" s="6">
        <v>5.0825000000000005</v>
      </c>
      <c r="Q30" s="6">
        <v>0</v>
      </c>
      <c r="R30" s="6">
        <f>SUM(NonNurse[[#This Row],[Qualified Activities Professional Hours]],NonNurse[[#This Row],[Other Activities Professional Hours]])/NonNurse[[#This Row],[MDS Census]]</f>
        <v>7.5735341755749933E-2</v>
      </c>
      <c r="S30" s="6">
        <v>5.0925000000000002</v>
      </c>
      <c r="T30" s="6">
        <v>8.854891304347829</v>
      </c>
      <c r="U30" s="6">
        <v>0</v>
      </c>
      <c r="V30" s="6">
        <f>SUM(NonNurse[[#This Row],[Occupational Therapist Hours]],NonNurse[[#This Row],[OT Assistant Hours]],NonNurse[[#This Row],[OT Aide Hours]])/NonNurse[[#This Row],[MDS Census]]</f>
        <v>0.20783284742468422</v>
      </c>
      <c r="W30" s="6">
        <v>5.4757608695652156</v>
      </c>
      <c r="X30" s="6">
        <v>11.570869565217393</v>
      </c>
      <c r="Y30" s="6">
        <v>0</v>
      </c>
      <c r="Z30" s="6">
        <f>SUM(NonNurse[[#This Row],[Physical Therapist (PT) Hours]],NonNurse[[#This Row],[PT Assistant Hours]],NonNurse[[#This Row],[PT Aide Hours]])/NonNurse[[#This Row],[MDS Census]]</f>
        <v>0.25401522513767411</v>
      </c>
      <c r="AA30" s="6">
        <v>0</v>
      </c>
      <c r="AB30" s="6">
        <v>0</v>
      </c>
      <c r="AC30" s="6">
        <v>0</v>
      </c>
      <c r="AD30" s="6">
        <v>0</v>
      </c>
      <c r="AE30" s="6">
        <v>0</v>
      </c>
      <c r="AF30" s="6">
        <v>0</v>
      </c>
      <c r="AG30" s="6">
        <v>0</v>
      </c>
      <c r="AH30" s="1">
        <v>35095</v>
      </c>
      <c r="AI30">
        <v>9</v>
      </c>
    </row>
    <row r="31" spans="1:35" x14ac:dyDescent="0.25">
      <c r="A31" t="s">
        <v>143</v>
      </c>
      <c r="B31" t="s">
        <v>69</v>
      </c>
      <c r="C31" t="s">
        <v>229</v>
      </c>
      <c r="D31" t="s">
        <v>198</v>
      </c>
      <c r="E31" s="6">
        <v>76.695652173913047</v>
      </c>
      <c r="F31" s="6">
        <v>4.8858695652173916</v>
      </c>
      <c r="G31" s="6">
        <v>0.2608695652173913</v>
      </c>
      <c r="H31" s="6">
        <v>0.24456521739130435</v>
      </c>
      <c r="I31" s="6">
        <v>0.65217391304347827</v>
      </c>
      <c r="J31" s="6">
        <v>0</v>
      </c>
      <c r="K31" s="6">
        <v>0</v>
      </c>
      <c r="L31" s="6">
        <v>0.36923913043478257</v>
      </c>
      <c r="M31" s="6">
        <v>0</v>
      </c>
      <c r="N31" s="6">
        <v>13.730978260869565</v>
      </c>
      <c r="O31" s="6">
        <f>SUM(NonNurse[[#This Row],[Qualified Social Work Staff Hours]],NonNurse[[#This Row],[Other Social Work Staff Hours]])/NonNurse[[#This Row],[MDS Census]]</f>
        <v>0.17903202947845803</v>
      </c>
      <c r="P31" s="6">
        <v>5.7554347826086953</v>
      </c>
      <c r="Q31" s="6">
        <v>3.7364130434782608</v>
      </c>
      <c r="R31" s="6">
        <f>SUM(NonNurse[[#This Row],[Qualified Activities Professional Hours]],NonNurse[[#This Row],[Other Activities Professional Hours]])/NonNurse[[#This Row],[MDS Census]]</f>
        <v>0.12375992063492064</v>
      </c>
      <c r="S31" s="6">
        <v>5.9648913043478258</v>
      </c>
      <c r="T31" s="6">
        <v>2.9553260869565223</v>
      </c>
      <c r="U31" s="6">
        <v>0</v>
      </c>
      <c r="V31" s="6">
        <f>SUM(NonNurse[[#This Row],[Occupational Therapist Hours]],NonNurse[[#This Row],[OT Assistant Hours]],NonNurse[[#This Row],[OT Aide Hours]])/NonNurse[[#This Row],[MDS Census]]</f>
        <v>0.11630668934240362</v>
      </c>
      <c r="W31" s="6">
        <v>5.259239130434783</v>
      </c>
      <c r="X31" s="6">
        <v>11.037608695652175</v>
      </c>
      <c r="Y31" s="6">
        <v>4.0978260869565215</v>
      </c>
      <c r="Z31" s="6">
        <f>SUM(NonNurse[[#This Row],[Physical Therapist (PT) Hours]],NonNurse[[#This Row],[PT Assistant Hours]],NonNurse[[#This Row],[PT Aide Hours]])/NonNurse[[#This Row],[MDS Census]]</f>
        <v>0.26591695011337863</v>
      </c>
      <c r="AA31" s="6">
        <v>0</v>
      </c>
      <c r="AB31" s="6">
        <v>0</v>
      </c>
      <c r="AC31" s="6">
        <v>0</v>
      </c>
      <c r="AD31" s="6">
        <v>0</v>
      </c>
      <c r="AE31" s="6">
        <v>0</v>
      </c>
      <c r="AF31" s="6">
        <v>0</v>
      </c>
      <c r="AG31" s="6">
        <v>0</v>
      </c>
      <c r="AH31" s="1">
        <v>35169</v>
      </c>
      <c r="AI31">
        <v>9</v>
      </c>
    </row>
    <row r="32" spans="1:35" x14ac:dyDescent="0.25">
      <c r="A32" t="s">
        <v>143</v>
      </c>
      <c r="B32" t="s">
        <v>2</v>
      </c>
      <c r="C32" t="s">
        <v>205</v>
      </c>
      <c r="D32" t="s">
        <v>192</v>
      </c>
      <c r="E32" s="6">
        <v>83.695652173913047</v>
      </c>
      <c r="F32" s="6">
        <v>5.7391304347826084</v>
      </c>
      <c r="G32" s="6">
        <v>0</v>
      </c>
      <c r="H32" s="6">
        <v>0</v>
      </c>
      <c r="I32" s="6">
        <v>0</v>
      </c>
      <c r="J32" s="6">
        <v>0</v>
      </c>
      <c r="K32" s="6">
        <v>0</v>
      </c>
      <c r="L32" s="6">
        <v>5.5158695652173888</v>
      </c>
      <c r="M32" s="6">
        <v>0</v>
      </c>
      <c r="N32" s="6">
        <v>7.8260869565217392</v>
      </c>
      <c r="O32" s="6">
        <f>SUM(NonNurse[[#This Row],[Qualified Social Work Staff Hours]],NonNurse[[#This Row],[Other Social Work Staff Hours]])/NonNurse[[#This Row],[MDS Census]]</f>
        <v>9.350649350649351E-2</v>
      </c>
      <c r="P32" s="6">
        <v>5.5652173913043477</v>
      </c>
      <c r="Q32" s="6">
        <v>3.4442391304347821</v>
      </c>
      <c r="R32" s="6">
        <f>SUM(NonNurse[[#This Row],[Qualified Activities Professional Hours]],NonNurse[[#This Row],[Other Activities Professional Hours]])/NonNurse[[#This Row],[MDS Census]]</f>
        <v>0.10764545454545454</v>
      </c>
      <c r="S32" s="6">
        <v>11.03989130434783</v>
      </c>
      <c r="T32" s="6">
        <v>11.682173913043478</v>
      </c>
      <c r="U32" s="6">
        <v>0</v>
      </c>
      <c r="V32" s="6">
        <f>SUM(NonNurse[[#This Row],[Occupational Therapist Hours]],NonNurse[[#This Row],[OT Assistant Hours]],NonNurse[[#This Row],[OT Aide Hours]])/NonNurse[[#This Row],[MDS Census]]</f>
        <v>0.27148441558441561</v>
      </c>
      <c r="W32" s="6">
        <v>11.176086956521738</v>
      </c>
      <c r="X32" s="6">
        <v>11.289565217391305</v>
      </c>
      <c r="Y32" s="6">
        <v>0</v>
      </c>
      <c r="Z32" s="6">
        <f>SUM(NonNurse[[#This Row],[Physical Therapist (PT) Hours]],NonNurse[[#This Row],[PT Assistant Hours]],NonNurse[[#This Row],[PT Aide Hours]])/NonNurse[[#This Row],[MDS Census]]</f>
        <v>0.26842077922077923</v>
      </c>
      <c r="AA32" s="6">
        <v>0</v>
      </c>
      <c r="AB32" s="6">
        <v>0</v>
      </c>
      <c r="AC32" s="6">
        <v>0</v>
      </c>
      <c r="AD32" s="6">
        <v>0</v>
      </c>
      <c r="AE32" s="6">
        <v>0</v>
      </c>
      <c r="AF32" s="6">
        <v>0</v>
      </c>
      <c r="AG32" s="6">
        <v>0</v>
      </c>
      <c r="AH32" s="1">
        <v>35014</v>
      </c>
      <c r="AI32">
        <v>9</v>
      </c>
    </row>
    <row r="33" spans="1:35" x14ac:dyDescent="0.25">
      <c r="A33" t="s">
        <v>143</v>
      </c>
      <c r="B33" t="s">
        <v>58</v>
      </c>
      <c r="C33" t="s">
        <v>206</v>
      </c>
      <c r="D33" t="s">
        <v>193</v>
      </c>
      <c r="E33" s="6">
        <v>189.2391304347826</v>
      </c>
      <c r="F33" s="6">
        <v>145.14565217391305</v>
      </c>
      <c r="G33" s="6">
        <v>0.76086956521739135</v>
      </c>
      <c r="H33" s="6">
        <v>1.6304347826086956</v>
      </c>
      <c r="I33" s="6">
        <v>1.6521739130434783</v>
      </c>
      <c r="J33" s="6">
        <v>0</v>
      </c>
      <c r="K33" s="6">
        <v>0.40217391304347827</v>
      </c>
      <c r="L33" s="6">
        <v>4.4902173913043475</v>
      </c>
      <c r="M33" s="6">
        <v>6.6804347826086943</v>
      </c>
      <c r="N33" s="6">
        <v>14.505434782608694</v>
      </c>
      <c r="O33" s="6">
        <f>SUM(NonNurse[[#This Row],[Qualified Social Work Staff Hours]],NonNurse[[#This Row],[Other Social Work Staff Hours]])/NonNurse[[#This Row],[MDS Census]]</f>
        <v>0.11195290063182078</v>
      </c>
      <c r="P33" s="6">
        <v>4.9163043478260873</v>
      </c>
      <c r="Q33" s="6">
        <v>14.106521739130434</v>
      </c>
      <c r="R33" s="6">
        <f>SUM(NonNurse[[#This Row],[Qualified Activities Professional Hours]],NonNurse[[#This Row],[Other Activities Professional Hours]])/NonNurse[[#This Row],[MDS Census]]</f>
        <v>0.10052268811028145</v>
      </c>
      <c r="S33" s="6">
        <v>2.5695652173913048</v>
      </c>
      <c r="T33" s="6">
        <v>6.3217391304347856</v>
      </c>
      <c r="U33" s="6">
        <v>0</v>
      </c>
      <c r="V33" s="6">
        <f>SUM(NonNurse[[#This Row],[Occupational Therapist Hours]],NonNurse[[#This Row],[OT Assistant Hours]],NonNurse[[#This Row],[OT Aide Hours]])/NonNurse[[#This Row],[MDS Census]]</f>
        <v>4.6984491671453202E-2</v>
      </c>
      <c r="W33" s="6">
        <v>9.5869565217391308</v>
      </c>
      <c r="X33" s="6">
        <v>9.359782608695653</v>
      </c>
      <c r="Y33" s="6">
        <v>0</v>
      </c>
      <c r="Z33" s="6">
        <f>SUM(NonNurse[[#This Row],[Physical Therapist (PT) Hours]],NonNurse[[#This Row],[PT Assistant Hours]],NonNurse[[#This Row],[PT Aide Hours]])/NonNurse[[#This Row],[MDS Census]]</f>
        <v>0.1001206203331419</v>
      </c>
      <c r="AA33" s="6">
        <v>0</v>
      </c>
      <c r="AB33" s="6">
        <v>0</v>
      </c>
      <c r="AC33" s="6">
        <v>0</v>
      </c>
      <c r="AD33" s="6">
        <v>0</v>
      </c>
      <c r="AE33" s="6">
        <v>0</v>
      </c>
      <c r="AF33" s="6">
        <v>0</v>
      </c>
      <c r="AG33" s="6">
        <v>1.3695652173913044</v>
      </c>
      <c r="AH33" s="1">
        <v>35145</v>
      </c>
      <c r="AI33">
        <v>9</v>
      </c>
    </row>
    <row r="34" spans="1:35" x14ac:dyDescent="0.25">
      <c r="A34" t="s">
        <v>143</v>
      </c>
      <c r="B34" t="s">
        <v>95</v>
      </c>
      <c r="C34" t="s">
        <v>234</v>
      </c>
      <c r="D34" t="s">
        <v>203</v>
      </c>
      <c r="E34" s="6">
        <v>57.336956521739133</v>
      </c>
      <c r="F34" s="6">
        <v>2.3043478260869565</v>
      </c>
      <c r="G34" s="6">
        <v>0</v>
      </c>
      <c r="H34" s="6">
        <v>0</v>
      </c>
      <c r="I34" s="6">
        <v>0</v>
      </c>
      <c r="J34" s="6">
        <v>0</v>
      </c>
      <c r="K34" s="6">
        <v>0</v>
      </c>
      <c r="L34" s="6">
        <v>0</v>
      </c>
      <c r="M34" s="6">
        <v>0</v>
      </c>
      <c r="N34" s="6">
        <v>0</v>
      </c>
      <c r="O34" s="6">
        <f>SUM(NonNurse[[#This Row],[Qualified Social Work Staff Hours]],NonNurse[[#This Row],[Other Social Work Staff Hours]])/NonNurse[[#This Row],[MDS Census]]</f>
        <v>0</v>
      </c>
      <c r="P34" s="6">
        <v>0</v>
      </c>
      <c r="Q34" s="6">
        <v>9.1902173913043477</v>
      </c>
      <c r="R34" s="6">
        <f>SUM(NonNurse[[#This Row],[Qualified Activities Professional Hours]],NonNurse[[#This Row],[Other Activities Professional Hours]])/NonNurse[[#This Row],[MDS Census]]</f>
        <v>0.16028436018957345</v>
      </c>
      <c r="S34" s="6">
        <v>0</v>
      </c>
      <c r="T34" s="6">
        <v>0</v>
      </c>
      <c r="U34" s="6">
        <v>0</v>
      </c>
      <c r="V34" s="6">
        <f>SUM(NonNurse[[#This Row],[Occupational Therapist Hours]],NonNurse[[#This Row],[OT Assistant Hours]],NonNurse[[#This Row],[OT Aide Hours]])/NonNurse[[#This Row],[MDS Census]]</f>
        <v>0</v>
      </c>
      <c r="W34" s="6">
        <v>0.96195652173913049</v>
      </c>
      <c r="X34" s="6">
        <v>0</v>
      </c>
      <c r="Y34" s="6">
        <v>8.7391304347826093</v>
      </c>
      <c r="Z34" s="6">
        <f>SUM(NonNurse[[#This Row],[Physical Therapist (PT) Hours]],NonNurse[[#This Row],[PT Assistant Hours]],NonNurse[[#This Row],[PT Aide Hours]])/NonNurse[[#This Row],[MDS Census]]</f>
        <v>0.16919431279620853</v>
      </c>
      <c r="AA34" s="6">
        <v>0</v>
      </c>
      <c r="AB34" s="6">
        <v>0</v>
      </c>
      <c r="AC34" s="6">
        <v>0</v>
      </c>
      <c r="AD34" s="6">
        <v>0</v>
      </c>
      <c r="AE34" s="6">
        <v>0</v>
      </c>
      <c r="AF34" s="6">
        <v>0</v>
      </c>
      <c r="AG34" s="6">
        <v>0</v>
      </c>
      <c r="AH34" s="1">
        <v>35242</v>
      </c>
      <c r="AI34">
        <v>9</v>
      </c>
    </row>
    <row r="35" spans="1:35" x14ac:dyDescent="0.25">
      <c r="A35" t="s">
        <v>143</v>
      </c>
      <c r="B35" t="s">
        <v>68</v>
      </c>
      <c r="C35" t="s">
        <v>228</v>
      </c>
      <c r="D35" t="s">
        <v>192</v>
      </c>
      <c r="E35" s="6">
        <v>103.8695652173913</v>
      </c>
      <c r="F35" s="6">
        <v>2.7826086956521738</v>
      </c>
      <c r="G35" s="6">
        <v>0</v>
      </c>
      <c r="H35" s="6">
        <v>0.38815217391304346</v>
      </c>
      <c r="I35" s="6">
        <v>3.25</v>
      </c>
      <c r="J35" s="6">
        <v>0</v>
      </c>
      <c r="K35" s="6">
        <v>5.1304347826086953</v>
      </c>
      <c r="L35" s="6">
        <v>1.2056521739130437</v>
      </c>
      <c r="M35" s="6">
        <v>9.2642391304347811</v>
      </c>
      <c r="N35" s="6">
        <v>0</v>
      </c>
      <c r="O35" s="6">
        <f>SUM(NonNurse[[#This Row],[Qualified Social Work Staff Hours]],NonNurse[[#This Row],[Other Social Work Staff Hours]])/NonNurse[[#This Row],[MDS Census]]</f>
        <v>8.9191084135621587E-2</v>
      </c>
      <c r="P35" s="6">
        <v>0</v>
      </c>
      <c r="Q35" s="6">
        <v>9.3801086956521722</v>
      </c>
      <c r="R35" s="6">
        <f>SUM(NonNurse[[#This Row],[Qualified Activities Professional Hours]],NonNurse[[#This Row],[Other Activities Professional Hours]])/NonNurse[[#This Row],[MDS Census]]</f>
        <v>9.0306613645876929E-2</v>
      </c>
      <c r="S35" s="6">
        <v>1.5957608695652168</v>
      </c>
      <c r="T35" s="6">
        <v>9.0918478260869602</v>
      </c>
      <c r="U35" s="6">
        <v>0</v>
      </c>
      <c r="V35" s="6">
        <f>SUM(NonNurse[[#This Row],[Occupational Therapist Hours]],NonNurse[[#This Row],[OT Assistant Hours]],NonNurse[[#This Row],[OT Aide Hours]])/NonNurse[[#This Row],[MDS Census]]</f>
        <v>0.10289451653411473</v>
      </c>
      <c r="W35" s="6">
        <v>5.6148913043478288</v>
      </c>
      <c r="X35" s="6">
        <v>2.3624999999999998</v>
      </c>
      <c r="Y35" s="6">
        <v>0</v>
      </c>
      <c r="Z35" s="6">
        <f>SUM(NonNurse[[#This Row],[Physical Therapist (PT) Hours]],NonNurse[[#This Row],[PT Assistant Hours]],NonNurse[[#This Row],[PT Aide Hours]])/NonNurse[[#This Row],[MDS Census]]</f>
        <v>7.6802009208874034E-2</v>
      </c>
      <c r="AA35" s="6">
        <v>0</v>
      </c>
      <c r="AB35" s="6">
        <v>3.2065217391304346</v>
      </c>
      <c r="AC35" s="6">
        <v>0</v>
      </c>
      <c r="AD35" s="6">
        <v>0</v>
      </c>
      <c r="AE35" s="6">
        <v>0</v>
      </c>
      <c r="AF35" s="6">
        <v>0</v>
      </c>
      <c r="AG35" s="6">
        <v>0</v>
      </c>
      <c r="AH35" s="1">
        <v>35166</v>
      </c>
      <c r="AI35">
        <v>9</v>
      </c>
    </row>
    <row r="36" spans="1:35" x14ac:dyDescent="0.25">
      <c r="A36" t="s">
        <v>143</v>
      </c>
      <c r="B36" t="s">
        <v>5</v>
      </c>
      <c r="C36" t="s">
        <v>206</v>
      </c>
      <c r="D36" t="s">
        <v>193</v>
      </c>
      <c r="E36" s="6">
        <v>119.52173913043478</v>
      </c>
      <c r="F36" s="6">
        <v>61.060869565217374</v>
      </c>
      <c r="G36" s="6">
        <v>0.65217391304347827</v>
      </c>
      <c r="H36" s="6">
        <v>1.1521739130434783</v>
      </c>
      <c r="I36" s="6">
        <v>0.95652173913043481</v>
      </c>
      <c r="J36" s="6">
        <v>0</v>
      </c>
      <c r="K36" s="6">
        <v>0</v>
      </c>
      <c r="L36" s="6">
        <v>2.6063043478260868</v>
      </c>
      <c r="M36" s="6">
        <v>4.3163043478260876</v>
      </c>
      <c r="N36" s="6">
        <v>4.6097826086956522</v>
      </c>
      <c r="O36" s="6">
        <f>SUM(NonNurse[[#This Row],[Qualified Social Work Staff Hours]],NonNurse[[#This Row],[Other Social Work Staff Hours]])/NonNurse[[#This Row],[MDS Census]]</f>
        <v>7.4681702437249919E-2</v>
      </c>
      <c r="P36" s="6">
        <v>5.0445652173913054</v>
      </c>
      <c r="Q36" s="6">
        <v>23.743478260869566</v>
      </c>
      <c r="R36" s="6">
        <f>SUM(NonNurse[[#This Row],[Qualified Activities Professional Hours]],NonNurse[[#This Row],[Other Activities Professional Hours]])/NonNurse[[#This Row],[MDS Census]]</f>
        <v>0.24086031284103313</v>
      </c>
      <c r="S36" s="6">
        <v>3.4826086956521745</v>
      </c>
      <c r="T36" s="6">
        <v>15.745434782608692</v>
      </c>
      <c r="U36" s="6">
        <v>0</v>
      </c>
      <c r="V36" s="6">
        <f>SUM(NonNurse[[#This Row],[Occupational Therapist Hours]],NonNurse[[#This Row],[OT Assistant Hours]],NonNurse[[#This Row],[OT Aide Hours]])/NonNurse[[#This Row],[MDS Census]]</f>
        <v>0.16087486358675879</v>
      </c>
      <c r="W36" s="6">
        <v>6.2996739130434802</v>
      </c>
      <c r="X36" s="6">
        <v>6.8157608695652154</v>
      </c>
      <c r="Y36" s="6">
        <v>0</v>
      </c>
      <c r="Z36" s="6">
        <f>SUM(NonNurse[[#This Row],[Physical Therapist (PT) Hours]],NonNurse[[#This Row],[PT Assistant Hours]],NonNurse[[#This Row],[PT Aide Hours]])/NonNurse[[#This Row],[MDS Census]]</f>
        <v>0.10973263004728992</v>
      </c>
      <c r="AA36" s="6">
        <v>0</v>
      </c>
      <c r="AB36" s="6">
        <v>0</v>
      </c>
      <c r="AC36" s="6">
        <v>0</v>
      </c>
      <c r="AD36" s="6">
        <v>0</v>
      </c>
      <c r="AE36" s="6">
        <v>68.826086956521735</v>
      </c>
      <c r="AF36" s="6">
        <v>0</v>
      </c>
      <c r="AG36" s="6">
        <v>0</v>
      </c>
      <c r="AH36" s="1">
        <v>35064</v>
      </c>
      <c r="AI36">
        <v>9</v>
      </c>
    </row>
    <row r="37" spans="1:35" x14ac:dyDescent="0.25">
      <c r="A37" t="s">
        <v>143</v>
      </c>
      <c r="B37" t="s">
        <v>107</v>
      </c>
      <c r="C37" t="s">
        <v>238</v>
      </c>
      <c r="D37" t="s">
        <v>192</v>
      </c>
      <c r="E37" s="6">
        <v>23.815217391304348</v>
      </c>
      <c r="F37" s="6">
        <v>5.6521739130434785</v>
      </c>
      <c r="G37" s="6">
        <v>0.86956521739130432</v>
      </c>
      <c r="H37" s="6">
        <v>0</v>
      </c>
      <c r="I37" s="6">
        <v>3.0434782608695654</v>
      </c>
      <c r="J37" s="6">
        <v>0</v>
      </c>
      <c r="K37" s="6">
        <v>0</v>
      </c>
      <c r="L37" s="6">
        <v>4.5830434782608673</v>
      </c>
      <c r="M37" s="6">
        <v>0</v>
      </c>
      <c r="N37" s="6">
        <v>0</v>
      </c>
      <c r="O37" s="6">
        <f>SUM(NonNurse[[#This Row],[Qualified Social Work Staff Hours]],NonNurse[[#This Row],[Other Social Work Staff Hours]])/NonNurse[[#This Row],[MDS Census]]</f>
        <v>0</v>
      </c>
      <c r="P37" s="6">
        <v>0</v>
      </c>
      <c r="Q37" s="6">
        <v>0</v>
      </c>
      <c r="R37" s="6">
        <f>SUM(NonNurse[[#This Row],[Qualified Activities Professional Hours]],NonNurse[[#This Row],[Other Activities Professional Hours]])/NonNurse[[#This Row],[MDS Census]]</f>
        <v>0</v>
      </c>
      <c r="S37" s="6">
        <v>4.3643478260869575</v>
      </c>
      <c r="T37" s="6">
        <v>3.8492391304347833</v>
      </c>
      <c r="U37" s="6">
        <v>0</v>
      </c>
      <c r="V37" s="6">
        <f>SUM(NonNurse[[#This Row],[Occupational Therapist Hours]],NonNurse[[#This Row],[OT Assistant Hours]],NonNurse[[#This Row],[OT Aide Hours]])/NonNurse[[#This Row],[MDS Census]]</f>
        <v>0.34488817891373813</v>
      </c>
      <c r="W37" s="6">
        <v>4.8244565217391298</v>
      </c>
      <c r="X37" s="6">
        <v>6.4383695652173918</v>
      </c>
      <c r="Y37" s="6">
        <v>0</v>
      </c>
      <c r="Z37" s="6">
        <f>SUM(NonNurse[[#This Row],[Physical Therapist (PT) Hours]],NonNurse[[#This Row],[PT Assistant Hours]],NonNurse[[#This Row],[PT Aide Hours]])/NonNurse[[#This Row],[MDS Census]]</f>
        <v>0.47292560474669104</v>
      </c>
      <c r="AA37" s="6">
        <v>0</v>
      </c>
      <c r="AB37" s="6">
        <v>0</v>
      </c>
      <c r="AC37" s="6">
        <v>0</v>
      </c>
      <c r="AD37" s="6">
        <v>0</v>
      </c>
      <c r="AE37" s="6">
        <v>0</v>
      </c>
      <c r="AF37" s="6">
        <v>0</v>
      </c>
      <c r="AG37" s="6">
        <v>0</v>
      </c>
      <c r="AH37" s="1">
        <v>35260</v>
      </c>
      <c r="AI37">
        <v>9</v>
      </c>
    </row>
    <row r="38" spans="1:35" x14ac:dyDescent="0.25">
      <c r="A38" t="s">
        <v>143</v>
      </c>
      <c r="B38" t="s">
        <v>105</v>
      </c>
      <c r="C38" t="s">
        <v>220</v>
      </c>
      <c r="D38" t="s">
        <v>192</v>
      </c>
      <c r="E38" s="6">
        <v>37.815217391304351</v>
      </c>
      <c r="F38" s="6">
        <v>7.9220652173913049</v>
      </c>
      <c r="G38" s="6">
        <v>0.28260869565217389</v>
      </c>
      <c r="H38" s="6">
        <v>0.2860869565217391</v>
      </c>
      <c r="I38" s="6">
        <v>3.5434782608695654</v>
      </c>
      <c r="J38" s="6">
        <v>0</v>
      </c>
      <c r="K38" s="6">
        <v>0</v>
      </c>
      <c r="L38" s="6">
        <v>5.8542391304347827</v>
      </c>
      <c r="M38" s="6">
        <v>5.2226086956521733</v>
      </c>
      <c r="N38" s="6">
        <v>0</v>
      </c>
      <c r="O38" s="6">
        <f>SUM(NonNurse[[#This Row],[Qualified Social Work Staff Hours]],NonNurse[[#This Row],[Other Social Work Staff Hours]])/NonNurse[[#This Row],[MDS Census]]</f>
        <v>0.13810865191146879</v>
      </c>
      <c r="P38" s="6">
        <v>5.9292391304347856</v>
      </c>
      <c r="Q38" s="6">
        <v>3.2784782608695653</v>
      </c>
      <c r="R38" s="6">
        <f>SUM(NonNurse[[#This Row],[Qualified Activities Professional Hours]],NonNurse[[#This Row],[Other Activities Professional Hours]])/NonNurse[[#This Row],[MDS Census]]</f>
        <v>0.24349238286864047</v>
      </c>
      <c r="S38" s="6">
        <v>5.4570652173913032</v>
      </c>
      <c r="T38" s="6">
        <v>14.45260869565217</v>
      </c>
      <c r="U38" s="6">
        <v>0</v>
      </c>
      <c r="V38" s="6">
        <f>SUM(NonNurse[[#This Row],[Occupational Therapist Hours]],NonNurse[[#This Row],[OT Assistant Hours]],NonNurse[[#This Row],[OT Aide Hours]])/NonNurse[[#This Row],[MDS Census]]</f>
        <v>0.52649899396378252</v>
      </c>
      <c r="W38" s="6">
        <v>8.3421739130434833</v>
      </c>
      <c r="X38" s="6">
        <v>8.7544565217391295</v>
      </c>
      <c r="Y38" s="6">
        <v>0</v>
      </c>
      <c r="Z38" s="6">
        <f>SUM(NonNurse[[#This Row],[Physical Therapist (PT) Hours]],NonNurse[[#This Row],[PT Assistant Hours]],NonNurse[[#This Row],[PT Aide Hours]])/NonNurse[[#This Row],[MDS Census]]</f>
        <v>0.45210980166714576</v>
      </c>
      <c r="AA38" s="6">
        <v>0</v>
      </c>
      <c r="AB38" s="6">
        <v>0</v>
      </c>
      <c r="AC38" s="6">
        <v>0</v>
      </c>
      <c r="AD38" s="6">
        <v>0</v>
      </c>
      <c r="AE38" s="6">
        <v>0</v>
      </c>
      <c r="AF38" s="6">
        <v>0</v>
      </c>
      <c r="AG38" s="6">
        <v>0</v>
      </c>
      <c r="AH38" s="1">
        <v>35256</v>
      </c>
      <c r="AI38">
        <v>9</v>
      </c>
    </row>
    <row r="39" spans="1:35" x14ac:dyDescent="0.25">
      <c r="A39" t="s">
        <v>143</v>
      </c>
      <c r="B39" t="s">
        <v>11</v>
      </c>
      <c r="C39" t="s">
        <v>210</v>
      </c>
      <c r="D39" t="s">
        <v>192</v>
      </c>
      <c r="E39" s="6">
        <v>36.391304347826086</v>
      </c>
      <c r="F39" s="6">
        <v>2.8260869565217392</v>
      </c>
      <c r="G39" s="6">
        <v>0.59510869565217395</v>
      </c>
      <c r="H39" s="6">
        <v>0.61413043478260865</v>
      </c>
      <c r="I39" s="6">
        <v>0.84782608695652173</v>
      </c>
      <c r="J39" s="6">
        <v>0</v>
      </c>
      <c r="K39" s="6">
        <v>0</v>
      </c>
      <c r="L39" s="6">
        <v>9.3848913043478266</v>
      </c>
      <c r="M39" s="6">
        <v>0</v>
      </c>
      <c r="N39" s="6">
        <v>0</v>
      </c>
      <c r="O39" s="6">
        <f>SUM(NonNurse[[#This Row],[Qualified Social Work Staff Hours]],NonNurse[[#This Row],[Other Social Work Staff Hours]])/NonNurse[[#This Row],[MDS Census]]</f>
        <v>0</v>
      </c>
      <c r="P39" s="6">
        <v>8.0054347826086953</v>
      </c>
      <c r="Q39" s="6">
        <v>0</v>
      </c>
      <c r="R39" s="6">
        <f>SUM(NonNurse[[#This Row],[Qualified Activities Professional Hours]],NonNurse[[#This Row],[Other Activities Professional Hours]])/NonNurse[[#This Row],[MDS Census]]</f>
        <v>0.2199820788530466</v>
      </c>
      <c r="S39" s="6">
        <v>6.2820652173913025</v>
      </c>
      <c r="T39" s="6">
        <v>10.481847826086959</v>
      </c>
      <c r="U39" s="6">
        <v>0</v>
      </c>
      <c r="V39" s="6">
        <f>SUM(NonNurse[[#This Row],[Occupational Therapist Hours]],NonNurse[[#This Row],[OT Assistant Hours]],NonNurse[[#This Row],[OT Aide Hours]])/NonNurse[[#This Row],[MDS Census]]</f>
        <v>0.46065710872162485</v>
      </c>
      <c r="W39" s="6">
        <v>5.6488043478260863</v>
      </c>
      <c r="X39" s="6">
        <v>20.216086956521739</v>
      </c>
      <c r="Y39" s="6">
        <v>3.847826086956522</v>
      </c>
      <c r="Z39" s="6">
        <f>SUM(NonNurse[[#This Row],[Physical Therapist (PT) Hours]],NonNurse[[#This Row],[PT Assistant Hours]],NonNurse[[#This Row],[PT Aide Hours]])/NonNurse[[#This Row],[MDS Census]]</f>
        <v>0.81647849462365596</v>
      </c>
      <c r="AA39" s="6">
        <v>0</v>
      </c>
      <c r="AB39" s="6">
        <v>0</v>
      </c>
      <c r="AC39" s="6">
        <v>0</v>
      </c>
      <c r="AD39" s="6">
        <v>0</v>
      </c>
      <c r="AE39" s="6">
        <v>0</v>
      </c>
      <c r="AF39" s="6">
        <v>0</v>
      </c>
      <c r="AG39" s="6">
        <v>0</v>
      </c>
      <c r="AH39" s="1">
        <v>35074</v>
      </c>
      <c r="AI39">
        <v>9</v>
      </c>
    </row>
    <row r="40" spans="1:35" x14ac:dyDescent="0.25">
      <c r="A40" t="s">
        <v>143</v>
      </c>
      <c r="B40" t="s">
        <v>96</v>
      </c>
      <c r="C40" t="s">
        <v>235</v>
      </c>
      <c r="D40" t="s">
        <v>196</v>
      </c>
      <c r="E40" s="6">
        <v>47.369565217391305</v>
      </c>
      <c r="F40" s="6">
        <v>3.7304347826086963</v>
      </c>
      <c r="G40" s="6">
        <v>8.1521739130434784E-2</v>
      </c>
      <c r="H40" s="6">
        <v>0.32206521739130439</v>
      </c>
      <c r="I40" s="6">
        <v>0</v>
      </c>
      <c r="J40" s="6">
        <v>0</v>
      </c>
      <c r="K40" s="6">
        <v>0</v>
      </c>
      <c r="L40" s="6">
        <v>2.5023913043478259</v>
      </c>
      <c r="M40" s="6">
        <v>4.6001086956521711</v>
      </c>
      <c r="N40" s="6">
        <v>0</v>
      </c>
      <c r="O40" s="6">
        <f>SUM(NonNurse[[#This Row],[Qualified Social Work Staff Hours]],NonNurse[[#This Row],[Other Social Work Staff Hours]])/NonNurse[[#This Row],[MDS Census]]</f>
        <v>9.7111060119320733E-2</v>
      </c>
      <c r="P40" s="6">
        <v>4.2602173913043488</v>
      </c>
      <c r="Q40" s="6">
        <v>2.4832608695652176</v>
      </c>
      <c r="R40" s="6">
        <f>SUM(NonNurse[[#This Row],[Qualified Activities Professional Hours]],NonNurse[[#This Row],[Other Activities Professional Hours]])/NonNurse[[#This Row],[MDS Census]]</f>
        <v>0.14235888022028456</v>
      </c>
      <c r="S40" s="6">
        <v>6.3599999999999985</v>
      </c>
      <c r="T40" s="6">
        <v>3.2957608695652176</v>
      </c>
      <c r="U40" s="6">
        <v>0</v>
      </c>
      <c r="V40" s="6">
        <f>SUM(NonNurse[[#This Row],[Occupational Therapist Hours]],NonNurse[[#This Row],[OT Assistant Hours]],NonNurse[[#This Row],[OT Aide Hours]])/NonNurse[[#This Row],[MDS Census]]</f>
        <v>0.20383891693437356</v>
      </c>
      <c r="W40" s="6">
        <v>4.9944565217391297</v>
      </c>
      <c r="X40" s="6">
        <v>10.389130434782608</v>
      </c>
      <c r="Y40" s="6">
        <v>0</v>
      </c>
      <c r="Z40" s="6">
        <f>SUM(NonNurse[[#This Row],[Physical Therapist (PT) Hours]],NonNurse[[#This Row],[PT Assistant Hours]],NonNurse[[#This Row],[PT Aide Hours]])/NonNurse[[#This Row],[MDS Census]]</f>
        <v>0.32475676916016516</v>
      </c>
      <c r="AA40" s="6">
        <v>0</v>
      </c>
      <c r="AB40" s="6">
        <v>0</v>
      </c>
      <c r="AC40" s="6">
        <v>0</v>
      </c>
      <c r="AD40" s="6">
        <v>0</v>
      </c>
      <c r="AE40" s="6">
        <v>0</v>
      </c>
      <c r="AF40" s="6">
        <v>0</v>
      </c>
      <c r="AG40" s="6">
        <v>0</v>
      </c>
      <c r="AH40" s="1">
        <v>35244</v>
      </c>
      <c r="AI40">
        <v>9</v>
      </c>
    </row>
    <row r="41" spans="1:35" x14ac:dyDescent="0.25">
      <c r="A41" t="s">
        <v>143</v>
      </c>
      <c r="B41" t="s">
        <v>64</v>
      </c>
      <c r="C41" t="s">
        <v>204</v>
      </c>
      <c r="D41" t="s">
        <v>196</v>
      </c>
      <c r="E41" s="6">
        <v>30.760869565217391</v>
      </c>
      <c r="F41" s="6">
        <v>5.4782608695652177</v>
      </c>
      <c r="G41" s="6">
        <v>0.33152173913043476</v>
      </c>
      <c r="H41" s="6">
        <v>0.24054347826086958</v>
      </c>
      <c r="I41" s="6">
        <v>0</v>
      </c>
      <c r="J41" s="6">
        <v>0</v>
      </c>
      <c r="K41" s="6">
        <v>0</v>
      </c>
      <c r="L41" s="6">
        <v>0.12858695652173913</v>
      </c>
      <c r="M41" s="6">
        <v>0</v>
      </c>
      <c r="N41" s="6">
        <v>4.3215217391304348</v>
      </c>
      <c r="O41" s="6">
        <f>SUM(NonNurse[[#This Row],[Qualified Social Work Staff Hours]],NonNurse[[#This Row],[Other Social Work Staff Hours]])/NonNurse[[#This Row],[MDS Census]]</f>
        <v>0.14048763250883392</v>
      </c>
      <c r="P41" s="6">
        <v>3.1965217391304348</v>
      </c>
      <c r="Q41" s="6">
        <v>1.54</v>
      </c>
      <c r="R41" s="6">
        <f>SUM(NonNurse[[#This Row],[Qualified Activities Professional Hours]],NonNurse[[#This Row],[Other Activities Professional Hours]])/NonNurse[[#This Row],[MDS Census]]</f>
        <v>0.15397879858657243</v>
      </c>
      <c r="S41" s="6">
        <v>2.1001086956521737</v>
      </c>
      <c r="T41" s="6">
        <v>2.3701086956521737</v>
      </c>
      <c r="U41" s="6">
        <v>0</v>
      </c>
      <c r="V41" s="6">
        <f>SUM(NonNurse[[#This Row],[Occupational Therapist Hours]],NonNurse[[#This Row],[OT Assistant Hours]],NonNurse[[#This Row],[OT Aide Hours]])/NonNurse[[#This Row],[MDS Census]]</f>
        <v>0.145321554770318</v>
      </c>
      <c r="W41" s="6">
        <v>4.3255434782608697</v>
      </c>
      <c r="X41" s="6">
        <v>1.4696739130434777</v>
      </c>
      <c r="Y41" s="6">
        <v>0</v>
      </c>
      <c r="Z41" s="6">
        <f>SUM(NonNurse[[#This Row],[Physical Therapist (PT) Hours]],NonNurse[[#This Row],[PT Assistant Hours]],NonNurse[[#This Row],[PT Aide Hours]])/NonNurse[[#This Row],[MDS Census]]</f>
        <v>0.18839575971731448</v>
      </c>
      <c r="AA41" s="6">
        <v>0</v>
      </c>
      <c r="AB41" s="6">
        <v>0</v>
      </c>
      <c r="AC41" s="6">
        <v>0</v>
      </c>
      <c r="AD41" s="6">
        <v>0</v>
      </c>
      <c r="AE41" s="6">
        <v>0</v>
      </c>
      <c r="AF41" s="6">
        <v>0</v>
      </c>
      <c r="AG41" s="6">
        <v>0</v>
      </c>
      <c r="AH41" s="1">
        <v>35158</v>
      </c>
      <c r="AI41">
        <v>9</v>
      </c>
    </row>
    <row r="42" spans="1:35" x14ac:dyDescent="0.25">
      <c r="A42" t="s">
        <v>143</v>
      </c>
      <c r="B42" t="s">
        <v>85</v>
      </c>
      <c r="C42" t="s">
        <v>232</v>
      </c>
      <c r="D42" t="s">
        <v>194</v>
      </c>
      <c r="E42" s="6">
        <v>45.336956521739133</v>
      </c>
      <c r="F42" s="6">
        <v>5.4782608695652177</v>
      </c>
      <c r="G42" s="6">
        <v>0.30434782608695654</v>
      </c>
      <c r="H42" s="6">
        <v>0.32880434782608697</v>
      </c>
      <c r="I42" s="6">
        <v>0</v>
      </c>
      <c r="J42" s="6">
        <v>0</v>
      </c>
      <c r="K42" s="6">
        <v>0</v>
      </c>
      <c r="L42" s="6">
        <v>0.20434782608695654</v>
      </c>
      <c r="M42" s="6">
        <v>1.9843478260869565</v>
      </c>
      <c r="N42" s="6">
        <v>0</v>
      </c>
      <c r="O42" s="6">
        <f>SUM(NonNurse[[#This Row],[Qualified Social Work Staff Hours]],NonNurse[[#This Row],[Other Social Work Staff Hours]])/NonNurse[[#This Row],[MDS Census]]</f>
        <v>4.3768880364420996E-2</v>
      </c>
      <c r="P42" s="6">
        <v>0</v>
      </c>
      <c r="Q42" s="6">
        <v>8.0092391304347856</v>
      </c>
      <c r="R42" s="6">
        <f>SUM(NonNurse[[#This Row],[Qualified Activities Professional Hours]],NonNurse[[#This Row],[Other Activities Professional Hours]])/NonNurse[[#This Row],[MDS Census]]</f>
        <v>0.17666027331575168</v>
      </c>
      <c r="S42" s="6">
        <v>8.510869565217391E-2</v>
      </c>
      <c r="T42" s="6">
        <v>0.55630434782608684</v>
      </c>
      <c r="U42" s="6">
        <v>0</v>
      </c>
      <c r="V42" s="6">
        <f>SUM(NonNurse[[#This Row],[Occupational Therapist Hours]],NonNurse[[#This Row],[OT Assistant Hours]],NonNurse[[#This Row],[OT Aide Hours]])/NonNurse[[#This Row],[MDS Census]]</f>
        <v>1.4147686406137614E-2</v>
      </c>
      <c r="W42" s="6">
        <v>3.6636956521739137</v>
      </c>
      <c r="X42" s="6">
        <v>0</v>
      </c>
      <c r="Y42" s="6">
        <v>0</v>
      </c>
      <c r="Z42" s="6">
        <f>SUM(NonNurse[[#This Row],[Physical Therapist (PT) Hours]],NonNurse[[#This Row],[PT Assistant Hours]],NonNurse[[#This Row],[PT Aide Hours]])/NonNurse[[#This Row],[MDS Census]]</f>
        <v>8.0810357228482385E-2</v>
      </c>
      <c r="AA42" s="6">
        <v>0</v>
      </c>
      <c r="AB42" s="6">
        <v>0</v>
      </c>
      <c r="AC42" s="6">
        <v>0</v>
      </c>
      <c r="AD42" s="6">
        <v>0</v>
      </c>
      <c r="AE42" s="6">
        <v>0</v>
      </c>
      <c r="AF42" s="6">
        <v>0</v>
      </c>
      <c r="AG42" s="6">
        <v>0</v>
      </c>
      <c r="AH42" s="1">
        <v>35214</v>
      </c>
      <c r="AI42">
        <v>9</v>
      </c>
    </row>
    <row r="43" spans="1:35" x14ac:dyDescent="0.25">
      <c r="A43" t="s">
        <v>143</v>
      </c>
      <c r="B43" t="s">
        <v>46</v>
      </c>
      <c r="C43" t="s">
        <v>204</v>
      </c>
      <c r="D43" t="s">
        <v>196</v>
      </c>
      <c r="E43" s="6">
        <v>72.880434782608702</v>
      </c>
      <c r="F43" s="6">
        <v>5.7391304347826084</v>
      </c>
      <c r="G43" s="6">
        <v>0</v>
      </c>
      <c r="H43" s="6">
        <v>0</v>
      </c>
      <c r="I43" s="6">
        <v>0</v>
      </c>
      <c r="J43" s="6">
        <v>0</v>
      </c>
      <c r="K43" s="6">
        <v>0</v>
      </c>
      <c r="L43" s="6">
        <v>1.8079347826086958</v>
      </c>
      <c r="M43" s="6">
        <v>0</v>
      </c>
      <c r="N43" s="6">
        <v>23.420434782608694</v>
      </c>
      <c r="O43" s="6">
        <f>SUM(NonNurse[[#This Row],[Qualified Social Work Staff Hours]],NonNurse[[#This Row],[Other Social Work Staff Hours]])/NonNurse[[#This Row],[MDS Census]]</f>
        <v>0.3213542132736763</v>
      </c>
      <c r="P43" s="6">
        <v>5.0434782608695654</v>
      </c>
      <c r="Q43" s="6">
        <v>3.000652173913045</v>
      </c>
      <c r="R43" s="6">
        <f>SUM(NonNurse[[#This Row],[Qualified Activities Professional Hours]],NonNurse[[#This Row],[Other Activities Professional Hours]])/NonNurse[[#This Row],[MDS Census]]</f>
        <v>0.1103743475018643</v>
      </c>
      <c r="S43" s="6">
        <v>8.902717391304348</v>
      </c>
      <c r="T43" s="6">
        <v>10.661304347826086</v>
      </c>
      <c r="U43" s="6">
        <v>0</v>
      </c>
      <c r="V43" s="6">
        <f>SUM(NonNurse[[#This Row],[Occupational Therapist Hours]],NonNurse[[#This Row],[OT Assistant Hours]],NonNurse[[#This Row],[OT Aide Hours]])/NonNurse[[#This Row],[MDS Census]]</f>
        <v>0.26843997017151372</v>
      </c>
      <c r="W43" s="6">
        <v>4.8804347826086962</v>
      </c>
      <c r="X43" s="6">
        <v>10.460108695652172</v>
      </c>
      <c r="Y43" s="6">
        <v>0</v>
      </c>
      <c r="Z43" s="6">
        <f>SUM(NonNurse[[#This Row],[Physical Therapist (PT) Hours]],NonNurse[[#This Row],[PT Assistant Hours]],NonNurse[[#This Row],[PT Aide Hours]])/NonNurse[[#This Row],[MDS Census]]</f>
        <v>0.2104891871737509</v>
      </c>
      <c r="AA43" s="6">
        <v>0</v>
      </c>
      <c r="AB43" s="6">
        <v>0</v>
      </c>
      <c r="AC43" s="6">
        <v>0</v>
      </c>
      <c r="AD43" s="6">
        <v>0</v>
      </c>
      <c r="AE43" s="6">
        <v>0</v>
      </c>
      <c r="AF43" s="6">
        <v>0</v>
      </c>
      <c r="AG43" s="6">
        <v>0</v>
      </c>
      <c r="AH43" s="1">
        <v>35131</v>
      </c>
      <c r="AI43">
        <v>9</v>
      </c>
    </row>
    <row r="44" spans="1:35" x14ac:dyDescent="0.25">
      <c r="A44" t="s">
        <v>143</v>
      </c>
      <c r="B44" t="s">
        <v>3</v>
      </c>
      <c r="C44" t="s">
        <v>206</v>
      </c>
      <c r="D44" t="s">
        <v>193</v>
      </c>
      <c r="E44" s="6">
        <v>85.108695652173907</v>
      </c>
      <c r="F44" s="6">
        <v>5.0543478260869561</v>
      </c>
      <c r="G44" s="6">
        <v>0.65217391304347827</v>
      </c>
      <c r="H44" s="6">
        <v>0</v>
      </c>
      <c r="I44" s="6">
        <v>3.1630434782608696</v>
      </c>
      <c r="J44" s="6">
        <v>0</v>
      </c>
      <c r="K44" s="6">
        <v>0</v>
      </c>
      <c r="L44" s="6">
        <v>1.8542391304347827</v>
      </c>
      <c r="M44" s="6">
        <v>0</v>
      </c>
      <c r="N44" s="6">
        <v>9.7826086956521738</v>
      </c>
      <c r="O44" s="6">
        <f>SUM(NonNurse[[#This Row],[Qualified Social Work Staff Hours]],NonNurse[[#This Row],[Other Social Work Staff Hours]])/NonNurse[[#This Row],[MDS Census]]</f>
        <v>0.1149425287356322</v>
      </c>
      <c r="P44" s="6">
        <v>0</v>
      </c>
      <c r="Q44" s="6">
        <v>24.078260869565216</v>
      </c>
      <c r="R44" s="6">
        <f>SUM(NonNurse[[#This Row],[Qualified Activities Professional Hours]],NonNurse[[#This Row],[Other Activities Professional Hours]])/NonNurse[[#This Row],[MDS Census]]</f>
        <v>0.28291187739463602</v>
      </c>
      <c r="S44" s="6">
        <v>1.7767391304347824</v>
      </c>
      <c r="T44" s="6">
        <v>11.945434782608693</v>
      </c>
      <c r="U44" s="6">
        <v>0</v>
      </c>
      <c r="V44" s="6">
        <f>SUM(NonNurse[[#This Row],[Occupational Therapist Hours]],NonNurse[[#This Row],[OT Assistant Hours]],NonNurse[[#This Row],[OT Aide Hours]])/NonNurse[[#This Row],[MDS Census]]</f>
        <v>0.16123116219667941</v>
      </c>
      <c r="W44" s="6">
        <v>9.1203260869565206</v>
      </c>
      <c r="X44" s="6">
        <v>7.9738043478260874</v>
      </c>
      <c r="Y44" s="6">
        <v>0</v>
      </c>
      <c r="Z44" s="6">
        <f>SUM(NonNurse[[#This Row],[Physical Therapist (PT) Hours]],NonNurse[[#This Row],[PT Assistant Hours]],NonNurse[[#This Row],[PT Aide Hours]])/NonNurse[[#This Row],[MDS Census]]</f>
        <v>0.20085057471264367</v>
      </c>
      <c r="AA44" s="6">
        <v>0</v>
      </c>
      <c r="AB44" s="6">
        <v>0</v>
      </c>
      <c r="AC44" s="6">
        <v>0</v>
      </c>
      <c r="AD44" s="6">
        <v>0</v>
      </c>
      <c r="AE44" s="6">
        <v>0</v>
      </c>
      <c r="AF44" s="6">
        <v>0</v>
      </c>
      <c r="AG44" s="6">
        <v>0</v>
      </c>
      <c r="AH44" s="1">
        <v>35016</v>
      </c>
      <c r="AI44">
        <v>9</v>
      </c>
    </row>
    <row r="45" spans="1:35" x14ac:dyDescent="0.25">
      <c r="A45" t="s">
        <v>143</v>
      </c>
      <c r="B45" t="s">
        <v>27</v>
      </c>
      <c r="C45" t="s">
        <v>218</v>
      </c>
      <c r="D45" t="s">
        <v>198</v>
      </c>
      <c r="E45" s="6">
        <v>51.434782608695649</v>
      </c>
      <c r="F45" s="6">
        <v>5.7391304347826084</v>
      </c>
      <c r="G45" s="6">
        <v>0.2608695652173913</v>
      </c>
      <c r="H45" s="6">
        <v>0.20108695652173914</v>
      </c>
      <c r="I45" s="6">
        <v>0.21739130434782608</v>
      </c>
      <c r="J45" s="6">
        <v>0</v>
      </c>
      <c r="K45" s="6">
        <v>0</v>
      </c>
      <c r="L45" s="6">
        <v>0.83445652173913065</v>
      </c>
      <c r="M45" s="6">
        <v>0</v>
      </c>
      <c r="N45" s="6">
        <v>9.991847826086957</v>
      </c>
      <c r="O45" s="6">
        <f>SUM(NonNurse[[#This Row],[Qualified Social Work Staff Hours]],NonNurse[[#This Row],[Other Social Work Staff Hours]])/NonNurse[[#This Row],[MDS Census]]</f>
        <v>0.19426246830092986</v>
      </c>
      <c r="P45" s="6">
        <v>4.5788043478260869</v>
      </c>
      <c r="Q45" s="6">
        <v>8.1521739130434784E-2</v>
      </c>
      <c r="R45" s="6">
        <f>SUM(NonNurse[[#This Row],[Qualified Activities Professional Hours]],NonNurse[[#This Row],[Other Activities Professional Hours]])/NonNurse[[#This Row],[MDS Census]]</f>
        <v>9.060650887573965E-2</v>
      </c>
      <c r="S45" s="6">
        <v>5.5303260869565216</v>
      </c>
      <c r="T45" s="6">
        <v>5.5042391304347822</v>
      </c>
      <c r="U45" s="6">
        <v>0</v>
      </c>
      <c r="V45" s="6">
        <f>SUM(NonNurse[[#This Row],[Occupational Therapist Hours]],NonNurse[[#This Row],[OT Assistant Hours]],NonNurse[[#This Row],[OT Aide Hours]])/NonNurse[[#This Row],[MDS Census]]</f>
        <v>0.21453508030431107</v>
      </c>
      <c r="W45" s="6">
        <v>7.7703260869565227</v>
      </c>
      <c r="X45" s="6">
        <v>9.0684782608695667</v>
      </c>
      <c r="Y45" s="6">
        <v>3.9347826086956523</v>
      </c>
      <c r="Z45" s="6">
        <f>SUM(NonNurse[[#This Row],[Physical Therapist (PT) Hours]],NonNurse[[#This Row],[PT Assistant Hours]],NonNurse[[#This Row],[PT Aide Hours]])/NonNurse[[#This Row],[MDS Census]]</f>
        <v>0.40388207945900267</v>
      </c>
      <c r="AA45" s="6">
        <v>0</v>
      </c>
      <c r="AB45" s="6">
        <v>0</v>
      </c>
      <c r="AC45" s="6">
        <v>0</v>
      </c>
      <c r="AD45" s="6">
        <v>0</v>
      </c>
      <c r="AE45" s="6">
        <v>0</v>
      </c>
      <c r="AF45" s="6">
        <v>0</v>
      </c>
      <c r="AG45" s="6">
        <v>0</v>
      </c>
      <c r="AH45" s="1">
        <v>35100</v>
      </c>
      <c r="AI45">
        <v>9</v>
      </c>
    </row>
    <row r="46" spans="1:35" x14ac:dyDescent="0.25">
      <c r="A46" t="s">
        <v>143</v>
      </c>
      <c r="B46" t="s">
        <v>128</v>
      </c>
      <c r="C46" t="s">
        <v>218</v>
      </c>
      <c r="D46" t="s">
        <v>198</v>
      </c>
      <c r="E46" s="6">
        <v>13.577464788732394</v>
      </c>
      <c r="F46" s="6">
        <v>4.507042253521127</v>
      </c>
      <c r="G46" s="6">
        <v>0.14084507042253522</v>
      </c>
      <c r="H46" s="6">
        <v>8.4507042253521125E-2</v>
      </c>
      <c r="I46" s="6">
        <v>0</v>
      </c>
      <c r="J46" s="6">
        <v>0</v>
      </c>
      <c r="K46" s="6">
        <v>0</v>
      </c>
      <c r="L46" s="6">
        <v>0</v>
      </c>
      <c r="M46" s="6">
        <v>0</v>
      </c>
      <c r="N46" s="6">
        <v>4.619718309859155</v>
      </c>
      <c r="O46" s="6">
        <f>SUM(NonNurse[[#This Row],[Qualified Social Work Staff Hours]],NonNurse[[#This Row],[Other Social Work Staff Hours]])/NonNurse[[#This Row],[MDS Census]]</f>
        <v>0.34024896265560167</v>
      </c>
      <c r="P46" s="6">
        <v>0</v>
      </c>
      <c r="Q46" s="6">
        <v>0</v>
      </c>
      <c r="R46" s="6">
        <f>SUM(NonNurse[[#This Row],[Qualified Activities Professional Hours]],NonNurse[[#This Row],[Other Activities Professional Hours]])/NonNurse[[#This Row],[MDS Census]]</f>
        <v>0</v>
      </c>
      <c r="S46" s="6">
        <v>4.566901408450704</v>
      </c>
      <c r="T46" s="6">
        <v>3.573943661971831</v>
      </c>
      <c r="U46" s="6">
        <v>0</v>
      </c>
      <c r="V46" s="6">
        <f>SUM(NonNurse[[#This Row],[Occupational Therapist Hours]],NonNurse[[#This Row],[OT Assistant Hours]],NonNurse[[#This Row],[OT Aide Hours]])/NonNurse[[#This Row],[MDS Census]]</f>
        <v>0.59958506224066399</v>
      </c>
      <c r="W46" s="6">
        <v>0.16549295774647887</v>
      </c>
      <c r="X46" s="6">
        <v>0</v>
      </c>
      <c r="Y46" s="6">
        <v>7.464788732394366</v>
      </c>
      <c r="Z46" s="6">
        <f>SUM(NonNurse[[#This Row],[Physical Therapist (PT) Hours]],NonNurse[[#This Row],[PT Assistant Hours]],NonNurse[[#This Row],[PT Aide Hours]])/NonNurse[[#This Row],[MDS Census]]</f>
        <v>0.56198132780082988</v>
      </c>
      <c r="AA46" s="6">
        <v>0</v>
      </c>
      <c r="AB46" s="6">
        <v>0</v>
      </c>
      <c r="AC46" s="6">
        <v>0</v>
      </c>
      <c r="AD46" s="6">
        <v>0</v>
      </c>
      <c r="AE46" s="6">
        <v>0</v>
      </c>
      <c r="AF46" s="6">
        <v>0</v>
      </c>
      <c r="AG46" s="6">
        <v>0</v>
      </c>
      <c r="AH46" s="1">
        <v>35287</v>
      </c>
      <c r="AI46">
        <v>9</v>
      </c>
    </row>
    <row r="47" spans="1:35" x14ac:dyDescent="0.25">
      <c r="A47" t="s">
        <v>143</v>
      </c>
      <c r="B47" t="s">
        <v>39</v>
      </c>
      <c r="C47" t="s">
        <v>223</v>
      </c>
      <c r="D47" t="s">
        <v>196</v>
      </c>
      <c r="E47" s="6">
        <v>40.282608695652172</v>
      </c>
      <c r="F47" s="6">
        <v>5.4782608695652177</v>
      </c>
      <c r="G47" s="6">
        <v>1.0434782608695652</v>
      </c>
      <c r="H47" s="6">
        <v>0.33423913043478259</v>
      </c>
      <c r="I47" s="6">
        <v>0.82608695652173914</v>
      </c>
      <c r="J47" s="6">
        <v>0</v>
      </c>
      <c r="K47" s="6">
        <v>0</v>
      </c>
      <c r="L47" s="6">
        <v>1.879565217391304</v>
      </c>
      <c r="M47" s="6">
        <v>0</v>
      </c>
      <c r="N47" s="6">
        <v>4.9443478260869576</v>
      </c>
      <c r="O47" s="6">
        <f>SUM(NonNurse[[#This Row],[Qualified Social Work Staff Hours]],NonNurse[[#This Row],[Other Social Work Staff Hours]])/NonNurse[[#This Row],[MDS Census]]</f>
        <v>0.12274150026983273</v>
      </c>
      <c r="P47" s="6">
        <v>0</v>
      </c>
      <c r="Q47" s="6">
        <v>0.78271739130434792</v>
      </c>
      <c r="R47" s="6">
        <f>SUM(NonNurse[[#This Row],[Qualified Activities Professional Hours]],NonNurse[[#This Row],[Other Activities Professional Hours]])/NonNurse[[#This Row],[MDS Census]]</f>
        <v>1.9430652995143016E-2</v>
      </c>
      <c r="S47" s="6">
        <v>1.1651086956521739</v>
      </c>
      <c r="T47" s="6">
        <v>3.6134782608695644</v>
      </c>
      <c r="U47" s="6">
        <v>0</v>
      </c>
      <c r="V47" s="6">
        <f>SUM(NonNurse[[#This Row],[Occupational Therapist Hours]],NonNurse[[#This Row],[OT Assistant Hours]],NonNurse[[#This Row],[OT Aide Hours]])/NonNurse[[#This Row],[MDS Census]]</f>
        <v>0.1186265515380464</v>
      </c>
      <c r="W47" s="6">
        <v>4.2660869565217405</v>
      </c>
      <c r="X47" s="6">
        <v>0.50619565217391305</v>
      </c>
      <c r="Y47" s="6">
        <v>0</v>
      </c>
      <c r="Z47" s="6">
        <f>SUM(NonNurse[[#This Row],[Physical Therapist (PT) Hours]],NonNurse[[#This Row],[PT Assistant Hours]],NonNurse[[#This Row],[PT Aide Hours]])/NonNurse[[#This Row],[MDS Census]]</f>
        <v>0.11847004856988672</v>
      </c>
      <c r="AA47" s="6">
        <v>0</v>
      </c>
      <c r="AB47" s="6">
        <v>0</v>
      </c>
      <c r="AC47" s="6">
        <v>0</v>
      </c>
      <c r="AD47" s="6">
        <v>0</v>
      </c>
      <c r="AE47" s="6">
        <v>0</v>
      </c>
      <c r="AF47" s="6">
        <v>0</v>
      </c>
      <c r="AG47" s="6">
        <v>3.3913043478260869</v>
      </c>
      <c r="AH47" s="1">
        <v>35118</v>
      </c>
      <c r="AI47">
        <v>9</v>
      </c>
    </row>
    <row r="48" spans="1:35" x14ac:dyDescent="0.25">
      <c r="A48" t="s">
        <v>143</v>
      </c>
      <c r="B48" t="s">
        <v>21</v>
      </c>
      <c r="C48" t="s">
        <v>213</v>
      </c>
      <c r="D48" t="s">
        <v>196</v>
      </c>
      <c r="E48" s="6">
        <v>41.260869565217391</v>
      </c>
      <c r="F48" s="6">
        <v>6.5217391304347823</v>
      </c>
      <c r="G48" s="6">
        <v>0.86956521739130432</v>
      </c>
      <c r="H48" s="6">
        <v>10.0625</v>
      </c>
      <c r="I48" s="6">
        <v>0.90217391304347827</v>
      </c>
      <c r="J48" s="6">
        <v>0</v>
      </c>
      <c r="K48" s="6">
        <v>0</v>
      </c>
      <c r="L48" s="6">
        <v>2.2644565217391301</v>
      </c>
      <c r="M48" s="6">
        <v>0</v>
      </c>
      <c r="N48" s="6">
        <v>5.5895652173913044</v>
      </c>
      <c r="O48" s="6">
        <f>SUM(NonNurse[[#This Row],[Qualified Social Work Staff Hours]],NonNurse[[#This Row],[Other Social Work Staff Hours]])/NonNurse[[#This Row],[MDS Census]]</f>
        <v>0.13546891464699684</v>
      </c>
      <c r="P48" s="6">
        <v>0</v>
      </c>
      <c r="Q48" s="6">
        <v>9.0895652173913017</v>
      </c>
      <c r="R48" s="6">
        <f>SUM(NonNurse[[#This Row],[Qualified Activities Professional Hours]],NonNurse[[#This Row],[Other Activities Professional Hours]])/NonNurse[[#This Row],[MDS Census]]</f>
        <v>0.22029504741833503</v>
      </c>
      <c r="S48" s="6">
        <v>5.862934782608697</v>
      </c>
      <c r="T48" s="6">
        <v>6.4214130434782621</v>
      </c>
      <c r="U48" s="6">
        <v>0</v>
      </c>
      <c r="V48" s="6">
        <f>SUM(NonNurse[[#This Row],[Occupational Therapist Hours]],NonNurse[[#This Row],[OT Assistant Hours]],NonNurse[[#This Row],[OT Aide Hours]])/NonNurse[[#This Row],[MDS Census]]</f>
        <v>0.2977239199157008</v>
      </c>
      <c r="W48" s="6">
        <v>1.0877173913043479</v>
      </c>
      <c r="X48" s="6">
        <v>5.4120652173913042</v>
      </c>
      <c r="Y48" s="6">
        <v>0</v>
      </c>
      <c r="Z48" s="6">
        <f>SUM(NonNurse[[#This Row],[Physical Therapist (PT) Hours]],NonNurse[[#This Row],[PT Assistant Hours]],NonNurse[[#This Row],[PT Aide Hours]])/NonNurse[[#This Row],[MDS Census]]</f>
        <v>0.15752897787144363</v>
      </c>
      <c r="AA48" s="6">
        <v>0</v>
      </c>
      <c r="AB48" s="6">
        <v>0</v>
      </c>
      <c r="AC48" s="6">
        <v>0</v>
      </c>
      <c r="AD48" s="6">
        <v>0</v>
      </c>
      <c r="AE48" s="6">
        <v>0</v>
      </c>
      <c r="AF48" s="6">
        <v>0</v>
      </c>
      <c r="AG48" s="6">
        <v>4.6086956521739131</v>
      </c>
      <c r="AH48" s="1">
        <v>35093</v>
      </c>
      <c r="AI48">
        <v>9</v>
      </c>
    </row>
    <row r="49" spans="1:35" x14ac:dyDescent="0.25">
      <c r="A49" t="s">
        <v>143</v>
      </c>
      <c r="B49" t="s">
        <v>76</v>
      </c>
      <c r="C49" t="s">
        <v>231</v>
      </c>
      <c r="D49" t="s">
        <v>194</v>
      </c>
      <c r="E49" s="6">
        <v>57.739130434782609</v>
      </c>
      <c r="F49" s="6">
        <v>5.4782608695652177</v>
      </c>
      <c r="G49" s="6">
        <v>1.1184782608695651</v>
      </c>
      <c r="H49" s="6">
        <v>0.39402173913043476</v>
      </c>
      <c r="I49" s="6">
        <v>1.1413043478260869</v>
      </c>
      <c r="J49" s="6">
        <v>0</v>
      </c>
      <c r="K49" s="6">
        <v>0</v>
      </c>
      <c r="L49" s="6">
        <v>3.4659782608695653</v>
      </c>
      <c r="M49" s="6">
        <v>0</v>
      </c>
      <c r="N49" s="6">
        <v>0</v>
      </c>
      <c r="O49" s="6">
        <f>SUM(NonNurse[[#This Row],[Qualified Social Work Staff Hours]],NonNurse[[#This Row],[Other Social Work Staff Hours]])/NonNurse[[#This Row],[MDS Census]]</f>
        <v>0</v>
      </c>
      <c r="P49" s="6">
        <v>0</v>
      </c>
      <c r="Q49" s="6">
        <v>8.2055434782608661</v>
      </c>
      <c r="R49" s="6">
        <f>SUM(NonNurse[[#This Row],[Qualified Activities Professional Hours]],NonNurse[[#This Row],[Other Activities Professional Hours]])/NonNurse[[#This Row],[MDS Census]]</f>
        <v>0.14211408132530115</v>
      </c>
      <c r="S49" s="6">
        <v>4.7235869565217383</v>
      </c>
      <c r="T49" s="6">
        <v>4.9078260869565229</v>
      </c>
      <c r="U49" s="6">
        <v>0</v>
      </c>
      <c r="V49" s="6">
        <f>SUM(NonNurse[[#This Row],[Occupational Therapist Hours]],NonNurse[[#This Row],[OT Assistant Hours]],NonNurse[[#This Row],[OT Aide Hours]])/NonNurse[[#This Row],[MDS Census]]</f>
        <v>0.16680911144578314</v>
      </c>
      <c r="W49" s="6">
        <v>0.74456521739130432</v>
      </c>
      <c r="X49" s="6">
        <v>1.4141304347826087</v>
      </c>
      <c r="Y49" s="6">
        <v>0</v>
      </c>
      <c r="Z49" s="6">
        <f>SUM(NonNurse[[#This Row],[Physical Therapist (PT) Hours]],NonNurse[[#This Row],[PT Assistant Hours]],NonNurse[[#This Row],[PT Aide Hours]])/NonNurse[[#This Row],[MDS Census]]</f>
        <v>3.7387048192771083E-2</v>
      </c>
      <c r="AA49" s="6">
        <v>0</v>
      </c>
      <c r="AB49" s="6">
        <v>0</v>
      </c>
      <c r="AC49" s="6">
        <v>0</v>
      </c>
      <c r="AD49" s="6">
        <v>0</v>
      </c>
      <c r="AE49" s="6">
        <v>0</v>
      </c>
      <c r="AF49" s="6">
        <v>0</v>
      </c>
      <c r="AG49" s="6">
        <v>0</v>
      </c>
      <c r="AH49" s="1">
        <v>35180</v>
      </c>
      <c r="AI49">
        <v>9</v>
      </c>
    </row>
    <row r="50" spans="1:35" x14ac:dyDescent="0.25">
      <c r="A50" t="s">
        <v>143</v>
      </c>
      <c r="B50" t="s">
        <v>19</v>
      </c>
      <c r="C50" t="s">
        <v>211</v>
      </c>
      <c r="D50" t="s">
        <v>195</v>
      </c>
      <c r="E50" s="6">
        <v>65.739130434782609</v>
      </c>
      <c r="F50" s="6">
        <v>5.4782608695652177</v>
      </c>
      <c r="G50" s="6">
        <v>0.96739130434782605</v>
      </c>
      <c r="H50" s="6">
        <v>0.61956521739130432</v>
      </c>
      <c r="I50" s="6">
        <v>1.0652173913043479</v>
      </c>
      <c r="J50" s="6">
        <v>0</v>
      </c>
      <c r="K50" s="6">
        <v>0</v>
      </c>
      <c r="L50" s="6">
        <v>4.4222826086956513</v>
      </c>
      <c r="M50" s="6">
        <v>0</v>
      </c>
      <c r="N50" s="6">
        <v>8.1855434782608683</v>
      </c>
      <c r="O50" s="6">
        <f>SUM(NonNurse[[#This Row],[Qualified Social Work Staff Hours]],NonNurse[[#This Row],[Other Social Work Staff Hours]])/NonNurse[[#This Row],[MDS Census]]</f>
        <v>0.12451554232804231</v>
      </c>
      <c r="P50" s="6">
        <v>0</v>
      </c>
      <c r="Q50" s="6">
        <v>9.8464130434782593</v>
      </c>
      <c r="R50" s="6">
        <f>SUM(NonNurse[[#This Row],[Qualified Activities Professional Hours]],NonNurse[[#This Row],[Other Activities Professional Hours]])/NonNurse[[#This Row],[MDS Census]]</f>
        <v>0.14978009259259256</v>
      </c>
      <c r="S50" s="6">
        <v>1.0195652173913041</v>
      </c>
      <c r="T50" s="6">
        <v>5.5478260869565217</v>
      </c>
      <c r="U50" s="6">
        <v>0</v>
      </c>
      <c r="V50" s="6">
        <f>SUM(NonNurse[[#This Row],[Occupational Therapist Hours]],NonNurse[[#This Row],[OT Assistant Hours]],NonNurse[[#This Row],[OT Aide Hours]])/NonNurse[[#This Row],[MDS Census]]</f>
        <v>9.9900793650793643E-2</v>
      </c>
      <c r="W50" s="6">
        <v>0.4931521739130435</v>
      </c>
      <c r="X50" s="6">
        <v>11.467608695652176</v>
      </c>
      <c r="Y50" s="6">
        <v>0</v>
      </c>
      <c r="Z50" s="6">
        <f>SUM(NonNurse[[#This Row],[Physical Therapist (PT) Hours]],NonNurse[[#This Row],[PT Assistant Hours]],NonNurse[[#This Row],[PT Aide Hours]])/NonNurse[[#This Row],[MDS Census]]</f>
        <v>0.18194279100529104</v>
      </c>
      <c r="AA50" s="6">
        <v>0</v>
      </c>
      <c r="AB50" s="6">
        <v>0</v>
      </c>
      <c r="AC50" s="6">
        <v>0</v>
      </c>
      <c r="AD50" s="6">
        <v>0</v>
      </c>
      <c r="AE50" s="6">
        <v>0</v>
      </c>
      <c r="AF50" s="6">
        <v>0</v>
      </c>
      <c r="AG50" s="6">
        <v>5.8260869565217392</v>
      </c>
      <c r="AH50" s="1">
        <v>35091</v>
      </c>
      <c r="AI50">
        <v>9</v>
      </c>
    </row>
    <row r="51" spans="1:35" x14ac:dyDescent="0.25">
      <c r="A51" t="s">
        <v>143</v>
      </c>
      <c r="B51" t="s">
        <v>91</v>
      </c>
      <c r="C51" t="s">
        <v>227</v>
      </c>
      <c r="D51" t="s">
        <v>200</v>
      </c>
      <c r="E51" s="6">
        <v>72.739130434782609</v>
      </c>
      <c r="F51" s="6">
        <v>5.4782608695652177</v>
      </c>
      <c r="G51" s="6">
        <v>0.46739130434782611</v>
      </c>
      <c r="H51" s="6">
        <v>0.53532608695652173</v>
      </c>
      <c r="I51" s="6">
        <v>0.90217391304347827</v>
      </c>
      <c r="J51" s="6">
        <v>0</v>
      </c>
      <c r="K51" s="6">
        <v>0</v>
      </c>
      <c r="L51" s="6">
        <v>2.6406521739130433</v>
      </c>
      <c r="M51" s="6">
        <v>0</v>
      </c>
      <c r="N51" s="6">
        <v>5.4782608695652177</v>
      </c>
      <c r="O51" s="6">
        <f>SUM(NonNurse[[#This Row],[Qualified Social Work Staff Hours]],NonNurse[[#This Row],[Other Social Work Staff Hours]])/NonNurse[[#This Row],[MDS Census]]</f>
        <v>7.5313807531380755E-2</v>
      </c>
      <c r="P51" s="6">
        <v>0</v>
      </c>
      <c r="Q51" s="6">
        <v>18.188586956521736</v>
      </c>
      <c r="R51" s="6">
        <f>SUM(NonNurse[[#This Row],[Qualified Activities Professional Hours]],NonNurse[[#This Row],[Other Activities Professional Hours]])/NonNurse[[#This Row],[MDS Census]]</f>
        <v>0.25005230125523009</v>
      </c>
      <c r="S51" s="6">
        <v>0.88663043478260872</v>
      </c>
      <c r="T51" s="6">
        <v>4.2980434782608707</v>
      </c>
      <c r="U51" s="6">
        <v>0</v>
      </c>
      <c r="V51" s="6">
        <f>SUM(NonNurse[[#This Row],[Occupational Therapist Hours]],NonNurse[[#This Row],[OT Assistant Hours]],NonNurse[[#This Row],[OT Aide Hours]])/NonNurse[[#This Row],[MDS Census]]</f>
        <v>7.1277644949193072E-2</v>
      </c>
      <c r="W51" s="6">
        <v>5.7391304347826084</v>
      </c>
      <c r="X51" s="6">
        <v>4.2218478260869583</v>
      </c>
      <c r="Y51" s="6">
        <v>0</v>
      </c>
      <c r="Z51" s="6">
        <f>SUM(NonNurse[[#This Row],[Physical Therapist (PT) Hours]],NonNurse[[#This Row],[PT Assistant Hours]],NonNurse[[#This Row],[PT Aide Hours]])/NonNurse[[#This Row],[MDS Census]]</f>
        <v>0.13694112372982667</v>
      </c>
      <c r="AA51" s="6">
        <v>0</v>
      </c>
      <c r="AB51" s="6">
        <v>0</v>
      </c>
      <c r="AC51" s="6">
        <v>0</v>
      </c>
      <c r="AD51" s="6">
        <v>0</v>
      </c>
      <c r="AE51" s="6">
        <v>0</v>
      </c>
      <c r="AF51" s="6">
        <v>0</v>
      </c>
      <c r="AG51" s="6">
        <v>1.0434782608695652</v>
      </c>
      <c r="AH51" s="1">
        <v>35233</v>
      </c>
      <c r="AI51">
        <v>9</v>
      </c>
    </row>
    <row r="52" spans="1:35" x14ac:dyDescent="0.25">
      <c r="A52" t="s">
        <v>143</v>
      </c>
      <c r="B52" t="s">
        <v>93</v>
      </c>
      <c r="C52" t="s">
        <v>218</v>
      </c>
      <c r="D52" t="s">
        <v>198</v>
      </c>
      <c r="E52" s="6">
        <v>65.521739130434781</v>
      </c>
      <c r="F52" s="6">
        <v>5.4782608695652177</v>
      </c>
      <c r="G52" s="6">
        <v>1.1304347826086956</v>
      </c>
      <c r="H52" s="6">
        <v>0.30978260869565216</v>
      </c>
      <c r="I52" s="6">
        <v>0.55434782608695654</v>
      </c>
      <c r="J52" s="6">
        <v>0</v>
      </c>
      <c r="K52" s="6">
        <v>0</v>
      </c>
      <c r="L52" s="6">
        <v>2.6730434782608699</v>
      </c>
      <c r="M52" s="6">
        <v>0</v>
      </c>
      <c r="N52" s="6">
        <v>5.6581521739130443</v>
      </c>
      <c r="O52" s="6">
        <f>SUM(NonNurse[[#This Row],[Qualified Social Work Staff Hours]],NonNurse[[#This Row],[Other Social Work Staff Hours]])/NonNurse[[#This Row],[MDS Census]]</f>
        <v>8.6355341738553429E-2</v>
      </c>
      <c r="P52" s="6">
        <v>0</v>
      </c>
      <c r="Q52" s="6">
        <v>0</v>
      </c>
      <c r="R52" s="6">
        <f>SUM(NonNurse[[#This Row],[Qualified Activities Professional Hours]],NonNurse[[#This Row],[Other Activities Professional Hours]])/NonNurse[[#This Row],[MDS Census]]</f>
        <v>0</v>
      </c>
      <c r="S52" s="6">
        <v>6.4933695652173924</v>
      </c>
      <c r="T52" s="6">
        <v>7.0981521739130411</v>
      </c>
      <c r="U52" s="6">
        <v>0</v>
      </c>
      <c r="V52" s="6">
        <f>SUM(NonNurse[[#This Row],[Occupational Therapist Hours]],NonNurse[[#This Row],[OT Assistant Hours]],NonNurse[[#This Row],[OT Aide Hours]])/NonNurse[[#This Row],[MDS Census]]</f>
        <v>0.207435301924353</v>
      </c>
      <c r="W52" s="6">
        <v>5.726413043478261</v>
      </c>
      <c r="X52" s="6">
        <v>14.830000000000002</v>
      </c>
      <c r="Y52" s="6">
        <v>0</v>
      </c>
      <c r="Z52" s="6">
        <f>SUM(NonNurse[[#This Row],[Physical Therapist (PT) Hours]],NonNurse[[#This Row],[PT Assistant Hours]],NonNurse[[#This Row],[PT Aide Hours]])/NonNurse[[#This Row],[MDS Census]]</f>
        <v>0.31373424021234242</v>
      </c>
      <c r="AA52" s="6">
        <v>0</v>
      </c>
      <c r="AB52" s="6">
        <v>0</v>
      </c>
      <c r="AC52" s="6">
        <v>0</v>
      </c>
      <c r="AD52" s="6">
        <v>0</v>
      </c>
      <c r="AE52" s="6">
        <v>0</v>
      </c>
      <c r="AF52" s="6">
        <v>0</v>
      </c>
      <c r="AG52" s="6">
        <v>0</v>
      </c>
      <c r="AH52" s="1">
        <v>35240</v>
      </c>
      <c r="AI52">
        <v>9</v>
      </c>
    </row>
    <row r="53" spans="1:35" x14ac:dyDescent="0.25">
      <c r="A53" t="s">
        <v>143</v>
      </c>
      <c r="B53" t="s">
        <v>119</v>
      </c>
      <c r="C53" t="s">
        <v>242</v>
      </c>
      <c r="D53" t="s">
        <v>201</v>
      </c>
      <c r="E53" s="6">
        <v>75.010869565217391</v>
      </c>
      <c r="F53" s="6">
        <v>5.4782608695652177</v>
      </c>
      <c r="G53" s="6">
        <v>0</v>
      </c>
      <c r="H53" s="6">
        <v>0.27173913043478259</v>
      </c>
      <c r="I53" s="6">
        <v>0.52173913043478259</v>
      </c>
      <c r="J53" s="6">
        <v>0</v>
      </c>
      <c r="K53" s="6">
        <v>0</v>
      </c>
      <c r="L53" s="6">
        <v>3.3140217391304354</v>
      </c>
      <c r="M53" s="6">
        <v>0</v>
      </c>
      <c r="N53" s="6">
        <v>4.9593478260869546</v>
      </c>
      <c r="O53" s="6">
        <f>SUM(NonNurse[[#This Row],[Qualified Social Work Staff Hours]],NonNurse[[#This Row],[Other Social Work Staff Hours]])/NonNurse[[#This Row],[MDS Census]]</f>
        <v>6.6115055789016053E-2</v>
      </c>
      <c r="P53" s="6">
        <v>0</v>
      </c>
      <c r="Q53" s="6">
        <v>7.7717391304347814</v>
      </c>
      <c r="R53" s="6">
        <f>SUM(NonNurse[[#This Row],[Qualified Activities Professional Hours]],NonNurse[[#This Row],[Other Activities Professional Hours]])/NonNurse[[#This Row],[MDS Census]]</f>
        <v>0.10360817272859005</v>
      </c>
      <c r="S53" s="6">
        <v>3.2257608695652173</v>
      </c>
      <c r="T53" s="6">
        <v>6.0857608695652177</v>
      </c>
      <c r="U53" s="6">
        <v>0</v>
      </c>
      <c r="V53" s="6">
        <f>SUM(NonNurse[[#This Row],[Occupational Therapist Hours]],NonNurse[[#This Row],[OT Assistant Hours]],NonNurse[[#This Row],[OT Aide Hours]])/NonNurse[[#This Row],[MDS Census]]</f>
        <v>0.12413563251702651</v>
      </c>
      <c r="W53" s="6">
        <v>4.9967391304347828</v>
      </c>
      <c r="X53" s="6">
        <v>0.25</v>
      </c>
      <c r="Y53" s="6">
        <v>0</v>
      </c>
      <c r="Z53" s="6">
        <f>SUM(NonNurse[[#This Row],[Physical Therapist (PT) Hours]],NonNurse[[#This Row],[PT Assistant Hours]],NonNurse[[#This Row],[PT Aide Hours]])/NonNurse[[#This Row],[MDS Census]]</f>
        <v>6.9946384581944646E-2</v>
      </c>
      <c r="AA53" s="6">
        <v>0</v>
      </c>
      <c r="AB53" s="6">
        <v>0</v>
      </c>
      <c r="AC53" s="6">
        <v>0</v>
      </c>
      <c r="AD53" s="6">
        <v>0</v>
      </c>
      <c r="AE53" s="6">
        <v>0</v>
      </c>
      <c r="AF53" s="6">
        <v>0</v>
      </c>
      <c r="AG53" s="6">
        <v>0</v>
      </c>
      <c r="AH53" s="1">
        <v>35277</v>
      </c>
      <c r="AI53">
        <v>9</v>
      </c>
    </row>
    <row r="54" spans="1:35" x14ac:dyDescent="0.25">
      <c r="A54" t="s">
        <v>143</v>
      </c>
      <c r="B54" t="s">
        <v>32</v>
      </c>
      <c r="C54" t="s">
        <v>205</v>
      </c>
      <c r="D54" t="s">
        <v>192</v>
      </c>
      <c r="E54" s="6">
        <v>101.80434782608695</v>
      </c>
      <c r="F54" s="6">
        <v>5.4782608695652177</v>
      </c>
      <c r="G54" s="6">
        <v>2.6847826086956523</v>
      </c>
      <c r="H54" s="6">
        <v>0</v>
      </c>
      <c r="I54" s="6">
        <v>1.6521739130434783</v>
      </c>
      <c r="J54" s="6">
        <v>2.8260869565217392</v>
      </c>
      <c r="K54" s="6">
        <v>0</v>
      </c>
      <c r="L54" s="6">
        <v>4.5868478260869576</v>
      </c>
      <c r="M54" s="6">
        <v>0</v>
      </c>
      <c r="N54" s="6">
        <v>5.1304347826086953</v>
      </c>
      <c r="O54" s="6">
        <f>SUM(NonNurse[[#This Row],[Qualified Social Work Staff Hours]],NonNurse[[#This Row],[Other Social Work Staff Hours]])/NonNurse[[#This Row],[MDS Census]]</f>
        <v>5.0395045910740975E-2</v>
      </c>
      <c r="P54" s="6">
        <v>0</v>
      </c>
      <c r="Q54" s="6">
        <v>10.167391304347825</v>
      </c>
      <c r="R54" s="6">
        <f>SUM(NonNurse[[#This Row],[Qualified Activities Professional Hours]],NonNurse[[#This Row],[Other Activities Professional Hours]])/NonNurse[[#This Row],[MDS Census]]</f>
        <v>9.9871877001921835E-2</v>
      </c>
      <c r="S54" s="6">
        <v>3.5454347826086945</v>
      </c>
      <c r="T54" s="6">
        <v>11.938369565217393</v>
      </c>
      <c r="U54" s="6">
        <v>0</v>
      </c>
      <c r="V54" s="6">
        <f>SUM(NonNurse[[#This Row],[Occupational Therapist Hours]],NonNurse[[#This Row],[OT Assistant Hours]],NonNurse[[#This Row],[OT Aide Hours]])/NonNurse[[#This Row],[MDS Census]]</f>
        <v>0.15209374332692718</v>
      </c>
      <c r="W54" s="6">
        <v>5.5069565217391299</v>
      </c>
      <c r="X54" s="6">
        <v>8.3401086956521731</v>
      </c>
      <c r="Y54" s="6">
        <v>0</v>
      </c>
      <c r="Z54" s="6">
        <f>SUM(NonNurse[[#This Row],[Physical Therapist (PT) Hours]],NonNurse[[#This Row],[PT Assistant Hours]],NonNurse[[#This Row],[PT Aide Hours]])/NonNurse[[#This Row],[MDS Census]]</f>
        <v>0.13601644245142003</v>
      </c>
      <c r="AA54" s="6">
        <v>0</v>
      </c>
      <c r="AB54" s="6">
        <v>0</v>
      </c>
      <c r="AC54" s="6">
        <v>0</v>
      </c>
      <c r="AD54" s="6">
        <v>0</v>
      </c>
      <c r="AE54" s="6">
        <v>0</v>
      </c>
      <c r="AF54" s="6">
        <v>0</v>
      </c>
      <c r="AG54" s="6">
        <v>2.8260869565217392</v>
      </c>
      <c r="AH54" s="1">
        <v>35107</v>
      </c>
      <c r="AI54">
        <v>9</v>
      </c>
    </row>
    <row r="55" spans="1:35" x14ac:dyDescent="0.25">
      <c r="A55" t="s">
        <v>143</v>
      </c>
      <c r="B55" t="s">
        <v>71</v>
      </c>
      <c r="C55" t="s">
        <v>230</v>
      </c>
      <c r="D55" t="s">
        <v>202</v>
      </c>
      <c r="E55" s="6">
        <v>64.413043478260875</v>
      </c>
      <c r="F55" s="6">
        <v>5.4782608695652177</v>
      </c>
      <c r="G55" s="6">
        <v>0.30434782608695654</v>
      </c>
      <c r="H55" s="6">
        <v>0</v>
      </c>
      <c r="I55" s="6">
        <v>0</v>
      </c>
      <c r="J55" s="6">
        <v>0</v>
      </c>
      <c r="K55" s="6">
        <v>0</v>
      </c>
      <c r="L55" s="6">
        <v>0.1965217391304348</v>
      </c>
      <c r="M55" s="6">
        <v>0</v>
      </c>
      <c r="N55" s="6">
        <v>3.1648913043478255</v>
      </c>
      <c r="O55" s="6">
        <f>SUM(NonNurse[[#This Row],[Qualified Social Work Staff Hours]],NonNurse[[#This Row],[Other Social Work Staff Hours]])/NonNurse[[#This Row],[MDS Census]]</f>
        <v>4.9134323320958476E-2</v>
      </c>
      <c r="P55" s="6">
        <v>0</v>
      </c>
      <c r="Q55" s="6">
        <v>4.8004347826086944</v>
      </c>
      <c r="R55" s="6">
        <f>SUM(NonNurse[[#This Row],[Qualified Activities Professional Hours]],NonNurse[[#This Row],[Other Activities Professional Hours]])/NonNurse[[#This Row],[MDS Census]]</f>
        <v>7.452581842726963E-2</v>
      </c>
      <c r="S55" s="6">
        <v>5.031739130434782</v>
      </c>
      <c r="T55" s="6">
        <v>0.27532608695652178</v>
      </c>
      <c r="U55" s="6">
        <v>0</v>
      </c>
      <c r="V55" s="6">
        <f>SUM(NonNurse[[#This Row],[Occupational Therapist Hours]],NonNurse[[#This Row],[OT Assistant Hours]],NonNurse[[#This Row],[OT Aide Hours]])/NonNurse[[#This Row],[MDS Census]]</f>
        <v>8.2391157610529855E-2</v>
      </c>
      <c r="W55" s="6">
        <v>4.4184782608695654</v>
      </c>
      <c r="X55" s="6">
        <v>0</v>
      </c>
      <c r="Y55" s="6">
        <v>0</v>
      </c>
      <c r="Z55" s="6">
        <f>SUM(NonNurse[[#This Row],[Physical Therapist (PT) Hours]],NonNurse[[#This Row],[PT Assistant Hours]],NonNurse[[#This Row],[PT Aide Hours]])/NonNurse[[#This Row],[MDS Census]]</f>
        <v>6.8596017549780619E-2</v>
      </c>
      <c r="AA55" s="6">
        <v>0</v>
      </c>
      <c r="AB55" s="6">
        <v>0</v>
      </c>
      <c r="AC55" s="6">
        <v>0</v>
      </c>
      <c r="AD55" s="6">
        <v>0</v>
      </c>
      <c r="AE55" s="6">
        <v>0</v>
      </c>
      <c r="AF55" s="6">
        <v>0</v>
      </c>
      <c r="AG55" s="6">
        <v>0</v>
      </c>
      <c r="AH55" s="1">
        <v>35172</v>
      </c>
      <c r="AI55">
        <v>9</v>
      </c>
    </row>
    <row r="56" spans="1:35" x14ac:dyDescent="0.25">
      <c r="A56" t="s">
        <v>143</v>
      </c>
      <c r="B56" t="s">
        <v>15</v>
      </c>
      <c r="C56" t="s">
        <v>206</v>
      </c>
      <c r="D56" t="s">
        <v>193</v>
      </c>
      <c r="E56" s="6">
        <v>77.467391304347828</v>
      </c>
      <c r="F56" s="6">
        <v>5.4782608695652177</v>
      </c>
      <c r="G56" s="6">
        <v>1.3043478260869565</v>
      </c>
      <c r="H56" s="6">
        <v>0.71739130434782605</v>
      </c>
      <c r="I56" s="6">
        <v>2.1847826086956523</v>
      </c>
      <c r="J56" s="6">
        <v>0</v>
      </c>
      <c r="K56" s="6">
        <v>0</v>
      </c>
      <c r="L56" s="6">
        <v>0.84489130434782611</v>
      </c>
      <c r="M56" s="6">
        <v>0</v>
      </c>
      <c r="N56" s="6">
        <v>0.95652173913043481</v>
      </c>
      <c r="O56" s="6">
        <f>SUM(NonNurse[[#This Row],[Qualified Social Work Staff Hours]],NonNurse[[#This Row],[Other Social Work Staff Hours]])/NonNurse[[#This Row],[MDS Census]]</f>
        <v>1.2347411252981619E-2</v>
      </c>
      <c r="P56" s="6">
        <v>0</v>
      </c>
      <c r="Q56" s="6">
        <v>5.1984782608695648</v>
      </c>
      <c r="R56" s="6">
        <f>SUM(NonNurse[[#This Row],[Qualified Activities Professional Hours]],NonNurse[[#This Row],[Other Activities Professional Hours]])/NonNurse[[#This Row],[MDS Census]]</f>
        <v>6.7105373930124876E-2</v>
      </c>
      <c r="S56" s="6">
        <v>3.460434782608695</v>
      </c>
      <c r="T56" s="6">
        <v>10.85913043478261</v>
      </c>
      <c r="U56" s="6">
        <v>0</v>
      </c>
      <c r="V56" s="6">
        <f>SUM(NonNurse[[#This Row],[Occupational Therapist Hours]],NonNurse[[#This Row],[OT Assistant Hours]],NonNurse[[#This Row],[OT Aide Hours]])/NonNurse[[#This Row],[MDS Census]]</f>
        <v>0.18484635891679529</v>
      </c>
      <c r="W56" s="6">
        <v>3.3470652173913038</v>
      </c>
      <c r="X56" s="6">
        <v>8.830652173913041</v>
      </c>
      <c r="Y56" s="6">
        <v>0</v>
      </c>
      <c r="Z56" s="6">
        <f>SUM(NonNurse[[#This Row],[Physical Therapist (PT) Hours]],NonNurse[[#This Row],[PT Assistant Hours]],NonNurse[[#This Row],[PT Aide Hours]])/NonNurse[[#This Row],[MDS Census]]</f>
        <v>0.15719797951452219</v>
      </c>
      <c r="AA56" s="6">
        <v>0</v>
      </c>
      <c r="AB56" s="6">
        <v>0</v>
      </c>
      <c r="AC56" s="6">
        <v>0</v>
      </c>
      <c r="AD56" s="6">
        <v>0</v>
      </c>
      <c r="AE56" s="6">
        <v>0</v>
      </c>
      <c r="AF56" s="6">
        <v>0</v>
      </c>
      <c r="AG56" s="6">
        <v>0</v>
      </c>
      <c r="AH56" s="1">
        <v>35085</v>
      </c>
      <c r="AI56">
        <v>9</v>
      </c>
    </row>
    <row r="57" spans="1:35" x14ac:dyDescent="0.25">
      <c r="A57" t="s">
        <v>143</v>
      </c>
      <c r="B57" t="s">
        <v>24</v>
      </c>
      <c r="C57" t="s">
        <v>216</v>
      </c>
      <c r="D57" t="s">
        <v>197</v>
      </c>
      <c r="E57" s="6">
        <v>93.054347826086953</v>
      </c>
      <c r="F57" s="6">
        <v>5.4782608695652177</v>
      </c>
      <c r="G57" s="6">
        <v>0.32608695652173914</v>
      </c>
      <c r="H57" s="6">
        <v>0.74456521739130432</v>
      </c>
      <c r="I57" s="6">
        <v>0.2608695652173913</v>
      </c>
      <c r="J57" s="6">
        <v>0</v>
      </c>
      <c r="K57" s="6">
        <v>0</v>
      </c>
      <c r="L57" s="6">
        <v>1.0656521739130436</v>
      </c>
      <c r="M57" s="6">
        <v>0</v>
      </c>
      <c r="N57" s="6">
        <v>10.285760869565221</v>
      </c>
      <c r="O57" s="6">
        <f>SUM(NonNurse[[#This Row],[Qualified Social Work Staff Hours]],NonNurse[[#This Row],[Other Social Work Staff Hours]])/NonNurse[[#This Row],[MDS Census]]</f>
        <v>0.1105349842308142</v>
      </c>
      <c r="P57" s="6">
        <v>0</v>
      </c>
      <c r="Q57" s="6">
        <v>21.550217391304344</v>
      </c>
      <c r="R57" s="6">
        <f>SUM(NonNurse[[#This Row],[Qualified Activities Professional Hours]],NonNurse[[#This Row],[Other Activities Professional Hours]])/NonNurse[[#This Row],[MDS Census]]</f>
        <v>0.23158743137483934</v>
      </c>
      <c r="S57" s="6">
        <v>4.0886956521739117</v>
      </c>
      <c r="T57" s="6">
        <v>6.3397826086956508</v>
      </c>
      <c r="U57" s="6">
        <v>0</v>
      </c>
      <c r="V57" s="6">
        <f>SUM(NonNurse[[#This Row],[Occupational Therapist Hours]],NonNurse[[#This Row],[OT Assistant Hours]],NonNurse[[#This Row],[OT Aide Hours]])/NonNurse[[#This Row],[MDS Census]]</f>
        <v>0.11206868356500406</v>
      </c>
      <c r="W57" s="6">
        <v>5.5006521739130427</v>
      </c>
      <c r="X57" s="6">
        <v>9.8428260869565243</v>
      </c>
      <c r="Y57" s="6">
        <v>0</v>
      </c>
      <c r="Z57" s="6">
        <f>SUM(NonNurse[[#This Row],[Physical Therapist (PT) Hours]],NonNurse[[#This Row],[PT Assistant Hours]],NonNurse[[#This Row],[PT Aide Hours]])/NonNurse[[#This Row],[MDS Census]]</f>
        <v>0.16488727952342019</v>
      </c>
      <c r="AA57" s="6">
        <v>0</v>
      </c>
      <c r="AB57" s="6">
        <v>0</v>
      </c>
      <c r="AC57" s="6">
        <v>0</v>
      </c>
      <c r="AD57" s="6">
        <v>0</v>
      </c>
      <c r="AE57" s="6">
        <v>0</v>
      </c>
      <c r="AF57" s="6">
        <v>0</v>
      </c>
      <c r="AG57" s="6">
        <v>0</v>
      </c>
      <c r="AH57" s="1">
        <v>35096</v>
      </c>
      <c r="AI57">
        <v>9</v>
      </c>
    </row>
    <row r="58" spans="1:35" x14ac:dyDescent="0.25">
      <c r="A58" t="s">
        <v>143</v>
      </c>
      <c r="B58" t="s">
        <v>4</v>
      </c>
      <c r="C58" t="s">
        <v>207</v>
      </c>
      <c r="D58" t="s">
        <v>192</v>
      </c>
      <c r="E58" s="6">
        <v>52.25</v>
      </c>
      <c r="F58" s="6">
        <v>4.3478260869565215</v>
      </c>
      <c r="G58" s="6">
        <v>1.3043478260869565</v>
      </c>
      <c r="H58" s="6">
        <v>0</v>
      </c>
      <c r="I58" s="6">
        <v>0.83695652173913049</v>
      </c>
      <c r="J58" s="6">
        <v>0</v>
      </c>
      <c r="K58" s="6">
        <v>0</v>
      </c>
      <c r="L58" s="6">
        <v>0.85152173913043472</v>
      </c>
      <c r="M58" s="6">
        <v>0</v>
      </c>
      <c r="N58" s="6">
        <v>5.3953260869565218</v>
      </c>
      <c r="O58" s="6">
        <f>SUM(NonNurse[[#This Row],[Qualified Social Work Staff Hours]],NonNurse[[#This Row],[Other Social Work Staff Hours]])/NonNurse[[#This Row],[MDS Census]]</f>
        <v>0.10325982941543582</v>
      </c>
      <c r="P58" s="6">
        <v>0</v>
      </c>
      <c r="Q58" s="6">
        <v>5.4298913043478283</v>
      </c>
      <c r="R58" s="6">
        <f>SUM(NonNurse[[#This Row],[Qualified Activities Professional Hours]],NonNurse[[#This Row],[Other Activities Professional Hours]])/NonNurse[[#This Row],[MDS Census]]</f>
        <v>0.10392136467651346</v>
      </c>
      <c r="S58" s="6">
        <v>2.8213043478260871</v>
      </c>
      <c r="T58" s="6">
        <v>5.9636956521739135</v>
      </c>
      <c r="U58" s="6">
        <v>0</v>
      </c>
      <c r="V58" s="6">
        <f>SUM(NonNurse[[#This Row],[Occupational Therapist Hours]],NonNurse[[#This Row],[OT Assistant Hours]],NonNurse[[#This Row],[OT Aide Hours]])/NonNurse[[#This Row],[MDS Census]]</f>
        <v>0.16813397129186602</v>
      </c>
      <c r="W58" s="6">
        <v>2.5516304347826084</v>
      </c>
      <c r="X58" s="6">
        <v>5.7479347826086951</v>
      </c>
      <c r="Y58" s="6">
        <v>0</v>
      </c>
      <c r="Z58" s="6">
        <f>SUM(NonNurse[[#This Row],[Physical Therapist (PT) Hours]],NonNurse[[#This Row],[PT Assistant Hours]],NonNurse[[#This Row],[PT Aide Hours]])/NonNurse[[#This Row],[MDS Census]]</f>
        <v>0.15884335344289577</v>
      </c>
      <c r="AA58" s="6">
        <v>0</v>
      </c>
      <c r="AB58" s="6">
        <v>0</v>
      </c>
      <c r="AC58" s="6">
        <v>0</v>
      </c>
      <c r="AD58" s="6">
        <v>0</v>
      </c>
      <c r="AE58" s="6">
        <v>0</v>
      </c>
      <c r="AF58" s="6">
        <v>0</v>
      </c>
      <c r="AG58" s="6">
        <v>0.39130434782608697</v>
      </c>
      <c r="AH58" s="1">
        <v>35059</v>
      </c>
      <c r="AI58">
        <v>9</v>
      </c>
    </row>
    <row r="59" spans="1:35" x14ac:dyDescent="0.25">
      <c r="A59" t="s">
        <v>143</v>
      </c>
      <c r="B59" t="s">
        <v>22</v>
      </c>
      <c r="C59" t="s">
        <v>214</v>
      </c>
      <c r="D59" t="s">
        <v>195</v>
      </c>
      <c r="E59" s="6">
        <v>68.456521739130437</v>
      </c>
      <c r="F59" s="6">
        <v>5.4782608695652177</v>
      </c>
      <c r="G59" s="6">
        <v>1.1304347826086956</v>
      </c>
      <c r="H59" s="6">
        <v>0.71195652173913049</v>
      </c>
      <c r="I59" s="6">
        <v>1.3478260869565217</v>
      </c>
      <c r="J59" s="6">
        <v>0</v>
      </c>
      <c r="K59" s="6">
        <v>0</v>
      </c>
      <c r="L59" s="6">
        <v>3.4532608695652178</v>
      </c>
      <c r="M59" s="6">
        <v>0</v>
      </c>
      <c r="N59" s="6">
        <v>4.9383695652173909</v>
      </c>
      <c r="O59" s="6">
        <f>SUM(NonNurse[[#This Row],[Qualified Social Work Staff Hours]],NonNurse[[#This Row],[Other Social Work Staff Hours]])/NonNurse[[#This Row],[MDS Census]]</f>
        <v>7.2138774214036194E-2</v>
      </c>
      <c r="P59" s="6">
        <v>0</v>
      </c>
      <c r="Q59" s="6">
        <v>8.584021739130435</v>
      </c>
      <c r="R59" s="6">
        <f>SUM(NonNurse[[#This Row],[Qualified Activities Professional Hours]],NonNurse[[#This Row],[Other Activities Professional Hours]])/NonNurse[[#This Row],[MDS Census]]</f>
        <v>0.12539377580184186</v>
      </c>
      <c r="S59" s="6">
        <v>5.2919565217391291</v>
      </c>
      <c r="T59" s="6">
        <v>5.9371739130434795</v>
      </c>
      <c r="U59" s="6">
        <v>0</v>
      </c>
      <c r="V59" s="6">
        <f>SUM(NonNurse[[#This Row],[Occupational Therapist Hours]],NonNurse[[#This Row],[OT Assistant Hours]],NonNurse[[#This Row],[OT Aide Hours]])/NonNurse[[#This Row],[MDS Census]]</f>
        <v>0.1640330263575738</v>
      </c>
      <c r="W59" s="6">
        <v>0.19293478260869565</v>
      </c>
      <c r="X59" s="6">
        <v>6.0761956521739133</v>
      </c>
      <c r="Y59" s="6">
        <v>0</v>
      </c>
      <c r="Z59" s="6">
        <f>SUM(NonNurse[[#This Row],[Physical Therapist (PT) Hours]],NonNurse[[#This Row],[PT Assistant Hours]],NonNurse[[#This Row],[PT Aide Hours]])/NonNurse[[#This Row],[MDS Census]]</f>
        <v>9.1578278818672587E-2</v>
      </c>
      <c r="AA59" s="6">
        <v>0</v>
      </c>
      <c r="AB59" s="6">
        <v>0</v>
      </c>
      <c r="AC59" s="6">
        <v>0</v>
      </c>
      <c r="AD59" s="6">
        <v>0</v>
      </c>
      <c r="AE59" s="6">
        <v>0</v>
      </c>
      <c r="AF59" s="6">
        <v>0</v>
      </c>
      <c r="AG59" s="6">
        <v>3.4782608695652173</v>
      </c>
      <c r="AH59" s="1">
        <v>35094</v>
      </c>
      <c r="AI59">
        <v>9</v>
      </c>
    </row>
    <row r="60" spans="1:35" x14ac:dyDescent="0.25">
      <c r="A60" t="s">
        <v>143</v>
      </c>
      <c r="B60" t="s">
        <v>53</v>
      </c>
      <c r="C60" t="s">
        <v>226</v>
      </c>
      <c r="D60" t="s">
        <v>201</v>
      </c>
      <c r="E60" s="6">
        <v>39.076086956521742</v>
      </c>
      <c r="F60" s="6">
        <v>5.4782608695652177</v>
      </c>
      <c r="G60" s="6">
        <v>0</v>
      </c>
      <c r="H60" s="6">
        <v>0.33967391304347827</v>
      </c>
      <c r="I60" s="6">
        <v>0.32608695652173914</v>
      </c>
      <c r="J60" s="6">
        <v>0</v>
      </c>
      <c r="K60" s="6">
        <v>0</v>
      </c>
      <c r="L60" s="6">
        <v>0.2253260869565217</v>
      </c>
      <c r="M60" s="6">
        <v>0</v>
      </c>
      <c r="N60" s="6">
        <v>0.86891304347826082</v>
      </c>
      <c r="O60" s="6">
        <f>SUM(NonNurse[[#This Row],[Qualified Social Work Staff Hours]],NonNurse[[#This Row],[Other Social Work Staff Hours]])/NonNurse[[#This Row],[MDS Census]]</f>
        <v>2.2236439499304587E-2</v>
      </c>
      <c r="P60" s="6">
        <v>0</v>
      </c>
      <c r="Q60" s="6">
        <v>7.9847826086956513</v>
      </c>
      <c r="R60" s="6">
        <f>SUM(NonNurse[[#This Row],[Qualified Activities Professional Hours]],NonNurse[[#This Row],[Other Activities Professional Hours]])/NonNurse[[#This Row],[MDS Census]]</f>
        <v>0.20433936022253127</v>
      </c>
      <c r="S60" s="6">
        <v>4.7465217391304346</v>
      </c>
      <c r="T60" s="6">
        <v>7.1354347826086952</v>
      </c>
      <c r="U60" s="6">
        <v>0</v>
      </c>
      <c r="V60" s="6">
        <f>SUM(NonNurse[[#This Row],[Occupational Therapist Hours]],NonNurse[[#This Row],[OT Assistant Hours]],NonNurse[[#This Row],[OT Aide Hours]])/NonNurse[[#This Row],[MDS Census]]</f>
        <v>0.30407232267037548</v>
      </c>
      <c r="W60" s="6">
        <v>5.3167391304347822</v>
      </c>
      <c r="X60" s="6">
        <v>1.2091304347826086</v>
      </c>
      <c r="Y60" s="6">
        <v>0</v>
      </c>
      <c r="Z60" s="6">
        <f>SUM(NonNurse[[#This Row],[Physical Therapist (PT) Hours]],NonNurse[[#This Row],[PT Assistant Hours]],NonNurse[[#This Row],[PT Aide Hours]])/NonNurse[[#This Row],[MDS Census]]</f>
        <v>0.16700417246175242</v>
      </c>
      <c r="AA60" s="6">
        <v>0</v>
      </c>
      <c r="AB60" s="6">
        <v>0</v>
      </c>
      <c r="AC60" s="6">
        <v>0</v>
      </c>
      <c r="AD60" s="6">
        <v>0</v>
      </c>
      <c r="AE60" s="6">
        <v>0</v>
      </c>
      <c r="AF60" s="6">
        <v>0</v>
      </c>
      <c r="AG60" s="6">
        <v>0</v>
      </c>
      <c r="AH60" s="1">
        <v>35139</v>
      </c>
      <c r="AI60">
        <v>9</v>
      </c>
    </row>
    <row r="61" spans="1:35" x14ac:dyDescent="0.25">
      <c r="A61" t="s">
        <v>143</v>
      </c>
      <c r="B61" t="s">
        <v>16</v>
      </c>
      <c r="C61" t="s">
        <v>140</v>
      </c>
      <c r="D61" t="s">
        <v>194</v>
      </c>
      <c r="E61" s="6">
        <v>64.5</v>
      </c>
      <c r="F61" s="6">
        <v>5.4782608695652177</v>
      </c>
      <c r="G61" s="6">
        <v>0.4891304347826087</v>
      </c>
      <c r="H61" s="6">
        <v>0.38043478260869568</v>
      </c>
      <c r="I61" s="6">
        <v>0.63043478260869568</v>
      </c>
      <c r="J61" s="6">
        <v>0</v>
      </c>
      <c r="K61" s="6">
        <v>0</v>
      </c>
      <c r="L61" s="6">
        <v>0.88728260869565245</v>
      </c>
      <c r="M61" s="6">
        <v>0</v>
      </c>
      <c r="N61" s="6">
        <v>5.6501086956521736</v>
      </c>
      <c r="O61" s="6">
        <f>SUM(NonNurse[[#This Row],[Qualified Social Work Staff Hours]],NonNurse[[#This Row],[Other Social Work Staff Hours]])/NonNurse[[#This Row],[MDS Census]]</f>
        <v>8.7598584428715875E-2</v>
      </c>
      <c r="P61" s="6">
        <v>0</v>
      </c>
      <c r="Q61" s="6">
        <v>9.2199999999999953</v>
      </c>
      <c r="R61" s="6">
        <f>SUM(NonNurse[[#This Row],[Qualified Activities Professional Hours]],NonNurse[[#This Row],[Other Activities Professional Hours]])/NonNurse[[#This Row],[MDS Census]]</f>
        <v>0.14294573643410846</v>
      </c>
      <c r="S61" s="6">
        <v>5.6352173913043471</v>
      </c>
      <c r="T61" s="6">
        <v>11.242065217391307</v>
      </c>
      <c r="U61" s="6">
        <v>0</v>
      </c>
      <c r="V61" s="6">
        <f>SUM(NonNurse[[#This Row],[Occupational Therapist Hours]],NonNurse[[#This Row],[OT Assistant Hours]],NonNurse[[#This Row],[OT Aide Hours]])/NonNurse[[#This Row],[MDS Census]]</f>
        <v>0.26166329625884738</v>
      </c>
      <c r="W61" s="6">
        <v>1.3706521739130435</v>
      </c>
      <c r="X61" s="6">
        <v>0.17934782608695651</v>
      </c>
      <c r="Y61" s="6">
        <v>0</v>
      </c>
      <c r="Z61" s="6">
        <f>SUM(NonNurse[[#This Row],[Physical Therapist (PT) Hours]],NonNurse[[#This Row],[PT Assistant Hours]],NonNurse[[#This Row],[PT Aide Hours]])/NonNurse[[#This Row],[MDS Census]]</f>
        <v>2.4031007751937984E-2</v>
      </c>
      <c r="AA61" s="6">
        <v>0</v>
      </c>
      <c r="AB61" s="6">
        <v>0</v>
      </c>
      <c r="AC61" s="6">
        <v>0</v>
      </c>
      <c r="AD61" s="6">
        <v>0</v>
      </c>
      <c r="AE61" s="6">
        <v>0</v>
      </c>
      <c r="AF61" s="6">
        <v>0</v>
      </c>
      <c r="AG61" s="6">
        <v>0</v>
      </c>
      <c r="AH61" s="1">
        <v>35086</v>
      </c>
      <c r="AI61">
        <v>9</v>
      </c>
    </row>
    <row r="62" spans="1:35" x14ac:dyDescent="0.25">
      <c r="A62" t="s">
        <v>143</v>
      </c>
      <c r="B62" t="s">
        <v>67</v>
      </c>
      <c r="C62" t="s">
        <v>206</v>
      </c>
      <c r="D62" t="s">
        <v>193</v>
      </c>
      <c r="E62" s="6">
        <v>39.282608695652172</v>
      </c>
      <c r="F62" s="6">
        <v>10.956521739130435</v>
      </c>
      <c r="G62" s="6">
        <v>0.32608695652173914</v>
      </c>
      <c r="H62" s="6">
        <v>0.55163043478260865</v>
      </c>
      <c r="I62" s="6">
        <v>0</v>
      </c>
      <c r="J62" s="6">
        <v>0</v>
      </c>
      <c r="K62" s="6">
        <v>0</v>
      </c>
      <c r="L62" s="6">
        <v>2.118260869565217</v>
      </c>
      <c r="M62" s="6">
        <v>0</v>
      </c>
      <c r="N62" s="6">
        <v>1.5652173913043479</v>
      </c>
      <c r="O62" s="6">
        <f>SUM(NonNurse[[#This Row],[Qualified Social Work Staff Hours]],NonNurse[[#This Row],[Other Social Work Staff Hours]])/NonNurse[[#This Row],[MDS Census]]</f>
        <v>3.9845047039291648E-2</v>
      </c>
      <c r="P62" s="6">
        <v>0</v>
      </c>
      <c r="Q62" s="6">
        <v>1.910326086956522</v>
      </c>
      <c r="R62" s="6">
        <f>SUM(NonNurse[[#This Row],[Qualified Activities Professional Hours]],NonNurse[[#This Row],[Other Activities Professional Hours]])/NonNurse[[#This Row],[MDS Census]]</f>
        <v>4.863032650802436E-2</v>
      </c>
      <c r="S62" s="6">
        <v>6.4220652173913058</v>
      </c>
      <c r="T62" s="6">
        <v>8.197608695652173</v>
      </c>
      <c r="U62" s="6">
        <v>0</v>
      </c>
      <c r="V62" s="6">
        <f>SUM(NonNurse[[#This Row],[Occupational Therapist Hours]],NonNurse[[#This Row],[OT Assistant Hours]],NonNurse[[#This Row],[OT Aide Hours]])/NonNurse[[#This Row],[MDS Census]]</f>
        <v>0.37216657443276147</v>
      </c>
      <c r="W62" s="6">
        <v>7.3750000000000009</v>
      </c>
      <c r="X62" s="6">
        <v>7.3545652173913032</v>
      </c>
      <c r="Y62" s="6">
        <v>0</v>
      </c>
      <c r="Z62" s="6">
        <f>SUM(NonNurse[[#This Row],[Physical Therapist (PT) Hours]],NonNurse[[#This Row],[PT Assistant Hours]],NonNurse[[#This Row],[PT Aide Hours]])/NonNurse[[#This Row],[MDS Census]]</f>
        <v>0.37496402877697843</v>
      </c>
      <c r="AA62" s="6">
        <v>0</v>
      </c>
      <c r="AB62" s="6">
        <v>0</v>
      </c>
      <c r="AC62" s="6">
        <v>0</v>
      </c>
      <c r="AD62" s="6">
        <v>0</v>
      </c>
      <c r="AE62" s="6">
        <v>31.206521739130434</v>
      </c>
      <c r="AF62" s="6">
        <v>0</v>
      </c>
      <c r="AG62" s="6">
        <v>0</v>
      </c>
      <c r="AH62" s="1">
        <v>35165</v>
      </c>
      <c r="AI62">
        <v>9</v>
      </c>
    </row>
    <row r="63" spans="1:35" x14ac:dyDescent="0.25">
      <c r="A63" t="s">
        <v>143</v>
      </c>
      <c r="B63" t="s">
        <v>82</v>
      </c>
      <c r="C63" t="s">
        <v>216</v>
      </c>
      <c r="D63" t="s">
        <v>197</v>
      </c>
      <c r="E63" s="6">
        <v>87.847826086956516</v>
      </c>
      <c r="F63" s="6">
        <v>5.4782608695652177</v>
      </c>
      <c r="G63" s="6">
        <v>0.32608695652173914</v>
      </c>
      <c r="H63" s="6">
        <v>0.84782608695652173</v>
      </c>
      <c r="I63" s="6">
        <v>1.7065217391304348</v>
      </c>
      <c r="J63" s="6">
        <v>0</v>
      </c>
      <c r="K63" s="6">
        <v>0</v>
      </c>
      <c r="L63" s="6">
        <v>1.4582608695652177</v>
      </c>
      <c r="M63" s="6">
        <v>0</v>
      </c>
      <c r="N63" s="6">
        <v>13.062391304347823</v>
      </c>
      <c r="O63" s="6">
        <f>SUM(NonNurse[[#This Row],[Qualified Social Work Staff Hours]],NonNurse[[#This Row],[Other Social Work Staff Hours]])/NonNurse[[#This Row],[MDS Census]]</f>
        <v>0.1486933927245731</v>
      </c>
      <c r="P63" s="6">
        <v>0</v>
      </c>
      <c r="Q63" s="6">
        <v>18.365326086956525</v>
      </c>
      <c r="R63" s="6">
        <f>SUM(NonNurse[[#This Row],[Qualified Activities Professional Hours]],NonNurse[[#This Row],[Other Activities Professional Hours]])/NonNurse[[#This Row],[MDS Census]]</f>
        <v>0.20905840138579565</v>
      </c>
      <c r="S63" s="6">
        <v>3.5178260869565237</v>
      </c>
      <c r="T63" s="6">
        <v>14.425326086956519</v>
      </c>
      <c r="U63" s="6">
        <v>0</v>
      </c>
      <c r="V63" s="6">
        <f>SUM(NonNurse[[#This Row],[Occupational Therapist Hours]],NonNurse[[#This Row],[OT Assistant Hours]],NonNurse[[#This Row],[OT Aide Hours]])/NonNurse[[#This Row],[MDS Census]]</f>
        <v>0.20425266023261568</v>
      </c>
      <c r="W63" s="6">
        <v>4.3832608695652171</v>
      </c>
      <c r="X63" s="6">
        <v>10.020326086956517</v>
      </c>
      <c r="Y63" s="6">
        <v>0</v>
      </c>
      <c r="Z63" s="6">
        <f>SUM(NonNurse[[#This Row],[Physical Therapist (PT) Hours]],NonNurse[[#This Row],[PT Assistant Hours]],NonNurse[[#This Row],[PT Aide Hours]])/NonNurse[[#This Row],[MDS Census]]</f>
        <v>0.16396065330363768</v>
      </c>
      <c r="AA63" s="6">
        <v>0</v>
      </c>
      <c r="AB63" s="6">
        <v>0</v>
      </c>
      <c r="AC63" s="6">
        <v>0</v>
      </c>
      <c r="AD63" s="6">
        <v>0</v>
      </c>
      <c r="AE63" s="6">
        <v>0</v>
      </c>
      <c r="AF63" s="6">
        <v>0</v>
      </c>
      <c r="AG63" s="6">
        <v>0</v>
      </c>
      <c r="AH63" s="1">
        <v>35197</v>
      </c>
      <c r="AI63">
        <v>9</v>
      </c>
    </row>
    <row r="64" spans="1:35" x14ac:dyDescent="0.25">
      <c r="A64" t="s">
        <v>143</v>
      </c>
      <c r="B64" t="s">
        <v>13</v>
      </c>
      <c r="C64" t="s">
        <v>207</v>
      </c>
      <c r="D64" t="s">
        <v>192</v>
      </c>
      <c r="E64" s="6">
        <v>66.673913043478265</v>
      </c>
      <c r="F64" s="6">
        <v>5.7391304347826084</v>
      </c>
      <c r="G64" s="6">
        <v>6.5217391304347824E-2</v>
      </c>
      <c r="H64" s="6">
        <v>0.93478260869565222</v>
      </c>
      <c r="I64" s="6">
        <v>1.8695652173913044</v>
      </c>
      <c r="J64" s="6">
        <v>0</v>
      </c>
      <c r="K64" s="6">
        <v>0</v>
      </c>
      <c r="L64" s="6">
        <v>4.4330434782608688</v>
      </c>
      <c r="M64" s="6">
        <v>0</v>
      </c>
      <c r="N64" s="6">
        <v>29.82065217391305</v>
      </c>
      <c r="O64" s="6">
        <f>SUM(NonNurse[[#This Row],[Qualified Social Work Staff Hours]],NonNurse[[#This Row],[Other Social Work Staff Hours]])/NonNurse[[#This Row],[MDS Census]]</f>
        <v>0.44726116726442783</v>
      </c>
      <c r="P64" s="6">
        <v>5.9521739130434774</v>
      </c>
      <c r="Q64" s="6">
        <v>0</v>
      </c>
      <c r="R64" s="6">
        <f>SUM(NonNurse[[#This Row],[Qualified Activities Professional Hours]],NonNurse[[#This Row],[Other Activities Professional Hours]])/NonNurse[[#This Row],[MDS Census]]</f>
        <v>8.9272905119008789E-2</v>
      </c>
      <c r="S64" s="6">
        <v>8.2277173913043491</v>
      </c>
      <c r="T64" s="6">
        <v>7.2604347826086926</v>
      </c>
      <c r="U64" s="6">
        <v>0</v>
      </c>
      <c r="V64" s="6">
        <f>SUM(NonNurse[[#This Row],[Occupational Therapist Hours]],NonNurse[[#This Row],[OT Assistant Hours]],NonNurse[[#This Row],[OT Aide Hours]])/NonNurse[[#This Row],[MDS Census]]</f>
        <v>0.2322970329312031</v>
      </c>
      <c r="W64" s="6">
        <v>11.627391304347828</v>
      </c>
      <c r="X64" s="6">
        <v>10.681086956521739</v>
      </c>
      <c r="Y64" s="6">
        <v>0</v>
      </c>
      <c r="Z64" s="6">
        <f>SUM(NonNurse[[#This Row],[Physical Therapist (PT) Hours]],NonNurse[[#This Row],[PT Assistant Hours]],NonNurse[[#This Row],[PT Aide Hours]])/NonNurse[[#This Row],[MDS Census]]</f>
        <v>0.33459080534724489</v>
      </c>
      <c r="AA64" s="6">
        <v>0</v>
      </c>
      <c r="AB64" s="6">
        <v>0</v>
      </c>
      <c r="AC64" s="6">
        <v>0</v>
      </c>
      <c r="AD64" s="6">
        <v>0</v>
      </c>
      <c r="AE64" s="6">
        <v>0</v>
      </c>
      <c r="AF64" s="6">
        <v>0</v>
      </c>
      <c r="AG64" s="6">
        <v>0</v>
      </c>
      <c r="AH64" s="1">
        <v>35083</v>
      </c>
      <c r="AI64">
        <v>9</v>
      </c>
    </row>
    <row r="65" spans="1:35" x14ac:dyDescent="0.25">
      <c r="A65" t="s">
        <v>143</v>
      </c>
      <c r="B65" t="s">
        <v>55</v>
      </c>
      <c r="C65" t="s">
        <v>227</v>
      </c>
      <c r="D65" t="s">
        <v>200</v>
      </c>
      <c r="E65" s="6">
        <v>54.945652173913047</v>
      </c>
      <c r="F65" s="6">
        <v>37.724456521739135</v>
      </c>
      <c r="G65" s="6">
        <v>0.61956521739130432</v>
      </c>
      <c r="H65" s="6">
        <v>0.22010869565217392</v>
      </c>
      <c r="I65" s="6">
        <v>1.3695652173913044</v>
      </c>
      <c r="J65" s="6">
        <v>0</v>
      </c>
      <c r="K65" s="6">
        <v>0</v>
      </c>
      <c r="L65" s="6">
        <v>1.5422826086956523</v>
      </c>
      <c r="M65" s="6">
        <v>3.513260869565217</v>
      </c>
      <c r="N65" s="6">
        <v>1.0610869565217391</v>
      </c>
      <c r="O65" s="6">
        <f>SUM(NonNurse[[#This Row],[Qualified Social Work Staff Hours]],NonNurse[[#This Row],[Other Social Work Staff Hours]])/NonNurse[[#This Row],[MDS Census]]</f>
        <v>8.3252225519287834E-2</v>
      </c>
      <c r="P65" s="6">
        <v>5.2823913043478239</v>
      </c>
      <c r="Q65" s="6">
        <v>1.6630434782608696</v>
      </c>
      <c r="R65" s="6">
        <f>SUM(NonNurse[[#This Row],[Qualified Activities Professional Hours]],NonNurse[[#This Row],[Other Activities Professional Hours]])/NonNurse[[#This Row],[MDS Census]]</f>
        <v>0.12640553907022745</v>
      </c>
      <c r="S65" s="6">
        <v>5.3984782608695649</v>
      </c>
      <c r="T65" s="6">
        <v>9.1088043478260836</v>
      </c>
      <c r="U65" s="6">
        <v>0</v>
      </c>
      <c r="V65" s="6">
        <f>SUM(NonNurse[[#This Row],[Occupational Therapist Hours]],NonNurse[[#This Row],[OT Assistant Hours]],NonNurse[[#This Row],[OT Aide Hours]])/NonNurse[[#This Row],[MDS Census]]</f>
        <v>0.26402967359050439</v>
      </c>
      <c r="W65" s="6">
        <v>2.4559782608695651</v>
      </c>
      <c r="X65" s="6">
        <v>5.9870652173913026</v>
      </c>
      <c r="Y65" s="6">
        <v>0</v>
      </c>
      <c r="Z65" s="6">
        <f>SUM(NonNurse[[#This Row],[Physical Therapist (PT) Hours]],NonNurse[[#This Row],[PT Assistant Hours]],NonNurse[[#This Row],[PT Aide Hours]])/NonNurse[[#This Row],[MDS Census]]</f>
        <v>0.15366172106824924</v>
      </c>
      <c r="AA65" s="6">
        <v>0</v>
      </c>
      <c r="AB65" s="6">
        <v>0</v>
      </c>
      <c r="AC65" s="6">
        <v>0</v>
      </c>
      <c r="AD65" s="6">
        <v>0</v>
      </c>
      <c r="AE65" s="6">
        <v>0</v>
      </c>
      <c r="AF65" s="6">
        <v>0</v>
      </c>
      <c r="AG65" s="6">
        <v>0</v>
      </c>
      <c r="AH65" s="1">
        <v>35141</v>
      </c>
      <c r="AI65">
        <v>9</v>
      </c>
    </row>
    <row r="66" spans="1:35" x14ac:dyDescent="0.25">
      <c r="A66" t="s">
        <v>143</v>
      </c>
      <c r="B66" t="s">
        <v>65</v>
      </c>
      <c r="C66" t="s">
        <v>212</v>
      </c>
      <c r="D66" t="s">
        <v>192</v>
      </c>
      <c r="E66" s="6">
        <v>126.97826086956522</v>
      </c>
      <c r="F66" s="6">
        <v>5.7391304347826084</v>
      </c>
      <c r="G66" s="6">
        <v>0.32608695652173914</v>
      </c>
      <c r="H66" s="6">
        <v>0.61956521739130432</v>
      </c>
      <c r="I66" s="6">
        <v>1.5434782608695652</v>
      </c>
      <c r="J66" s="6">
        <v>0</v>
      </c>
      <c r="K66" s="6">
        <v>0</v>
      </c>
      <c r="L66" s="6">
        <v>4.5004347826086954</v>
      </c>
      <c r="M66" s="6">
        <v>5.6521739130434785</v>
      </c>
      <c r="N66" s="6">
        <v>11.304347826086957</v>
      </c>
      <c r="O66" s="6">
        <f>SUM(NonNurse[[#This Row],[Qualified Social Work Staff Hours]],NonNurse[[#This Row],[Other Social Work Staff Hours]])/NonNurse[[#This Row],[MDS Census]]</f>
        <v>0.13353877760657423</v>
      </c>
      <c r="P66" s="6">
        <v>5.7391304347826084</v>
      </c>
      <c r="Q66" s="6">
        <v>7.3490217391304364</v>
      </c>
      <c r="R66" s="6">
        <f>SUM(NonNurse[[#This Row],[Qualified Activities Professional Hours]],NonNurse[[#This Row],[Other Activities Professional Hours]])/NonNurse[[#This Row],[MDS Census]]</f>
        <v>0.10307395993836672</v>
      </c>
      <c r="S66" s="6">
        <v>15.045760869565209</v>
      </c>
      <c r="T66" s="6">
        <v>8.4920652173913069</v>
      </c>
      <c r="U66" s="6">
        <v>0</v>
      </c>
      <c r="V66" s="6">
        <f>SUM(NonNurse[[#This Row],[Occupational Therapist Hours]],NonNurse[[#This Row],[OT Assistant Hours]],NonNurse[[#This Row],[OT Aide Hours]])/NonNurse[[#This Row],[MDS Census]]</f>
        <v>0.18536894367402837</v>
      </c>
      <c r="W66" s="6">
        <v>15.293478260869556</v>
      </c>
      <c r="X66" s="6">
        <v>10.566521739130437</v>
      </c>
      <c r="Y66" s="6">
        <v>0</v>
      </c>
      <c r="Z66" s="6">
        <f>SUM(NonNurse[[#This Row],[Physical Therapist (PT) Hours]],NonNurse[[#This Row],[PT Assistant Hours]],NonNurse[[#This Row],[PT Aide Hours]])/NonNurse[[#This Row],[MDS Census]]</f>
        <v>0.20365690806368766</v>
      </c>
      <c r="AA66" s="6">
        <v>0</v>
      </c>
      <c r="AB66" s="6">
        <v>0</v>
      </c>
      <c r="AC66" s="6">
        <v>0</v>
      </c>
      <c r="AD66" s="6">
        <v>0</v>
      </c>
      <c r="AE66" s="6">
        <v>0</v>
      </c>
      <c r="AF66" s="6">
        <v>0</v>
      </c>
      <c r="AG66" s="6">
        <v>0</v>
      </c>
      <c r="AH66" s="1">
        <v>35159</v>
      </c>
      <c r="AI66">
        <v>9</v>
      </c>
    </row>
    <row r="67" spans="1:35" x14ac:dyDescent="0.25">
      <c r="A67" t="s">
        <v>143</v>
      </c>
      <c r="B67" t="s">
        <v>100</v>
      </c>
      <c r="C67" t="s">
        <v>220</v>
      </c>
      <c r="D67" t="s">
        <v>192</v>
      </c>
      <c r="E67" s="6">
        <v>176.68478260869566</v>
      </c>
      <c r="F67" s="6">
        <v>2.8260869565217392</v>
      </c>
      <c r="G67" s="6">
        <v>0.54347826086956519</v>
      </c>
      <c r="H67" s="6">
        <v>0</v>
      </c>
      <c r="I67" s="6">
        <v>5.5652173913043477</v>
      </c>
      <c r="J67" s="6">
        <v>0</v>
      </c>
      <c r="K67" s="6">
        <v>2.5543478260869565</v>
      </c>
      <c r="L67" s="6">
        <v>0.6875</v>
      </c>
      <c r="M67" s="6">
        <v>8.2798913043478262</v>
      </c>
      <c r="N67" s="6">
        <v>8.3233695652173907</v>
      </c>
      <c r="O67" s="6">
        <f>SUM(NonNurse[[#This Row],[Qualified Social Work Staff Hours]],NonNurse[[#This Row],[Other Social Work Staff Hours]])/NonNurse[[#This Row],[MDS Census]]</f>
        <v>9.3971085819747779E-2</v>
      </c>
      <c r="P67" s="6">
        <v>1.9320652173913044</v>
      </c>
      <c r="Q67" s="6">
        <v>48.760869565217391</v>
      </c>
      <c r="R67" s="6">
        <f>SUM(NonNurse[[#This Row],[Qualified Activities Professional Hours]],NonNurse[[#This Row],[Other Activities Professional Hours]])/NonNurse[[#This Row],[MDS Census]]</f>
        <v>0.28691171947093203</v>
      </c>
      <c r="S67" s="6">
        <v>2.035326086956522</v>
      </c>
      <c r="T67" s="6">
        <v>0.47282608695652173</v>
      </c>
      <c r="U67" s="6">
        <v>0</v>
      </c>
      <c r="V67" s="6">
        <f>SUM(NonNurse[[#This Row],[Occupational Therapist Hours]],NonNurse[[#This Row],[OT Assistant Hours]],NonNurse[[#This Row],[OT Aide Hours]])/NonNurse[[#This Row],[MDS Census]]</f>
        <v>1.4195632113195942E-2</v>
      </c>
      <c r="W67" s="6">
        <v>2.699782608695652</v>
      </c>
      <c r="X67" s="6">
        <v>1.1122826086956521</v>
      </c>
      <c r="Y67" s="6">
        <v>0</v>
      </c>
      <c r="Z67" s="6">
        <f>SUM(NonNurse[[#This Row],[Physical Therapist (PT) Hours]],NonNurse[[#This Row],[PT Assistant Hours]],NonNurse[[#This Row],[PT Aide Hours]])/NonNurse[[#This Row],[MDS Census]]</f>
        <v>2.157551522608428E-2</v>
      </c>
      <c r="AA67" s="6">
        <v>0</v>
      </c>
      <c r="AB67" s="6">
        <v>0</v>
      </c>
      <c r="AC67" s="6">
        <v>0</v>
      </c>
      <c r="AD67" s="6">
        <v>0</v>
      </c>
      <c r="AE67" s="6">
        <v>0</v>
      </c>
      <c r="AF67" s="6">
        <v>0</v>
      </c>
      <c r="AG67" s="6">
        <v>2.3804347826086958</v>
      </c>
      <c r="AH67" s="1">
        <v>35250</v>
      </c>
      <c r="AI67">
        <v>9</v>
      </c>
    </row>
    <row r="68" spans="1:35" x14ac:dyDescent="0.25">
      <c r="A68" t="s">
        <v>143</v>
      </c>
      <c r="B68" t="s">
        <v>78</v>
      </c>
      <c r="C68" t="s">
        <v>206</v>
      </c>
      <c r="D68" t="s">
        <v>193</v>
      </c>
      <c r="E68" s="6">
        <v>82.869565217391298</v>
      </c>
      <c r="F68" s="6">
        <v>5.5652173913043477</v>
      </c>
      <c r="G68" s="6">
        <v>0</v>
      </c>
      <c r="H68" s="6">
        <v>0</v>
      </c>
      <c r="I68" s="6">
        <v>5.3804347826086953</v>
      </c>
      <c r="J68" s="6">
        <v>0</v>
      </c>
      <c r="K68" s="6">
        <v>0</v>
      </c>
      <c r="L68" s="6">
        <v>4.5459782608695631</v>
      </c>
      <c r="M68" s="6">
        <v>0</v>
      </c>
      <c r="N68" s="6">
        <v>35.982173913043482</v>
      </c>
      <c r="O68" s="6">
        <f>SUM(NonNurse[[#This Row],[Qualified Social Work Staff Hours]],NonNurse[[#This Row],[Other Social Work Staff Hours]])/NonNurse[[#This Row],[MDS Census]]</f>
        <v>0.43420251836306412</v>
      </c>
      <c r="P68" s="6">
        <v>0</v>
      </c>
      <c r="Q68" s="6">
        <v>1.1179347826086956</v>
      </c>
      <c r="R68" s="6">
        <f>SUM(NonNurse[[#This Row],[Qualified Activities Professional Hours]],NonNurse[[#This Row],[Other Activities Professional Hours]])/NonNurse[[#This Row],[MDS Census]]</f>
        <v>1.3490293809024135E-2</v>
      </c>
      <c r="S68" s="6">
        <v>8.1244565217391269</v>
      </c>
      <c r="T68" s="6">
        <v>8.8617391304347795</v>
      </c>
      <c r="U68" s="6">
        <v>0.27173913043478259</v>
      </c>
      <c r="V68" s="6">
        <f>SUM(NonNurse[[#This Row],[Occupational Therapist Hours]],NonNurse[[#This Row],[OT Assistant Hours]],NonNurse[[#This Row],[OT Aide Hours]])/NonNurse[[#This Row],[MDS Census]]</f>
        <v>0.20825419727177324</v>
      </c>
      <c r="W68" s="6">
        <v>7.4621739130434772</v>
      </c>
      <c r="X68" s="6">
        <v>15.159782608695652</v>
      </c>
      <c r="Y68" s="6">
        <v>2.75</v>
      </c>
      <c r="Z68" s="6">
        <f>SUM(NonNurse[[#This Row],[Physical Therapist (PT) Hours]],NonNurse[[#This Row],[PT Assistant Hours]],NonNurse[[#This Row],[PT Aide Hours]])/NonNurse[[#This Row],[MDS Census]]</f>
        <v>0.30616736621196222</v>
      </c>
      <c r="AA68" s="6">
        <v>0</v>
      </c>
      <c r="AB68" s="6">
        <v>0</v>
      </c>
      <c r="AC68" s="6">
        <v>0</v>
      </c>
      <c r="AD68" s="6">
        <v>0</v>
      </c>
      <c r="AE68" s="6">
        <v>0</v>
      </c>
      <c r="AF68" s="6">
        <v>0</v>
      </c>
      <c r="AG68" s="6">
        <v>0</v>
      </c>
      <c r="AH68" s="1">
        <v>35189</v>
      </c>
      <c r="AI68">
        <v>9</v>
      </c>
    </row>
    <row r="69" spans="1:35" x14ac:dyDescent="0.25">
      <c r="A69" t="s">
        <v>143</v>
      </c>
      <c r="B69" t="s">
        <v>114</v>
      </c>
      <c r="C69" t="s">
        <v>205</v>
      </c>
      <c r="D69" t="s">
        <v>192</v>
      </c>
      <c r="E69" s="6">
        <v>86.413043478260875</v>
      </c>
      <c r="F69" s="6">
        <v>5.1304347826086953</v>
      </c>
      <c r="G69" s="6">
        <v>0.2608695652173913</v>
      </c>
      <c r="H69" s="6">
        <v>0.62673913043478258</v>
      </c>
      <c r="I69" s="6">
        <v>3.25</v>
      </c>
      <c r="J69" s="6">
        <v>0</v>
      </c>
      <c r="K69" s="6">
        <v>0</v>
      </c>
      <c r="L69" s="6">
        <v>2.336630434782609</v>
      </c>
      <c r="M69" s="6">
        <v>4.3222826086956525</v>
      </c>
      <c r="N69" s="6">
        <v>4.4867391304347839</v>
      </c>
      <c r="O69" s="6">
        <f>SUM(NonNurse[[#This Row],[Qualified Social Work Staff Hours]],NonNurse[[#This Row],[Other Social Work Staff Hours]])/NonNurse[[#This Row],[MDS Census]]</f>
        <v>0.10194088050314466</v>
      </c>
      <c r="P69" s="6">
        <v>0</v>
      </c>
      <c r="Q69" s="6">
        <v>6.122717391304346</v>
      </c>
      <c r="R69" s="6">
        <f>SUM(NonNurse[[#This Row],[Qualified Activities Professional Hours]],NonNurse[[#This Row],[Other Activities Professional Hours]])/NonNurse[[#This Row],[MDS Census]]</f>
        <v>7.0854088050314443E-2</v>
      </c>
      <c r="S69" s="6">
        <v>5.0816304347826069</v>
      </c>
      <c r="T69" s="6">
        <v>4.7178260869565216</v>
      </c>
      <c r="U69" s="6">
        <v>0</v>
      </c>
      <c r="V69" s="6">
        <f>SUM(NonNurse[[#This Row],[Occupational Therapist Hours]],NonNurse[[#This Row],[OT Assistant Hours]],NonNurse[[#This Row],[OT Aide Hours]])/NonNurse[[#This Row],[MDS Census]]</f>
        <v>0.1134025157232704</v>
      </c>
      <c r="W69" s="6">
        <v>5.7630434782608688</v>
      </c>
      <c r="X69" s="6">
        <v>9.6997826086956529</v>
      </c>
      <c r="Y69" s="6">
        <v>0</v>
      </c>
      <c r="Z69" s="6">
        <f>SUM(NonNurse[[#This Row],[Physical Therapist (PT) Hours]],NonNurse[[#This Row],[PT Assistant Hours]],NonNurse[[#This Row],[PT Aide Hours]])/NonNurse[[#This Row],[MDS Census]]</f>
        <v>0.17894088050314463</v>
      </c>
      <c r="AA69" s="6">
        <v>0</v>
      </c>
      <c r="AB69" s="6">
        <v>5.1847826086956523</v>
      </c>
      <c r="AC69" s="6">
        <v>0</v>
      </c>
      <c r="AD69" s="6">
        <v>0</v>
      </c>
      <c r="AE69" s="6">
        <v>0</v>
      </c>
      <c r="AF69" s="6">
        <v>0</v>
      </c>
      <c r="AG69" s="6">
        <v>0</v>
      </c>
      <c r="AH69" s="1">
        <v>35270</v>
      </c>
      <c r="AI69">
        <v>9</v>
      </c>
    </row>
    <row r="70" spans="1:35" x14ac:dyDescent="0.25">
      <c r="A70" t="s">
        <v>143</v>
      </c>
      <c r="B70" t="s">
        <v>34</v>
      </c>
      <c r="C70" t="s">
        <v>220</v>
      </c>
      <c r="D70" t="s">
        <v>192</v>
      </c>
      <c r="E70" s="6">
        <v>99.271739130434781</v>
      </c>
      <c r="F70" s="6">
        <v>5.7391304347826084</v>
      </c>
      <c r="G70" s="6">
        <v>0</v>
      </c>
      <c r="H70" s="6">
        <v>0</v>
      </c>
      <c r="I70" s="6">
        <v>0.86956521739130432</v>
      </c>
      <c r="J70" s="6">
        <v>0</v>
      </c>
      <c r="K70" s="6">
        <v>0</v>
      </c>
      <c r="L70" s="6">
        <v>4.2514130434782604</v>
      </c>
      <c r="M70" s="6">
        <v>0</v>
      </c>
      <c r="N70" s="6">
        <v>10.579021739130436</v>
      </c>
      <c r="O70" s="6">
        <f>SUM(NonNurse[[#This Row],[Qualified Social Work Staff Hours]],NonNurse[[#This Row],[Other Social Work Staff Hours]])/NonNurse[[#This Row],[MDS Census]]</f>
        <v>0.10656629804007448</v>
      </c>
      <c r="P70" s="6">
        <v>0</v>
      </c>
      <c r="Q70" s="6">
        <v>0.12380434782608696</v>
      </c>
      <c r="R70" s="6">
        <f>SUM(NonNurse[[#This Row],[Qualified Activities Professional Hours]],NonNurse[[#This Row],[Other Activities Professional Hours]])/NonNurse[[#This Row],[MDS Census]]</f>
        <v>1.247125807511223E-3</v>
      </c>
      <c r="S70" s="6">
        <v>11.414456521739131</v>
      </c>
      <c r="T70" s="6">
        <v>9.2894565217391278</v>
      </c>
      <c r="U70" s="6">
        <v>0</v>
      </c>
      <c r="V70" s="6">
        <f>SUM(NonNurse[[#This Row],[Occupational Therapist Hours]],NonNurse[[#This Row],[OT Assistant Hours]],NonNurse[[#This Row],[OT Aide Hours]])/NonNurse[[#This Row],[MDS Census]]</f>
        <v>0.20855797656848787</v>
      </c>
      <c r="W70" s="6">
        <v>5.5302173913043475</v>
      </c>
      <c r="X70" s="6">
        <v>11.467173913043476</v>
      </c>
      <c r="Y70" s="6">
        <v>0</v>
      </c>
      <c r="Z70" s="6">
        <f>SUM(NonNurse[[#This Row],[Physical Therapist (PT) Hours]],NonNurse[[#This Row],[PT Assistant Hours]],NonNurse[[#This Row],[PT Aide Hours]])/NonNurse[[#This Row],[MDS Census]]</f>
        <v>0.17122084747618521</v>
      </c>
      <c r="AA70" s="6">
        <v>0</v>
      </c>
      <c r="AB70" s="6">
        <v>0</v>
      </c>
      <c r="AC70" s="6">
        <v>0</v>
      </c>
      <c r="AD70" s="6">
        <v>0</v>
      </c>
      <c r="AE70" s="6">
        <v>0</v>
      </c>
      <c r="AF70" s="6">
        <v>0</v>
      </c>
      <c r="AG70" s="6">
        <v>0</v>
      </c>
      <c r="AH70" s="1">
        <v>35111</v>
      </c>
      <c r="AI70">
        <v>9</v>
      </c>
    </row>
    <row r="71" spans="1:35" x14ac:dyDescent="0.25">
      <c r="A71" t="s">
        <v>143</v>
      </c>
      <c r="B71" t="s">
        <v>43</v>
      </c>
      <c r="C71" t="s">
        <v>212</v>
      </c>
      <c r="D71" t="s">
        <v>192</v>
      </c>
      <c r="E71" s="6">
        <v>128.71739130434781</v>
      </c>
      <c r="F71" s="6">
        <v>64.85554347826087</v>
      </c>
      <c r="G71" s="6">
        <v>0.24456521739130435</v>
      </c>
      <c r="H71" s="6">
        <v>0.56315217391304351</v>
      </c>
      <c r="I71" s="6">
        <v>6.1521739130434785</v>
      </c>
      <c r="J71" s="6">
        <v>0</v>
      </c>
      <c r="K71" s="6">
        <v>0</v>
      </c>
      <c r="L71" s="6">
        <v>4.9970652173913042</v>
      </c>
      <c r="M71" s="6">
        <v>5.1304347826086953</v>
      </c>
      <c r="N71" s="6">
        <v>3.0018478260869572</v>
      </c>
      <c r="O71" s="6">
        <f>SUM(NonNurse[[#This Row],[Qualified Social Work Staff Hours]],NonNurse[[#This Row],[Other Social Work Staff Hours]])/NonNurse[[#This Row],[MDS Census]]</f>
        <v>6.3179361594325287E-2</v>
      </c>
      <c r="P71" s="6">
        <v>4.5652173913043477</v>
      </c>
      <c r="Q71" s="6">
        <v>5.968260869565218</v>
      </c>
      <c r="R71" s="6">
        <f>SUM(NonNurse[[#This Row],[Qualified Activities Professional Hours]],NonNurse[[#This Row],[Other Activities Professional Hours]])/NonNurse[[#This Row],[MDS Census]]</f>
        <v>8.1834149636885664E-2</v>
      </c>
      <c r="S71" s="6">
        <v>8.1074999999999999</v>
      </c>
      <c r="T71" s="6">
        <v>10.521847826086958</v>
      </c>
      <c r="U71" s="6">
        <v>0</v>
      </c>
      <c r="V71" s="6">
        <f>SUM(NonNurse[[#This Row],[Occupational Therapist Hours]],NonNurse[[#This Row],[OT Assistant Hours]],NonNurse[[#This Row],[OT Aide Hours]])/NonNurse[[#This Row],[MDS Census]]</f>
        <v>0.1447306198277318</v>
      </c>
      <c r="W71" s="6">
        <v>8.8195652173913057</v>
      </c>
      <c r="X71" s="6">
        <v>12.676847826086959</v>
      </c>
      <c r="Y71" s="6">
        <v>0</v>
      </c>
      <c r="Z71" s="6">
        <f>SUM(NonNurse[[#This Row],[Physical Therapist (PT) Hours]],NonNurse[[#This Row],[PT Assistant Hours]],NonNurse[[#This Row],[PT Aide Hours]])/NonNurse[[#This Row],[MDS Census]]</f>
        <v>0.16700472893092386</v>
      </c>
      <c r="AA71" s="6">
        <v>0</v>
      </c>
      <c r="AB71" s="6">
        <v>0</v>
      </c>
      <c r="AC71" s="6">
        <v>0</v>
      </c>
      <c r="AD71" s="6">
        <v>0</v>
      </c>
      <c r="AE71" s="6">
        <v>0</v>
      </c>
      <c r="AF71" s="6">
        <v>0</v>
      </c>
      <c r="AG71" s="6">
        <v>0</v>
      </c>
      <c r="AH71" s="1">
        <v>35126</v>
      </c>
      <c r="AI71">
        <v>9</v>
      </c>
    </row>
    <row r="72" spans="1:35" x14ac:dyDescent="0.25">
      <c r="A72" t="s">
        <v>143</v>
      </c>
      <c r="B72" t="s">
        <v>59</v>
      </c>
      <c r="C72" t="s">
        <v>205</v>
      </c>
      <c r="D72" t="s">
        <v>192</v>
      </c>
      <c r="E72" s="6">
        <v>87.858695652173907</v>
      </c>
      <c r="F72" s="6">
        <v>57.603043478260865</v>
      </c>
      <c r="G72" s="6">
        <v>0.30978260869565216</v>
      </c>
      <c r="H72" s="6">
        <v>0.36913043478260871</v>
      </c>
      <c r="I72" s="6">
        <v>4.3913043478260869</v>
      </c>
      <c r="J72" s="6">
        <v>0</v>
      </c>
      <c r="K72" s="6">
        <v>0</v>
      </c>
      <c r="L72" s="6">
        <v>4.2661956521739128</v>
      </c>
      <c r="M72" s="6">
        <v>5.0434782608695654</v>
      </c>
      <c r="N72" s="6">
        <v>0.68923913043478269</v>
      </c>
      <c r="O72" s="6">
        <f>SUM(NonNurse[[#This Row],[Qualified Social Work Staff Hours]],NonNurse[[#This Row],[Other Social Work Staff Hours]])/NonNurse[[#This Row],[MDS Census]]</f>
        <v>6.5249288630458993E-2</v>
      </c>
      <c r="P72" s="6">
        <v>3.5652173913043477</v>
      </c>
      <c r="Q72" s="6">
        <v>7.8708695652173892</v>
      </c>
      <c r="R72" s="6">
        <f>SUM(NonNurse[[#This Row],[Qualified Activities Professional Hours]],NonNurse[[#This Row],[Other Activities Professional Hours]])/NonNurse[[#This Row],[MDS Census]]</f>
        <v>0.13016454286774712</v>
      </c>
      <c r="S72" s="6">
        <v>11.021521739130435</v>
      </c>
      <c r="T72" s="6">
        <v>9.4982608695652146</v>
      </c>
      <c r="U72" s="6">
        <v>0</v>
      </c>
      <c r="V72" s="6">
        <f>SUM(NonNurse[[#This Row],[Occupational Therapist Hours]],NonNurse[[#This Row],[OT Assistant Hours]],NonNurse[[#This Row],[OT Aide Hours]])/NonNurse[[#This Row],[MDS Census]]</f>
        <v>0.23355437337622167</v>
      </c>
      <c r="W72" s="6">
        <v>5.7597826086956534</v>
      </c>
      <c r="X72" s="6">
        <v>10.689565217391305</v>
      </c>
      <c r="Y72" s="6">
        <v>0</v>
      </c>
      <c r="Z72" s="6">
        <f>SUM(NonNurse[[#This Row],[Physical Therapist (PT) Hours]],NonNurse[[#This Row],[PT Assistant Hours]],NonNurse[[#This Row],[PT Aide Hours]])/NonNurse[[#This Row],[MDS Census]]</f>
        <v>0.18722504020784364</v>
      </c>
      <c r="AA72" s="6">
        <v>0</v>
      </c>
      <c r="AB72" s="6">
        <v>0</v>
      </c>
      <c r="AC72" s="6">
        <v>0</v>
      </c>
      <c r="AD72" s="6">
        <v>0</v>
      </c>
      <c r="AE72" s="6">
        <v>0</v>
      </c>
      <c r="AF72" s="6">
        <v>0</v>
      </c>
      <c r="AG72" s="6">
        <v>0</v>
      </c>
      <c r="AH72" s="1">
        <v>35146</v>
      </c>
      <c r="AI72">
        <v>9</v>
      </c>
    </row>
    <row r="73" spans="1:35" x14ac:dyDescent="0.25">
      <c r="A73" t="s">
        <v>143</v>
      </c>
      <c r="B73" t="s">
        <v>56</v>
      </c>
      <c r="C73" t="s">
        <v>207</v>
      </c>
      <c r="D73" t="s">
        <v>192</v>
      </c>
      <c r="E73" s="6">
        <v>53.25</v>
      </c>
      <c r="F73" s="6">
        <v>47.094239130434772</v>
      </c>
      <c r="G73" s="6">
        <v>0.30978260869565216</v>
      </c>
      <c r="H73" s="6">
        <v>0.22010869565217392</v>
      </c>
      <c r="I73" s="6">
        <v>4.0869565217391308</v>
      </c>
      <c r="J73" s="6">
        <v>0</v>
      </c>
      <c r="K73" s="6">
        <v>0</v>
      </c>
      <c r="L73" s="6">
        <v>4.9886956521739139</v>
      </c>
      <c r="M73" s="6">
        <v>5.4782608695652177</v>
      </c>
      <c r="N73" s="6">
        <v>4.6116304347826089</v>
      </c>
      <c r="O73" s="6">
        <f>SUM(NonNurse[[#This Row],[Qualified Social Work Staff Hours]],NonNurse[[#This Row],[Other Social Work Staff Hours]])/NonNurse[[#This Row],[MDS Census]]</f>
        <v>0.1894815268422127</v>
      </c>
      <c r="P73" s="6">
        <v>1.836086956521739</v>
      </c>
      <c r="Q73" s="6">
        <v>2.6478260869565218</v>
      </c>
      <c r="R73" s="6">
        <f>SUM(NonNurse[[#This Row],[Qualified Activities Professional Hours]],NonNurse[[#This Row],[Other Activities Professional Hours]])/NonNurse[[#This Row],[MDS Census]]</f>
        <v>8.4204939783629307E-2</v>
      </c>
      <c r="S73" s="6">
        <v>12.623586956521738</v>
      </c>
      <c r="T73" s="6">
        <v>12.559673913043474</v>
      </c>
      <c r="U73" s="6">
        <v>0</v>
      </c>
      <c r="V73" s="6">
        <f>SUM(NonNurse[[#This Row],[Occupational Therapist Hours]],NonNurse[[#This Row],[OT Assistant Hours]],NonNurse[[#This Row],[OT Aide Hours]])/NonNurse[[#This Row],[MDS Census]]</f>
        <v>0.4729250867523983</v>
      </c>
      <c r="W73" s="6">
        <v>15.223260869565218</v>
      </c>
      <c r="X73" s="6">
        <v>16.206847826086968</v>
      </c>
      <c r="Y73" s="6">
        <v>0</v>
      </c>
      <c r="Z73" s="6">
        <f>SUM(NonNurse[[#This Row],[Physical Therapist (PT) Hours]],NonNurse[[#This Row],[PT Assistant Hours]],NonNurse[[#This Row],[PT Aide Hours]])/NonNurse[[#This Row],[MDS Census]]</f>
        <v>0.59023678301694249</v>
      </c>
      <c r="AA73" s="6">
        <v>0</v>
      </c>
      <c r="AB73" s="6">
        <v>0</v>
      </c>
      <c r="AC73" s="6">
        <v>0</v>
      </c>
      <c r="AD73" s="6">
        <v>0</v>
      </c>
      <c r="AE73" s="6">
        <v>0</v>
      </c>
      <c r="AF73" s="6">
        <v>0</v>
      </c>
      <c r="AG73" s="6">
        <v>0</v>
      </c>
      <c r="AH73" s="1">
        <v>35143</v>
      </c>
      <c r="AI73">
        <v>9</v>
      </c>
    </row>
    <row r="74" spans="1:35" x14ac:dyDescent="0.25">
      <c r="A74" t="s">
        <v>143</v>
      </c>
      <c r="B74" t="s">
        <v>51</v>
      </c>
      <c r="C74" t="s">
        <v>140</v>
      </c>
      <c r="D74" t="s">
        <v>194</v>
      </c>
      <c r="E74" s="6">
        <v>64.065217391304344</v>
      </c>
      <c r="F74" s="6">
        <v>26.513913043478261</v>
      </c>
      <c r="G74" s="6">
        <v>0.4891304347826087</v>
      </c>
      <c r="H74" s="6">
        <v>0.26358695652173914</v>
      </c>
      <c r="I74" s="6">
        <v>0.70652173913043481</v>
      </c>
      <c r="J74" s="6">
        <v>0</v>
      </c>
      <c r="K74" s="6">
        <v>0</v>
      </c>
      <c r="L74" s="6">
        <v>2.765434782608696</v>
      </c>
      <c r="M74" s="6">
        <v>3.8068478260869556</v>
      </c>
      <c r="N74" s="6">
        <v>0</v>
      </c>
      <c r="O74" s="6">
        <f>SUM(NonNurse[[#This Row],[Qualified Social Work Staff Hours]],NonNurse[[#This Row],[Other Social Work Staff Hours]])/NonNurse[[#This Row],[MDS Census]]</f>
        <v>5.9421445537835078E-2</v>
      </c>
      <c r="P74" s="6">
        <v>4.6503260869565217</v>
      </c>
      <c r="Q74" s="6">
        <v>0.85532608695652168</v>
      </c>
      <c r="R74" s="6">
        <f>SUM(NonNurse[[#This Row],[Qualified Activities Professional Hours]],NonNurse[[#This Row],[Other Activities Professional Hours]])/NonNurse[[#This Row],[MDS Census]]</f>
        <v>8.5938242280285043E-2</v>
      </c>
      <c r="S74" s="6">
        <v>3.1632608695652173</v>
      </c>
      <c r="T74" s="6">
        <v>10.065543478260867</v>
      </c>
      <c r="U74" s="6">
        <v>0</v>
      </c>
      <c r="V74" s="6">
        <f>SUM(NonNurse[[#This Row],[Occupational Therapist Hours]],NonNurse[[#This Row],[OT Assistant Hours]],NonNurse[[#This Row],[OT Aide Hours]])/NonNurse[[#This Row],[MDS Census]]</f>
        <v>0.20648965049202578</v>
      </c>
      <c r="W74" s="6">
        <v>6.5086956521739117</v>
      </c>
      <c r="X74" s="6">
        <v>2.2036956521739133</v>
      </c>
      <c r="Y74" s="6">
        <v>0</v>
      </c>
      <c r="Z74" s="6">
        <f>SUM(NonNurse[[#This Row],[Physical Therapist (PT) Hours]],NonNurse[[#This Row],[PT Assistant Hours]],NonNurse[[#This Row],[PT Aide Hours]])/NonNurse[[#This Row],[MDS Census]]</f>
        <v>0.13599253478113335</v>
      </c>
      <c r="AA74" s="6">
        <v>0</v>
      </c>
      <c r="AB74" s="6">
        <v>0</v>
      </c>
      <c r="AC74" s="6">
        <v>0</v>
      </c>
      <c r="AD74" s="6">
        <v>0</v>
      </c>
      <c r="AE74" s="6">
        <v>0</v>
      </c>
      <c r="AF74" s="6">
        <v>0</v>
      </c>
      <c r="AG74" s="6">
        <v>0</v>
      </c>
      <c r="AH74" s="1">
        <v>35136</v>
      </c>
      <c r="AI74">
        <v>9</v>
      </c>
    </row>
    <row r="75" spans="1:35" x14ac:dyDescent="0.25">
      <c r="A75" t="s">
        <v>143</v>
      </c>
      <c r="B75" t="s">
        <v>54</v>
      </c>
      <c r="C75" t="s">
        <v>206</v>
      </c>
      <c r="D75" t="s">
        <v>193</v>
      </c>
      <c r="E75" s="6">
        <v>87.021739130434781</v>
      </c>
      <c r="F75" s="6">
        <v>52.286956521739135</v>
      </c>
      <c r="G75" s="6">
        <v>0</v>
      </c>
      <c r="H75" s="6">
        <v>0.39945652173913043</v>
      </c>
      <c r="I75" s="6">
        <v>5.4782608695652177</v>
      </c>
      <c r="J75" s="6">
        <v>0</v>
      </c>
      <c r="K75" s="6">
        <v>0</v>
      </c>
      <c r="L75" s="6">
        <v>4.9735869565217383</v>
      </c>
      <c r="M75" s="6">
        <v>5.4782608695652177</v>
      </c>
      <c r="N75" s="6">
        <v>0</v>
      </c>
      <c r="O75" s="6">
        <f>SUM(NonNurse[[#This Row],[Qualified Social Work Staff Hours]],NonNurse[[#This Row],[Other Social Work Staff Hours]])/NonNurse[[#This Row],[MDS Census]]</f>
        <v>6.2952785410941792E-2</v>
      </c>
      <c r="P75" s="6">
        <v>4.1272826086956531</v>
      </c>
      <c r="Q75" s="6">
        <v>4.9817391304347831</v>
      </c>
      <c r="R75" s="6">
        <f>SUM(NonNurse[[#This Row],[Qualified Activities Professional Hours]],NonNurse[[#This Row],[Other Activities Professional Hours]])/NonNurse[[#This Row],[MDS Census]]</f>
        <v>0.10467524356732454</v>
      </c>
      <c r="S75" s="6">
        <v>6.4579347826086941</v>
      </c>
      <c r="T75" s="6">
        <v>15.604130434782606</v>
      </c>
      <c r="U75" s="6">
        <v>0</v>
      </c>
      <c r="V75" s="6">
        <f>SUM(NonNurse[[#This Row],[Occupational Therapist Hours]],NonNurse[[#This Row],[OT Assistant Hours]],NonNurse[[#This Row],[OT Aide Hours]])/NonNurse[[#This Row],[MDS Census]]</f>
        <v>0.25352360729452905</v>
      </c>
      <c r="W75" s="6">
        <v>7.167608695652171</v>
      </c>
      <c r="X75" s="6">
        <v>12.234565217391307</v>
      </c>
      <c r="Y75" s="6">
        <v>0</v>
      </c>
      <c r="Z75" s="6">
        <f>SUM(NonNurse[[#This Row],[Physical Therapist (PT) Hours]],NonNurse[[#This Row],[PT Assistant Hours]],NonNurse[[#This Row],[PT Aide Hours]])/NonNurse[[#This Row],[MDS Census]]</f>
        <v>0.22295778166375216</v>
      </c>
      <c r="AA75" s="6">
        <v>0</v>
      </c>
      <c r="AB75" s="6">
        <v>0</v>
      </c>
      <c r="AC75" s="6">
        <v>0</v>
      </c>
      <c r="AD75" s="6">
        <v>0</v>
      </c>
      <c r="AE75" s="6">
        <v>0</v>
      </c>
      <c r="AF75" s="6">
        <v>0</v>
      </c>
      <c r="AG75" s="6">
        <v>0.30978260869565216</v>
      </c>
      <c r="AH75" s="1">
        <v>35140</v>
      </c>
      <c r="AI75">
        <v>9</v>
      </c>
    </row>
    <row r="76" spans="1:35" x14ac:dyDescent="0.25">
      <c r="A76" t="s">
        <v>143</v>
      </c>
      <c r="B76" t="s">
        <v>48</v>
      </c>
      <c r="C76" t="s">
        <v>216</v>
      </c>
      <c r="D76" t="s">
        <v>197</v>
      </c>
      <c r="E76" s="6">
        <v>76.206521739130437</v>
      </c>
      <c r="F76" s="6">
        <v>47.649239130434786</v>
      </c>
      <c r="G76" s="6">
        <v>0.47282608695652173</v>
      </c>
      <c r="H76" s="6">
        <v>0.38402173913043475</v>
      </c>
      <c r="I76" s="6">
        <v>0.88043478260869568</v>
      </c>
      <c r="J76" s="6">
        <v>0</v>
      </c>
      <c r="K76" s="6">
        <v>0</v>
      </c>
      <c r="L76" s="6">
        <v>2.2082608695652173</v>
      </c>
      <c r="M76" s="6">
        <v>5.4782608695652177</v>
      </c>
      <c r="N76" s="6">
        <v>0</v>
      </c>
      <c r="O76" s="6">
        <f>SUM(NonNurse[[#This Row],[Qualified Social Work Staff Hours]],NonNurse[[#This Row],[Other Social Work Staff Hours]])/NonNurse[[#This Row],[MDS Census]]</f>
        <v>7.1887034659820284E-2</v>
      </c>
      <c r="P76" s="6">
        <v>5.3767391304347827</v>
      </c>
      <c r="Q76" s="6">
        <v>4.4560869565217391</v>
      </c>
      <c r="R76" s="6">
        <f>SUM(NonNurse[[#This Row],[Qualified Activities Professional Hours]],NonNurse[[#This Row],[Other Activities Professional Hours]])/NonNurse[[#This Row],[MDS Census]]</f>
        <v>0.12902866923406078</v>
      </c>
      <c r="S76" s="6">
        <v>10.53336956521739</v>
      </c>
      <c r="T76" s="6">
        <v>11.274130434782606</v>
      </c>
      <c r="U76" s="6">
        <v>0</v>
      </c>
      <c r="V76" s="6">
        <f>SUM(NonNurse[[#This Row],[Occupational Therapist Hours]],NonNurse[[#This Row],[OT Assistant Hours]],NonNurse[[#This Row],[OT Aide Hours]])/NonNurse[[#This Row],[MDS Census]]</f>
        <v>0.28616317215803733</v>
      </c>
      <c r="W76" s="6">
        <v>3.1088043478260858</v>
      </c>
      <c r="X76" s="6">
        <v>9.1215217391304328</v>
      </c>
      <c r="Y76" s="6">
        <v>0</v>
      </c>
      <c r="Z76" s="6">
        <f>SUM(NonNurse[[#This Row],[Physical Therapist (PT) Hours]],NonNurse[[#This Row],[PT Assistant Hours]],NonNurse[[#This Row],[PT Aide Hours]])/NonNurse[[#This Row],[MDS Census]]</f>
        <v>0.16048923120810149</v>
      </c>
      <c r="AA76" s="6">
        <v>0</v>
      </c>
      <c r="AB76" s="6">
        <v>0</v>
      </c>
      <c r="AC76" s="6">
        <v>0</v>
      </c>
      <c r="AD76" s="6">
        <v>0</v>
      </c>
      <c r="AE76" s="6">
        <v>0</v>
      </c>
      <c r="AF76" s="6">
        <v>0</v>
      </c>
      <c r="AG76" s="6">
        <v>0</v>
      </c>
      <c r="AH76" s="1">
        <v>35133</v>
      </c>
      <c r="AI76">
        <v>9</v>
      </c>
    </row>
    <row r="77" spans="1:35" x14ac:dyDescent="0.25">
      <c r="A77" t="s">
        <v>143</v>
      </c>
      <c r="B77" t="s">
        <v>52</v>
      </c>
      <c r="C77" t="s">
        <v>225</v>
      </c>
      <c r="D77" t="s">
        <v>192</v>
      </c>
      <c r="E77" s="6">
        <v>77.858695652173907</v>
      </c>
      <c r="F77" s="6">
        <v>5.2173913043478262</v>
      </c>
      <c r="G77" s="6">
        <v>0</v>
      </c>
      <c r="H77" s="6">
        <v>0.68478260869565222</v>
      </c>
      <c r="I77" s="6">
        <v>0.75</v>
      </c>
      <c r="J77" s="6">
        <v>0</v>
      </c>
      <c r="K77" s="6">
        <v>0</v>
      </c>
      <c r="L77" s="6">
        <v>0.32608695652173914</v>
      </c>
      <c r="M77" s="6">
        <v>0.89673913043478259</v>
      </c>
      <c r="N77" s="6">
        <v>0</v>
      </c>
      <c r="O77" s="6">
        <f>SUM(NonNurse[[#This Row],[Qualified Social Work Staff Hours]],NonNurse[[#This Row],[Other Social Work Staff Hours]])/NonNurse[[#This Row],[MDS Census]]</f>
        <v>1.1517520591930756E-2</v>
      </c>
      <c r="P77" s="6">
        <v>5.1358695652173916</v>
      </c>
      <c r="Q77" s="6">
        <v>9.1097826086956513</v>
      </c>
      <c r="R77" s="6">
        <f>SUM(NonNurse[[#This Row],[Qualified Activities Professional Hours]],NonNurse[[#This Row],[Other Activities Professional Hours]])/NonNurse[[#This Row],[MDS Census]]</f>
        <v>0.18296803015496302</v>
      </c>
      <c r="S77" s="6">
        <v>1.6655434782608693</v>
      </c>
      <c r="T77" s="6">
        <v>0.82391304347826089</v>
      </c>
      <c r="U77" s="6">
        <v>0</v>
      </c>
      <c r="V77" s="6">
        <f>SUM(NonNurse[[#This Row],[Occupational Therapist Hours]],NonNurse[[#This Row],[OT Assistant Hours]],NonNurse[[#This Row],[OT Aide Hours]])/NonNurse[[#This Row],[MDS Census]]</f>
        <v>3.197403322630183E-2</v>
      </c>
      <c r="W77" s="6">
        <v>3.5193478260869568</v>
      </c>
      <c r="X77" s="6">
        <v>0.27532608695652172</v>
      </c>
      <c r="Y77" s="6">
        <v>0</v>
      </c>
      <c r="Z77" s="6">
        <f>SUM(NonNurse[[#This Row],[Physical Therapist (PT) Hours]],NonNurse[[#This Row],[PT Assistant Hours]],NonNurse[[#This Row],[PT Aide Hours]])/NonNurse[[#This Row],[MDS Census]]</f>
        <v>4.8737958955744808E-2</v>
      </c>
      <c r="AA77" s="6">
        <v>0</v>
      </c>
      <c r="AB77" s="6">
        <v>0</v>
      </c>
      <c r="AC77" s="6">
        <v>0</v>
      </c>
      <c r="AD77" s="6">
        <v>0</v>
      </c>
      <c r="AE77" s="6">
        <v>0</v>
      </c>
      <c r="AF77" s="6">
        <v>0</v>
      </c>
      <c r="AG77" s="6">
        <v>0</v>
      </c>
      <c r="AH77" s="1">
        <v>35137</v>
      </c>
      <c r="AI77">
        <v>9</v>
      </c>
    </row>
    <row r="78" spans="1:35" x14ac:dyDescent="0.25">
      <c r="A78" t="s">
        <v>143</v>
      </c>
      <c r="B78" t="s">
        <v>74</v>
      </c>
      <c r="C78" t="s">
        <v>205</v>
      </c>
      <c r="D78" t="s">
        <v>192</v>
      </c>
      <c r="E78" s="6">
        <v>124.03260869565217</v>
      </c>
      <c r="F78" s="6">
        <v>5.0434782608695654</v>
      </c>
      <c r="G78" s="6">
        <v>0</v>
      </c>
      <c r="H78" s="6">
        <v>0.72826086956521741</v>
      </c>
      <c r="I78" s="6">
        <v>0</v>
      </c>
      <c r="J78" s="6">
        <v>0</v>
      </c>
      <c r="K78" s="6">
        <v>0</v>
      </c>
      <c r="L78" s="6">
        <v>0.1383695652173913</v>
      </c>
      <c r="M78" s="6">
        <v>9.7880434782608692</v>
      </c>
      <c r="N78" s="6">
        <v>0</v>
      </c>
      <c r="O78" s="6">
        <f>SUM(NonNurse[[#This Row],[Qualified Social Work Staff Hours]],NonNurse[[#This Row],[Other Social Work Staff Hours]])/NonNurse[[#This Row],[MDS Census]]</f>
        <v>7.8915081938480416E-2</v>
      </c>
      <c r="P78" s="6">
        <v>5.7255434782608692</v>
      </c>
      <c r="Q78" s="6">
        <v>21.016304347826086</v>
      </c>
      <c r="R78" s="6">
        <f>SUM(NonNurse[[#This Row],[Qualified Activities Professional Hours]],NonNurse[[#This Row],[Other Activities Professional Hours]])/NonNurse[[#This Row],[MDS Census]]</f>
        <v>0.21560336517395493</v>
      </c>
      <c r="S78" s="6">
        <v>0.15250000000000002</v>
      </c>
      <c r="T78" s="6">
        <v>1.0869565217391304E-2</v>
      </c>
      <c r="U78" s="6">
        <v>0</v>
      </c>
      <c r="V78" s="6">
        <f>SUM(NonNurse[[#This Row],[Occupational Therapist Hours]],NonNurse[[#This Row],[OT Assistant Hours]],NonNurse[[#This Row],[OT Aide Hours]])/NonNurse[[#This Row],[MDS Census]]</f>
        <v>1.3171501183068971E-3</v>
      </c>
      <c r="W78" s="6">
        <v>1.2528260869565215</v>
      </c>
      <c r="X78" s="6">
        <v>5.8007608695652184</v>
      </c>
      <c r="Y78" s="6">
        <v>0</v>
      </c>
      <c r="Z78" s="6">
        <f>SUM(NonNurse[[#This Row],[Physical Therapist (PT) Hours]],NonNurse[[#This Row],[PT Assistant Hours]],NonNurse[[#This Row],[PT Aide Hours]])/NonNurse[[#This Row],[MDS Census]]</f>
        <v>5.6868810796599778E-2</v>
      </c>
      <c r="AA78" s="6">
        <v>0</v>
      </c>
      <c r="AB78" s="6">
        <v>0</v>
      </c>
      <c r="AC78" s="6">
        <v>0</v>
      </c>
      <c r="AD78" s="6">
        <v>0</v>
      </c>
      <c r="AE78" s="6">
        <v>0</v>
      </c>
      <c r="AF78" s="6">
        <v>0</v>
      </c>
      <c r="AG78" s="6">
        <v>0</v>
      </c>
      <c r="AH78" s="1">
        <v>35175</v>
      </c>
      <c r="AI78">
        <v>9</v>
      </c>
    </row>
    <row r="79" spans="1:35" x14ac:dyDescent="0.25">
      <c r="A79" t="s">
        <v>143</v>
      </c>
      <c r="B79" t="s">
        <v>98</v>
      </c>
      <c r="C79" t="s">
        <v>205</v>
      </c>
      <c r="D79" t="s">
        <v>192</v>
      </c>
      <c r="E79" s="6">
        <v>43.394366197183096</v>
      </c>
      <c r="F79" s="6">
        <v>5.6338028169014081</v>
      </c>
      <c r="G79" s="6">
        <v>9.8591549295774641E-2</v>
      </c>
      <c r="H79" s="6">
        <v>0.23943661971830985</v>
      </c>
      <c r="I79" s="6">
        <v>0</v>
      </c>
      <c r="J79" s="6">
        <v>0</v>
      </c>
      <c r="K79" s="6">
        <v>0</v>
      </c>
      <c r="L79" s="6">
        <v>1.2676056338028169E-2</v>
      </c>
      <c r="M79" s="6">
        <v>5.6338028169014081</v>
      </c>
      <c r="N79" s="6">
        <v>0</v>
      </c>
      <c r="O79" s="6">
        <f>SUM(NonNurse[[#This Row],[Qualified Social Work Staff Hours]],NonNurse[[#This Row],[Other Social Work Staff Hours]])/NonNurse[[#This Row],[MDS Census]]</f>
        <v>0.12982797792924375</v>
      </c>
      <c r="P79" s="6">
        <v>5.5609859154929593</v>
      </c>
      <c r="Q79" s="6">
        <v>16.876056338028164</v>
      </c>
      <c r="R79" s="6">
        <f>SUM(NonNurse[[#This Row],[Qualified Activities Professional Hours]],NonNurse[[#This Row],[Other Activities Professional Hours]])/NonNurse[[#This Row],[MDS Census]]</f>
        <v>0.51704965920155788</v>
      </c>
      <c r="S79" s="6">
        <v>0</v>
      </c>
      <c r="T79" s="6">
        <v>0</v>
      </c>
      <c r="U79" s="6">
        <v>0</v>
      </c>
      <c r="V79" s="6">
        <f>SUM(NonNurse[[#This Row],[Occupational Therapist Hours]],NonNurse[[#This Row],[OT Assistant Hours]],NonNurse[[#This Row],[OT Aide Hours]])/NonNurse[[#This Row],[MDS Census]]</f>
        <v>0</v>
      </c>
      <c r="W79" s="6">
        <v>1.4002816901408452</v>
      </c>
      <c r="X79" s="6">
        <v>6.3380281690140847E-3</v>
      </c>
      <c r="Y79" s="6">
        <v>0</v>
      </c>
      <c r="Z79" s="6">
        <f>SUM(NonNurse[[#This Row],[Physical Therapist (PT) Hours]],NonNurse[[#This Row],[PT Assistant Hours]],NonNurse[[#This Row],[PT Aide Hours]])/NonNurse[[#This Row],[MDS Census]]</f>
        <v>3.2414800389483939E-2</v>
      </c>
      <c r="AA79" s="6">
        <v>0</v>
      </c>
      <c r="AB79" s="6">
        <v>0</v>
      </c>
      <c r="AC79" s="6">
        <v>0</v>
      </c>
      <c r="AD79" s="6">
        <v>0</v>
      </c>
      <c r="AE79" s="6">
        <v>0</v>
      </c>
      <c r="AF79" s="6">
        <v>0</v>
      </c>
      <c r="AG79" s="6">
        <v>0</v>
      </c>
      <c r="AH79" s="1">
        <v>35247</v>
      </c>
      <c r="AI79">
        <v>9</v>
      </c>
    </row>
    <row r="80" spans="1:35" x14ac:dyDescent="0.25">
      <c r="A80" t="s">
        <v>143</v>
      </c>
      <c r="B80" t="s">
        <v>81</v>
      </c>
      <c r="C80" t="s">
        <v>208</v>
      </c>
      <c r="D80" t="s">
        <v>192</v>
      </c>
      <c r="E80" s="6">
        <v>124.41304347826087</v>
      </c>
      <c r="F80" s="6">
        <v>4.8695652173913047</v>
      </c>
      <c r="G80" s="6">
        <v>0.41304347826086957</v>
      </c>
      <c r="H80" s="6">
        <v>0.74130434782608701</v>
      </c>
      <c r="I80" s="6">
        <v>3.6195652173913042</v>
      </c>
      <c r="J80" s="6">
        <v>0</v>
      </c>
      <c r="K80" s="6">
        <v>0</v>
      </c>
      <c r="L80" s="6">
        <v>1.5527173913043482</v>
      </c>
      <c r="M80" s="6">
        <v>9.6315217391304326</v>
      </c>
      <c r="N80" s="6">
        <v>0</v>
      </c>
      <c r="O80" s="6">
        <f>SUM(NonNurse[[#This Row],[Qualified Social Work Staff Hours]],NonNurse[[#This Row],[Other Social Work Staff Hours]])/NonNurse[[#This Row],[MDS Census]]</f>
        <v>7.7415691071116524E-2</v>
      </c>
      <c r="P80" s="6">
        <v>4.9563043478260873</v>
      </c>
      <c r="Q80" s="6">
        <v>24.193586956521749</v>
      </c>
      <c r="R80" s="6">
        <f>SUM(NonNurse[[#This Row],[Qualified Activities Professional Hours]],NonNurse[[#This Row],[Other Activities Professional Hours]])/NonNurse[[#This Row],[MDS Census]]</f>
        <v>0.23429931853922775</v>
      </c>
      <c r="S80" s="6">
        <v>4.8546739130434791</v>
      </c>
      <c r="T80" s="6">
        <v>5.9419565217391286</v>
      </c>
      <c r="U80" s="6">
        <v>0</v>
      </c>
      <c r="V80" s="6">
        <f>SUM(NonNurse[[#This Row],[Occupational Therapist Hours]],NonNurse[[#This Row],[OT Assistant Hours]],NonNurse[[#This Row],[OT Aide Hours]])/NonNurse[[#This Row],[MDS Census]]</f>
        <v>8.6780534684605962E-2</v>
      </c>
      <c r="W80" s="6">
        <v>6.6918478260869572</v>
      </c>
      <c r="X80" s="6">
        <v>6.7796739130434771</v>
      </c>
      <c r="Y80" s="6">
        <v>0</v>
      </c>
      <c r="Z80" s="6">
        <f>SUM(NonNurse[[#This Row],[Physical Therapist (PT) Hours]],NonNurse[[#This Row],[PT Assistant Hours]],NonNurse[[#This Row],[PT Aide Hours]])/NonNurse[[#This Row],[MDS Census]]</f>
        <v>0.10828062205137165</v>
      </c>
      <c r="AA80" s="6">
        <v>0</v>
      </c>
      <c r="AB80" s="6">
        <v>0.18478260869565216</v>
      </c>
      <c r="AC80" s="6">
        <v>0</v>
      </c>
      <c r="AD80" s="6">
        <v>0</v>
      </c>
      <c r="AE80" s="6">
        <v>0</v>
      </c>
      <c r="AF80" s="6">
        <v>0</v>
      </c>
      <c r="AG80" s="6">
        <v>0</v>
      </c>
      <c r="AH80" s="1">
        <v>35196</v>
      </c>
      <c r="AI80">
        <v>9</v>
      </c>
    </row>
    <row r="81" spans="1:35" x14ac:dyDescent="0.25">
      <c r="A81" t="s">
        <v>143</v>
      </c>
      <c r="B81" t="s">
        <v>40</v>
      </c>
      <c r="C81" t="s">
        <v>208</v>
      </c>
      <c r="D81" t="s">
        <v>192</v>
      </c>
      <c r="E81" s="6">
        <v>87.576086956521735</v>
      </c>
      <c r="F81" s="6">
        <v>51.974239130434782</v>
      </c>
      <c r="G81" s="6">
        <v>0.47282608695652173</v>
      </c>
      <c r="H81" s="6">
        <v>0.42836956521739128</v>
      </c>
      <c r="I81" s="6">
        <v>4.2826086956521738</v>
      </c>
      <c r="J81" s="6">
        <v>0</v>
      </c>
      <c r="K81" s="6">
        <v>0</v>
      </c>
      <c r="L81" s="6">
        <v>4.6635869565217405</v>
      </c>
      <c r="M81" s="6">
        <v>5.0869565217391308</v>
      </c>
      <c r="N81" s="6">
        <v>0</v>
      </c>
      <c r="O81" s="6">
        <f>SUM(NonNurse[[#This Row],[Qualified Social Work Staff Hours]],NonNurse[[#This Row],[Other Social Work Staff Hours]])/NonNurse[[#This Row],[MDS Census]]</f>
        <v>5.8086136279012046E-2</v>
      </c>
      <c r="P81" s="6">
        <v>5.0709782608695662</v>
      </c>
      <c r="Q81" s="6">
        <v>5.0817391304347828</v>
      </c>
      <c r="R81" s="6">
        <f>SUM(NonNurse[[#This Row],[Qualified Activities Professional Hours]],NonNurse[[#This Row],[Other Activities Professional Hours]])/NonNurse[[#This Row],[MDS Census]]</f>
        <v>0.11593024699019489</v>
      </c>
      <c r="S81" s="6">
        <v>0.97206521739130414</v>
      </c>
      <c r="T81" s="6">
        <v>3.7816304347826089</v>
      </c>
      <c r="U81" s="6">
        <v>0</v>
      </c>
      <c r="V81" s="6">
        <f>SUM(NonNurse[[#This Row],[Occupational Therapist Hours]],NonNurse[[#This Row],[OT Assistant Hours]],NonNurse[[#This Row],[OT Aide Hours]])/NonNurse[[#This Row],[MDS Census]]</f>
        <v>5.428074965868189E-2</v>
      </c>
      <c r="W81" s="6">
        <v>9.3643478260869557</v>
      </c>
      <c r="X81" s="6">
        <v>6.2698913043478264</v>
      </c>
      <c r="Y81" s="6">
        <v>0</v>
      </c>
      <c r="Z81" s="6">
        <f>SUM(NonNurse[[#This Row],[Physical Therapist (PT) Hours]],NonNurse[[#This Row],[PT Assistant Hours]],NonNurse[[#This Row],[PT Aide Hours]])/NonNurse[[#This Row],[MDS Census]]</f>
        <v>0.17852178230110463</v>
      </c>
      <c r="AA81" s="6">
        <v>0</v>
      </c>
      <c r="AB81" s="6">
        <v>0</v>
      </c>
      <c r="AC81" s="6">
        <v>0</v>
      </c>
      <c r="AD81" s="6">
        <v>0</v>
      </c>
      <c r="AE81" s="6">
        <v>0</v>
      </c>
      <c r="AF81" s="6">
        <v>0</v>
      </c>
      <c r="AG81" s="6">
        <v>0</v>
      </c>
      <c r="AH81" s="1">
        <v>35120</v>
      </c>
      <c r="AI81">
        <v>9</v>
      </c>
    </row>
    <row r="82" spans="1:35" x14ac:dyDescent="0.25">
      <c r="A82" t="s">
        <v>143</v>
      </c>
      <c r="B82" t="s">
        <v>8</v>
      </c>
      <c r="C82" t="s">
        <v>208</v>
      </c>
      <c r="D82" t="s">
        <v>192</v>
      </c>
      <c r="E82" s="6">
        <v>115.97826086956522</v>
      </c>
      <c r="F82" s="6">
        <v>5.7391304347826084</v>
      </c>
      <c r="G82" s="6">
        <v>9.7500000000000003E-2</v>
      </c>
      <c r="H82" s="6">
        <v>0</v>
      </c>
      <c r="I82" s="6">
        <v>1.326086956521739</v>
      </c>
      <c r="J82" s="6">
        <v>0</v>
      </c>
      <c r="K82" s="6">
        <v>0</v>
      </c>
      <c r="L82" s="6">
        <v>1.3586956521739129</v>
      </c>
      <c r="M82" s="6">
        <v>0</v>
      </c>
      <c r="N82" s="6">
        <v>21.558369565217387</v>
      </c>
      <c r="O82" s="6">
        <f>SUM(NonNurse[[#This Row],[Qualified Social Work Staff Hours]],NonNurse[[#This Row],[Other Social Work Staff Hours]])/NonNurse[[#This Row],[MDS Census]]</f>
        <v>0.18588284910965319</v>
      </c>
      <c r="P82" s="6">
        <v>0</v>
      </c>
      <c r="Q82" s="6">
        <v>12.723586956521741</v>
      </c>
      <c r="R82" s="6">
        <f>SUM(NonNurse[[#This Row],[Qualified Activities Professional Hours]],NonNurse[[#This Row],[Other Activities Professional Hours]])/NonNurse[[#This Row],[MDS Census]]</f>
        <v>0.10970665417057171</v>
      </c>
      <c r="S82" s="6">
        <v>10.664565217391303</v>
      </c>
      <c r="T82" s="6">
        <v>13.013260869565217</v>
      </c>
      <c r="U82" s="6">
        <v>0</v>
      </c>
      <c r="V82" s="6">
        <f>SUM(NonNurse[[#This Row],[Occupational Therapist Hours]],NonNurse[[#This Row],[OT Assistant Hours]],NonNurse[[#This Row],[OT Aide Hours]])/NonNurse[[#This Row],[MDS Census]]</f>
        <v>0.20415745079662606</v>
      </c>
      <c r="W82" s="6">
        <v>9.6841304347826114</v>
      </c>
      <c r="X82" s="6">
        <v>9.8918478260869591</v>
      </c>
      <c r="Y82" s="6">
        <v>0</v>
      </c>
      <c r="Z82" s="6">
        <f>SUM(NonNurse[[#This Row],[Physical Therapist (PT) Hours]],NonNurse[[#This Row],[PT Assistant Hours]],NonNurse[[#This Row],[PT Aide Hours]])/NonNurse[[#This Row],[MDS Census]]</f>
        <v>0.16879006560449863</v>
      </c>
      <c r="AA82" s="6">
        <v>0</v>
      </c>
      <c r="AB82" s="6">
        <v>0</v>
      </c>
      <c r="AC82" s="6">
        <v>0</v>
      </c>
      <c r="AD82" s="6">
        <v>0</v>
      </c>
      <c r="AE82" s="6">
        <v>0</v>
      </c>
      <c r="AF82" s="6">
        <v>0</v>
      </c>
      <c r="AG82" s="6">
        <v>0</v>
      </c>
      <c r="AH82" s="1">
        <v>35071</v>
      </c>
      <c r="AI82">
        <v>9</v>
      </c>
    </row>
    <row r="83" spans="1:35" x14ac:dyDescent="0.25">
      <c r="A83" t="s">
        <v>143</v>
      </c>
      <c r="B83" t="s">
        <v>50</v>
      </c>
      <c r="C83" t="s">
        <v>208</v>
      </c>
      <c r="D83" t="s">
        <v>192</v>
      </c>
      <c r="E83" s="6">
        <v>194.05434782608697</v>
      </c>
      <c r="F83" s="6">
        <v>5.7391304347826084</v>
      </c>
      <c r="G83" s="6">
        <v>1.5815217391304348</v>
      </c>
      <c r="H83" s="6">
        <v>2.1739130434782608E-2</v>
      </c>
      <c r="I83" s="6">
        <v>2.4347826086956523</v>
      </c>
      <c r="J83" s="6">
        <v>0</v>
      </c>
      <c r="K83" s="6">
        <v>0</v>
      </c>
      <c r="L83" s="6">
        <v>10.286630434782609</v>
      </c>
      <c r="M83" s="6">
        <v>0</v>
      </c>
      <c r="N83" s="6">
        <v>54.185108695652204</v>
      </c>
      <c r="O83" s="6">
        <f>SUM(NonNurse[[#This Row],[Qualified Social Work Staff Hours]],NonNurse[[#This Row],[Other Social Work Staff Hours]])/NonNurse[[#This Row],[MDS Census]]</f>
        <v>0.27922646053884514</v>
      </c>
      <c r="P83" s="6">
        <v>6.66804347826087</v>
      </c>
      <c r="Q83" s="6">
        <v>14.399021739130434</v>
      </c>
      <c r="R83" s="6">
        <f>SUM(NonNurse[[#This Row],[Qualified Activities Professional Hours]],NonNurse[[#This Row],[Other Activities Professional Hours]])/NonNurse[[#This Row],[MDS Census]]</f>
        <v>0.10856270654791911</v>
      </c>
      <c r="S83" s="6">
        <v>17.948804347826083</v>
      </c>
      <c r="T83" s="6">
        <v>29.458913043478258</v>
      </c>
      <c r="U83" s="6">
        <v>0</v>
      </c>
      <c r="V83" s="6">
        <f>SUM(NonNurse[[#This Row],[Occupational Therapist Hours]],NonNurse[[#This Row],[OT Assistant Hours]],NonNurse[[#This Row],[OT Aide Hours]])/NonNurse[[#This Row],[MDS Census]]</f>
        <v>0.2443012378871898</v>
      </c>
      <c r="W83" s="6">
        <v>26.164565217391306</v>
      </c>
      <c r="X83" s="6">
        <v>28.144130434782607</v>
      </c>
      <c r="Y83" s="6">
        <v>6.7173913043478262</v>
      </c>
      <c r="Z83" s="6">
        <f>SUM(NonNurse[[#This Row],[Physical Therapist (PT) Hours]],NonNurse[[#This Row],[PT Assistant Hours]],NonNurse[[#This Row],[PT Aide Hours]])/NonNurse[[#This Row],[MDS Census]]</f>
        <v>0.31447935921133702</v>
      </c>
      <c r="AA83" s="6">
        <v>0</v>
      </c>
      <c r="AB83" s="6">
        <v>0</v>
      </c>
      <c r="AC83" s="6">
        <v>0</v>
      </c>
      <c r="AD83" s="6">
        <v>0</v>
      </c>
      <c r="AE83" s="6">
        <v>151.18478260869566</v>
      </c>
      <c r="AF83" s="6">
        <v>0</v>
      </c>
      <c r="AG83" s="6">
        <v>0</v>
      </c>
      <c r="AH83" s="1">
        <v>35135</v>
      </c>
      <c r="AI83">
        <v>9</v>
      </c>
    </row>
    <row r="84" spans="1:35" x14ac:dyDescent="0.25">
      <c r="A84" t="s">
        <v>143</v>
      </c>
      <c r="B84" t="s">
        <v>90</v>
      </c>
      <c r="C84" t="s">
        <v>206</v>
      </c>
      <c r="D84" t="s">
        <v>193</v>
      </c>
      <c r="E84" s="6">
        <v>94.195652173913047</v>
      </c>
      <c r="F84" s="6">
        <v>5.2173913043478262</v>
      </c>
      <c r="G84" s="6">
        <v>0</v>
      </c>
      <c r="H84" s="6">
        <v>0.1358695652173913</v>
      </c>
      <c r="I84" s="6">
        <v>1.2934782608695652</v>
      </c>
      <c r="J84" s="6">
        <v>0</v>
      </c>
      <c r="K84" s="6">
        <v>0</v>
      </c>
      <c r="L84" s="6">
        <v>3.8888043478260892</v>
      </c>
      <c r="M84" s="6">
        <v>0</v>
      </c>
      <c r="N84" s="6">
        <v>19.125543478260866</v>
      </c>
      <c r="O84" s="6">
        <f>SUM(NonNurse[[#This Row],[Qualified Social Work Staff Hours]],NonNurse[[#This Row],[Other Social Work Staff Hours]])/NonNurse[[#This Row],[MDS Census]]</f>
        <v>0.20304061850911603</v>
      </c>
      <c r="P84" s="6">
        <v>0</v>
      </c>
      <c r="Q84" s="6">
        <v>19.677282608695645</v>
      </c>
      <c r="R84" s="6">
        <f>SUM(NonNurse[[#This Row],[Qualified Activities Professional Hours]],NonNurse[[#This Row],[Other Activities Professional Hours]])/NonNurse[[#This Row],[MDS Census]]</f>
        <v>0.20889799215324248</v>
      </c>
      <c r="S84" s="6">
        <v>6.4514130434782606</v>
      </c>
      <c r="T84" s="6">
        <v>2.9770652173913041</v>
      </c>
      <c r="U84" s="6">
        <v>4.3043478260869561</v>
      </c>
      <c r="V84" s="6">
        <f>SUM(NonNurse[[#This Row],[Occupational Therapist Hours]],NonNurse[[#This Row],[OT Assistant Hours]],NonNurse[[#This Row],[OT Aide Hours]])/NonNurse[[#This Row],[MDS Census]]</f>
        <v>0.14579044541887837</v>
      </c>
      <c r="W84" s="6">
        <v>10.135000000000002</v>
      </c>
      <c r="X84" s="6">
        <v>12.864347826086954</v>
      </c>
      <c r="Y84" s="6">
        <v>3.6739130434782608</v>
      </c>
      <c r="Z84" s="6">
        <f>SUM(NonNurse[[#This Row],[Physical Therapist (PT) Hours]],NonNurse[[#This Row],[PT Assistant Hours]],NonNurse[[#This Row],[PT Aide Hours]])/NonNurse[[#This Row],[MDS Census]]</f>
        <v>0.28316870528502192</v>
      </c>
      <c r="AA84" s="6">
        <v>0</v>
      </c>
      <c r="AB84" s="6">
        <v>0</v>
      </c>
      <c r="AC84" s="6">
        <v>0</v>
      </c>
      <c r="AD84" s="6">
        <v>0</v>
      </c>
      <c r="AE84" s="6">
        <v>0</v>
      </c>
      <c r="AF84" s="6">
        <v>0</v>
      </c>
      <c r="AG84" s="6">
        <v>0</v>
      </c>
      <c r="AH84" s="1">
        <v>35232</v>
      </c>
      <c r="AI84">
        <v>9</v>
      </c>
    </row>
    <row r="85" spans="1:35" x14ac:dyDescent="0.25">
      <c r="A85" t="s">
        <v>143</v>
      </c>
      <c r="B85" t="s">
        <v>36</v>
      </c>
      <c r="C85" t="s">
        <v>204</v>
      </c>
      <c r="D85" t="s">
        <v>196</v>
      </c>
      <c r="E85" s="6">
        <v>37.336956521739133</v>
      </c>
      <c r="F85" s="6">
        <v>6.1739130434782608</v>
      </c>
      <c r="G85" s="6">
        <v>0.2608695652173913</v>
      </c>
      <c r="H85" s="6">
        <v>0.16576086956521738</v>
      </c>
      <c r="I85" s="6">
        <v>0.25</v>
      </c>
      <c r="J85" s="6">
        <v>0</v>
      </c>
      <c r="K85" s="6">
        <v>0</v>
      </c>
      <c r="L85" s="6">
        <v>0</v>
      </c>
      <c r="M85" s="6">
        <v>0</v>
      </c>
      <c r="N85" s="6">
        <v>8.3940217391304355</v>
      </c>
      <c r="O85" s="6">
        <f>SUM(NonNurse[[#This Row],[Qualified Social Work Staff Hours]],NonNurse[[#This Row],[Other Social Work Staff Hours]])/NonNurse[[#This Row],[MDS Census]]</f>
        <v>0.22481804949053857</v>
      </c>
      <c r="P85" s="6">
        <v>5.6114130434782608</v>
      </c>
      <c r="Q85" s="6">
        <v>8.6956521739130432E-2</v>
      </c>
      <c r="R85" s="6">
        <f>SUM(NonNurse[[#This Row],[Qualified Activities Professional Hours]],NonNurse[[#This Row],[Other Activities Professional Hours]])/NonNurse[[#This Row],[MDS Census]]</f>
        <v>0.15262008733624455</v>
      </c>
      <c r="S85" s="6">
        <v>0.12304347826086957</v>
      </c>
      <c r="T85" s="6">
        <v>2.1211956521739141</v>
      </c>
      <c r="U85" s="6">
        <v>0</v>
      </c>
      <c r="V85" s="6">
        <f>SUM(NonNurse[[#This Row],[Occupational Therapist Hours]],NonNurse[[#This Row],[OT Assistant Hours]],NonNurse[[#This Row],[OT Aide Hours]])/NonNurse[[#This Row],[MDS Census]]</f>
        <v>6.0107714701601193E-2</v>
      </c>
      <c r="W85" s="6">
        <v>1.8969565217391309</v>
      </c>
      <c r="X85" s="6">
        <v>2.5306521739130434</v>
      </c>
      <c r="Y85" s="6">
        <v>0</v>
      </c>
      <c r="Z85" s="6">
        <f>SUM(NonNurse[[#This Row],[Physical Therapist (PT) Hours]],NonNurse[[#This Row],[PT Assistant Hours]],NonNurse[[#This Row],[PT Aide Hours]])/NonNurse[[#This Row],[MDS Census]]</f>
        <v>0.11858515283842795</v>
      </c>
      <c r="AA85" s="6">
        <v>0</v>
      </c>
      <c r="AB85" s="6">
        <v>0</v>
      </c>
      <c r="AC85" s="6">
        <v>0</v>
      </c>
      <c r="AD85" s="6">
        <v>0</v>
      </c>
      <c r="AE85" s="6">
        <v>0</v>
      </c>
      <c r="AF85" s="6">
        <v>0</v>
      </c>
      <c r="AG85" s="6">
        <v>0</v>
      </c>
      <c r="AH85" s="1">
        <v>35114</v>
      </c>
      <c r="AI85">
        <v>9</v>
      </c>
    </row>
    <row r="86" spans="1:35" x14ac:dyDescent="0.25">
      <c r="A86" t="s">
        <v>143</v>
      </c>
      <c r="B86" t="s">
        <v>101</v>
      </c>
      <c r="C86" t="s">
        <v>215</v>
      </c>
      <c r="D86" t="s">
        <v>192</v>
      </c>
      <c r="E86" s="6">
        <v>35.141304347826086</v>
      </c>
      <c r="F86" s="6">
        <v>5.4271739130434709</v>
      </c>
      <c r="G86" s="6">
        <v>0.11956521739130435</v>
      </c>
      <c r="H86" s="6">
        <v>0.2845652173913043</v>
      </c>
      <c r="I86" s="6">
        <v>0.65217391304347827</v>
      </c>
      <c r="J86" s="6">
        <v>0</v>
      </c>
      <c r="K86" s="6">
        <v>0</v>
      </c>
      <c r="L86" s="6">
        <v>5.1890217391304372</v>
      </c>
      <c r="M86" s="6">
        <v>0</v>
      </c>
      <c r="N86" s="6">
        <v>5.4592391304347823</v>
      </c>
      <c r="O86" s="6">
        <f>SUM(NonNurse[[#This Row],[Qualified Social Work Staff Hours]],NonNurse[[#This Row],[Other Social Work Staff Hours]])/NonNurse[[#This Row],[MDS Census]]</f>
        <v>0.15535106712032168</v>
      </c>
      <c r="P86" s="6">
        <v>0</v>
      </c>
      <c r="Q86" s="6">
        <v>7.6304347826086953</v>
      </c>
      <c r="R86" s="6">
        <f>SUM(NonNurse[[#This Row],[Qualified Activities Professional Hours]],NonNurse[[#This Row],[Other Activities Professional Hours]])/NonNurse[[#This Row],[MDS Census]]</f>
        <v>0.21713578719455615</v>
      </c>
      <c r="S86" s="6">
        <v>3.6754347826086975</v>
      </c>
      <c r="T86" s="6">
        <v>7.7482608695652173</v>
      </c>
      <c r="U86" s="6">
        <v>0</v>
      </c>
      <c r="V86" s="6">
        <f>SUM(NonNurse[[#This Row],[Occupational Therapist Hours]],NonNurse[[#This Row],[OT Assistant Hours]],NonNurse[[#This Row],[OT Aide Hours]])/NonNurse[[#This Row],[MDS Census]]</f>
        <v>0.32507887411073316</v>
      </c>
      <c r="W86" s="6">
        <v>4.8829347826086948</v>
      </c>
      <c r="X86" s="6">
        <v>3.2827173913043479</v>
      </c>
      <c r="Y86" s="6">
        <v>0</v>
      </c>
      <c r="Z86" s="6">
        <f>SUM(NonNurse[[#This Row],[Physical Therapist (PT) Hours]],NonNurse[[#This Row],[PT Assistant Hours]],NonNurse[[#This Row],[PT Aide Hours]])/NonNurse[[#This Row],[MDS Census]]</f>
        <v>0.23236622332199192</v>
      </c>
      <c r="AA86" s="6">
        <v>0</v>
      </c>
      <c r="AB86" s="6">
        <v>0</v>
      </c>
      <c r="AC86" s="6">
        <v>0</v>
      </c>
      <c r="AD86" s="6">
        <v>0</v>
      </c>
      <c r="AE86" s="6">
        <v>0</v>
      </c>
      <c r="AF86" s="6">
        <v>0</v>
      </c>
      <c r="AG86" s="6">
        <v>0</v>
      </c>
      <c r="AH86" s="1">
        <v>35251</v>
      </c>
      <c r="AI86">
        <v>9</v>
      </c>
    </row>
    <row r="87" spans="1:35" x14ac:dyDescent="0.25">
      <c r="A87" t="s">
        <v>143</v>
      </c>
      <c r="B87" t="s">
        <v>17</v>
      </c>
      <c r="C87" t="s">
        <v>205</v>
      </c>
      <c r="D87" t="s">
        <v>192</v>
      </c>
      <c r="E87" s="6">
        <v>139.39130434782609</v>
      </c>
      <c r="F87" s="6">
        <v>5.7391304347826084</v>
      </c>
      <c r="G87" s="6">
        <v>0</v>
      </c>
      <c r="H87" s="6">
        <v>0</v>
      </c>
      <c r="I87" s="6">
        <v>0.55434782608695654</v>
      </c>
      <c r="J87" s="6">
        <v>0</v>
      </c>
      <c r="K87" s="6">
        <v>0</v>
      </c>
      <c r="L87" s="6">
        <v>10.981086956521739</v>
      </c>
      <c r="M87" s="6">
        <v>0</v>
      </c>
      <c r="N87" s="6">
        <v>37.534782608695657</v>
      </c>
      <c r="O87" s="6">
        <f>SUM(NonNurse[[#This Row],[Qualified Social Work Staff Hours]],NonNurse[[#This Row],[Other Social Work Staff Hours]])/NonNurse[[#This Row],[MDS Census]]</f>
        <v>0.26927635683094203</v>
      </c>
      <c r="P87" s="6">
        <v>5.3913043478260869</v>
      </c>
      <c r="Q87" s="6">
        <v>14.669239130434782</v>
      </c>
      <c r="R87" s="6">
        <f>SUM(NonNurse[[#This Row],[Qualified Activities Professional Hours]],NonNurse[[#This Row],[Other Activities Professional Hours]])/NonNurse[[#This Row],[MDS Census]]</f>
        <v>0.14391531503431065</v>
      </c>
      <c r="S87" s="6">
        <v>15.099130434782607</v>
      </c>
      <c r="T87" s="6">
        <v>5.1873913043478259</v>
      </c>
      <c r="U87" s="6">
        <v>0</v>
      </c>
      <c r="V87" s="6">
        <f>SUM(NonNurse[[#This Row],[Occupational Therapist Hours]],NonNurse[[#This Row],[OT Assistant Hours]],NonNurse[[#This Row],[OT Aide Hours]])/NonNurse[[#This Row],[MDS Census]]</f>
        <v>0.14553649407361194</v>
      </c>
      <c r="W87" s="6">
        <v>4.9345652173913059</v>
      </c>
      <c r="X87" s="6">
        <v>7.3589130434782621</v>
      </c>
      <c r="Y87" s="6">
        <v>0</v>
      </c>
      <c r="Z87" s="6">
        <f>SUM(NonNurse[[#This Row],[Physical Therapist (PT) Hours]],NonNurse[[#This Row],[PT Assistant Hours]],NonNurse[[#This Row],[PT Aide Hours]])/NonNurse[[#This Row],[MDS Census]]</f>
        <v>8.819401122894574E-2</v>
      </c>
      <c r="AA87" s="6">
        <v>0</v>
      </c>
      <c r="AB87" s="6">
        <v>0</v>
      </c>
      <c r="AC87" s="6">
        <v>0</v>
      </c>
      <c r="AD87" s="6">
        <v>0</v>
      </c>
      <c r="AE87" s="6">
        <v>238.66304347826087</v>
      </c>
      <c r="AF87" s="6">
        <v>0</v>
      </c>
      <c r="AG87" s="6">
        <v>0</v>
      </c>
      <c r="AH87" s="1">
        <v>35087</v>
      </c>
      <c r="AI87">
        <v>9</v>
      </c>
    </row>
    <row r="88" spans="1:35" x14ac:dyDescent="0.25">
      <c r="A88" t="s">
        <v>143</v>
      </c>
      <c r="B88" t="s">
        <v>139</v>
      </c>
      <c r="C88" t="s">
        <v>205</v>
      </c>
      <c r="D88" t="s">
        <v>192</v>
      </c>
      <c r="E88" s="6">
        <v>72.141304347826093</v>
      </c>
      <c r="F88" s="6">
        <v>5.4782608695652177</v>
      </c>
      <c r="G88" s="6">
        <v>0</v>
      </c>
      <c r="H88" s="6">
        <v>0.19021739130434784</v>
      </c>
      <c r="I88" s="6">
        <v>1.4891304347826086</v>
      </c>
      <c r="J88" s="6">
        <v>0</v>
      </c>
      <c r="K88" s="6">
        <v>0</v>
      </c>
      <c r="L88" s="6">
        <v>1.6406521739130431</v>
      </c>
      <c r="M88" s="6">
        <v>0</v>
      </c>
      <c r="N88" s="6">
        <v>5.3488043478260883</v>
      </c>
      <c r="O88" s="6">
        <f>SUM(NonNurse[[#This Row],[Qualified Social Work Staff Hours]],NonNurse[[#This Row],[Other Social Work Staff Hours]])/NonNurse[[#This Row],[MDS Census]]</f>
        <v>7.4143438300436959E-2</v>
      </c>
      <c r="P88" s="6">
        <v>1.9636956521739131</v>
      </c>
      <c r="Q88" s="6">
        <v>0</v>
      </c>
      <c r="R88" s="6">
        <f>SUM(NonNurse[[#This Row],[Qualified Activities Professional Hours]],NonNurse[[#This Row],[Other Activities Professional Hours]])/NonNurse[[#This Row],[MDS Census]]</f>
        <v>2.7220129576615938E-2</v>
      </c>
      <c r="S88" s="6">
        <v>7.2228260869565233</v>
      </c>
      <c r="T88" s="6">
        <v>10.542499999999997</v>
      </c>
      <c r="U88" s="6">
        <v>0</v>
      </c>
      <c r="V88" s="6">
        <f>SUM(NonNurse[[#This Row],[Occupational Therapist Hours]],NonNurse[[#This Row],[OT Assistant Hours]],NonNurse[[#This Row],[OT Aide Hours]])/NonNurse[[#This Row],[MDS Census]]</f>
        <v>0.246257345186078</v>
      </c>
      <c r="W88" s="6">
        <v>7.665543478260866</v>
      </c>
      <c r="X88" s="6">
        <v>8.6533695652173925</v>
      </c>
      <c r="Y88" s="6">
        <v>0</v>
      </c>
      <c r="Z88" s="6">
        <f>SUM(NonNurse[[#This Row],[Physical Therapist (PT) Hours]],NonNurse[[#This Row],[PT Assistant Hours]],NonNurse[[#This Row],[PT Aide Hours]])/NonNurse[[#This Row],[MDS Census]]</f>
        <v>0.22620762392647273</v>
      </c>
      <c r="AA88" s="6">
        <v>0</v>
      </c>
      <c r="AB88" s="6">
        <v>0</v>
      </c>
      <c r="AC88" s="6">
        <v>0</v>
      </c>
      <c r="AD88" s="6">
        <v>0</v>
      </c>
      <c r="AE88" s="6">
        <v>0</v>
      </c>
      <c r="AF88" s="6">
        <v>0</v>
      </c>
      <c r="AG88" s="6">
        <v>0</v>
      </c>
      <c r="AH88" s="1">
        <v>35299</v>
      </c>
      <c r="AI88">
        <v>9</v>
      </c>
    </row>
    <row r="89" spans="1:35" x14ac:dyDescent="0.25">
      <c r="A89" t="s">
        <v>143</v>
      </c>
      <c r="B89" t="s">
        <v>118</v>
      </c>
      <c r="C89" t="s">
        <v>241</v>
      </c>
      <c r="D89" t="s">
        <v>199</v>
      </c>
      <c r="E89" s="6">
        <v>99.065217391304344</v>
      </c>
      <c r="F89" s="6">
        <v>11.478260869565217</v>
      </c>
      <c r="G89" s="6">
        <v>5.7391304347826084</v>
      </c>
      <c r="H89" s="6">
        <v>1.4347826086956521</v>
      </c>
      <c r="I89" s="6">
        <v>3.5869565217391304</v>
      </c>
      <c r="J89" s="6">
        <v>0</v>
      </c>
      <c r="K89" s="6">
        <v>0</v>
      </c>
      <c r="L89" s="6">
        <v>2.9255434782608694</v>
      </c>
      <c r="M89" s="6">
        <v>0</v>
      </c>
      <c r="N89" s="6">
        <v>5.8556521739130423</v>
      </c>
      <c r="O89" s="6">
        <f>SUM(NonNurse[[#This Row],[Qualified Social Work Staff Hours]],NonNurse[[#This Row],[Other Social Work Staff Hours]])/NonNurse[[#This Row],[MDS Census]]</f>
        <v>5.9109062980030713E-2</v>
      </c>
      <c r="P89" s="6">
        <v>0</v>
      </c>
      <c r="Q89" s="6">
        <v>18.593260869565221</v>
      </c>
      <c r="R89" s="6">
        <f>SUM(NonNurse[[#This Row],[Qualified Activities Professional Hours]],NonNurse[[#This Row],[Other Activities Professional Hours]])/NonNurse[[#This Row],[MDS Census]]</f>
        <v>0.18768707482993202</v>
      </c>
      <c r="S89" s="6">
        <v>14.565652173913033</v>
      </c>
      <c r="T89" s="6">
        <v>0</v>
      </c>
      <c r="U89" s="6">
        <v>0</v>
      </c>
      <c r="V89" s="6">
        <f>SUM(NonNurse[[#This Row],[Occupational Therapist Hours]],NonNurse[[#This Row],[OT Assistant Hours]],NonNurse[[#This Row],[OT Aide Hours]])/NonNurse[[#This Row],[MDS Census]]</f>
        <v>0.1470309414088215</v>
      </c>
      <c r="W89" s="6">
        <v>24.341413043478259</v>
      </c>
      <c r="X89" s="6">
        <v>0</v>
      </c>
      <c r="Y89" s="6">
        <v>0</v>
      </c>
      <c r="Z89" s="6">
        <f>SUM(NonNurse[[#This Row],[Physical Therapist (PT) Hours]],NonNurse[[#This Row],[PT Assistant Hours]],NonNurse[[#This Row],[PT Aide Hours]])/NonNurse[[#This Row],[MDS Census]]</f>
        <v>0.24571099407504937</v>
      </c>
      <c r="AA89" s="6">
        <v>0</v>
      </c>
      <c r="AB89" s="6">
        <v>0</v>
      </c>
      <c r="AC89" s="6">
        <v>0</v>
      </c>
      <c r="AD89" s="6">
        <v>0</v>
      </c>
      <c r="AE89" s="6">
        <v>0</v>
      </c>
      <c r="AF89" s="6">
        <v>0</v>
      </c>
      <c r="AG89" s="6">
        <v>4.3478260869565215</v>
      </c>
      <c r="AH89" s="1">
        <v>35276</v>
      </c>
      <c r="AI89">
        <v>9</v>
      </c>
    </row>
    <row r="90" spans="1:35" x14ac:dyDescent="0.25">
      <c r="A90" t="s">
        <v>143</v>
      </c>
      <c r="B90" t="s">
        <v>12</v>
      </c>
      <c r="C90" t="s">
        <v>207</v>
      </c>
      <c r="D90" t="s">
        <v>192</v>
      </c>
      <c r="E90" s="6">
        <v>101.5</v>
      </c>
      <c r="F90" s="6">
        <v>5.7391304347826084</v>
      </c>
      <c r="G90" s="6">
        <v>0.33967391304347827</v>
      </c>
      <c r="H90" s="6">
        <v>0.42934782608695654</v>
      </c>
      <c r="I90" s="6">
        <v>2.1413043478260869</v>
      </c>
      <c r="J90" s="6">
        <v>0</v>
      </c>
      <c r="K90" s="6">
        <v>0</v>
      </c>
      <c r="L90" s="6">
        <v>3.199891304347827</v>
      </c>
      <c r="M90" s="6">
        <v>0</v>
      </c>
      <c r="N90" s="6">
        <v>57.430652173913032</v>
      </c>
      <c r="O90" s="6">
        <f>SUM(NonNurse[[#This Row],[Qualified Social Work Staff Hours]],NonNurse[[#This Row],[Other Social Work Staff Hours]])/NonNurse[[#This Row],[MDS Census]]</f>
        <v>0.56581923324052252</v>
      </c>
      <c r="P90" s="6">
        <v>5.1593478260869574</v>
      </c>
      <c r="Q90" s="6">
        <v>5.3677173913043497</v>
      </c>
      <c r="R90" s="6">
        <f>SUM(NonNurse[[#This Row],[Qualified Activities Professional Hours]],NonNurse[[#This Row],[Other Activities Professional Hours]])/NonNurse[[#This Row],[MDS Census]]</f>
        <v>0.10371492825016065</v>
      </c>
      <c r="S90" s="6">
        <v>3.9379347826086954</v>
      </c>
      <c r="T90" s="6">
        <v>7.8182608695652185</v>
      </c>
      <c r="U90" s="6">
        <v>0</v>
      </c>
      <c r="V90" s="6">
        <f>SUM(NonNurse[[#This Row],[Occupational Therapist Hours]],NonNurse[[#This Row],[OT Assistant Hours]],NonNurse[[#This Row],[OT Aide Hours]])/NonNurse[[#This Row],[MDS Census]]</f>
        <v>0.11582458770614694</v>
      </c>
      <c r="W90" s="6">
        <v>11.572065217391305</v>
      </c>
      <c r="X90" s="6">
        <v>10.18608695652174</v>
      </c>
      <c r="Y90" s="6">
        <v>4.0760869565217392</v>
      </c>
      <c r="Z90" s="6">
        <f>SUM(NonNurse[[#This Row],[Physical Therapist (PT) Hours]],NonNurse[[#This Row],[PT Assistant Hours]],NonNurse[[#This Row],[PT Aide Hours]])/NonNurse[[#This Row],[MDS Census]]</f>
        <v>0.25452452345255944</v>
      </c>
      <c r="AA90" s="6">
        <v>0</v>
      </c>
      <c r="AB90" s="6">
        <v>0</v>
      </c>
      <c r="AC90" s="6">
        <v>0</v>
      </c>
      <c r="AD90" s="6">
        <v>0</v>
      </c>
      <c r="AE90" s="6">
        <v>0</v>
      </c>
      <c r="AF90" s="6">
        <v>0</v>
      </c>
      <c r="AG90" s="6">
        <v>0</v>
      </c>
      <c r="AH90" s="1">
        <v>35076</v>
      </c>
      <c r="AI90">
        <v>9</v>
      </c>
    </row>
    <row r="91" spans="1:35" x14ac:dyDescent="0.25">
      <c r="A91" t="s">
        <v>143</v>
      </c>
      <c r="B91" t="s">
        <v>104</v>
      </c>
      <c r="C91" t="s">
        <v>237</v>
      </c>
      <c r="D91" t="s">
        <v>192</v>
      </c>
      <c r="E91" s="6">
        <v>154.87323943661971</v>
      </c>
      <c r="F91" s="6">
        <v>5.6338028169014081</v>
      </c>
      <c r="G91" s="6">
        <v>0.30281690140845069</v>
      </c>
      <c r="H91" s="6">
        <v>1.0845070422535212</v>
      </c>
      <c r="I91" s="6">
        <v>0</v>
      </c>
      <c r="J91" s="6">
        <v>0</v>
      </c>
      <c r="K91" s="6">
        <v>0</v>
      </c>
      <c r="L91" s="6">
        <v>4.8343661971830993</v>
      </c>
      <c r="M91" s="6">
        <v>5.6338028169014081</v>
      </c>
      <c r="N91" s="6">
        <v>8.0508450704225361</v>
      </c>
      <c r="O91" s="6">
        <f>SUM(NonNurse[[#This Row],[Qualified Social Work Staff Hours]],NonNurse[[#This Row],[Other Social Work Staff Hours]])/NonNurse[[#This Row],[MDS Census]]</f>
        <v>8.8360312841033115E-2</v>
      </c>
      <c r="P91" s="6">
        <v>5.5718309859154909</v>
      </c>
      <c r="Q91" s="6">
        <v>22.41</v>
      </c>
      <c r="R91" s="6">
        <f>SUM(NonNurse[[#This Row],[Qualified Activities Professional Hours]],NonNurse[[#This Row],[Other Activities Professional Hours]])/NonNurse[[#This Row],[MDS Census]]</f>
        <v>0.18067570025463803</v>
      </c>
      <c r="S91" s="6">
        <v>7.2936619718309847</v>
      </c>
      <c r="T91" s="6">
        <v>13.6374647887324</v>
      </c>
      <c r="U91" s="6">
        <v>0</v>
      </c>
      <c r="V91" s="6">
        <f>SUM(NonNurse[[#This Row],[Occupational Therapist Hours]],NonNurse[[#This Row],[OT Assistant Hours]],NonNurse[[#This Row],[OT Aide Hours]])/NonNurse[[#This Row],[MDS Census]]</f>
        <v>0.1351500545652965</v>
      </c>
      <c r="W91" s="6">
        <v>5.3174647887323934</v>
      </c>
      <c r="X91" s="6">
        <v>10.096338028169017</v>
      </c>
      <c r="Y91" s="6">
        <v>4.71830985915493</v>
      </c>
      <c r="Z91" s="6">
        <f>SUM(NonNurse[[#This Row],[Physical Therapist (PT) Hours]],NonNurse[[#This Row],[PT Assistant Hours]],NonNurse[[#This Row],[PT Aide Hours]])/NonNurse[[#This Row],[MDS Census]]</f>
        <v>0.12999090578392142</v>
      </c>
      <c r="AA91" s="6">
        <v>0</v>
      </c>
      <c r="AB91" s="6">
        <v>0</v>
      </c>
      <c r="AC91" s="6">
        <v>0</v>
      </c>
      <c r="AD91" s="6">
        <v>0</v>
      </c>
      <c r="AE91" s="6">
        <v>17.35211267605634</v>
      </c>
      <c r="AF91" s="6">
        <v>0</v>
      </c>
      <c r="AG91" s="6">
        <v>0</v>
      </c>
      <c r="AH91" s="1">
        <v>35255</v>
      </c>
      <c r="AI91">
        <v>9</v>
      </c>
    </row>
    <row r="92" spans="1:35" x14ac:dyDescent="0.25">
      <c r="A92" t="s">
        <v>143</v>
      </c>
      <c r="B92" t="s">
        <v>73</v>
      </c>
      <c r="C92" t="s">
        <v>206</v>
      </c>
      <c r="D92" t="s">
        <v>193</v>
      </c>
      <c r="E92" s="6">
        <v>110.29347826086956</v>
      </c>
      <c r="F92" s="6">
        <v>5.7391304347826084</v>
      </c>
      <c r="G92" s="6">
        <v>0</v>
      </c>
      <c r="H92" s="6">
        <v>0.64130434782608692</v>
      </c>
      <c r="I92" s="6">
        <v>0</v>
      </c>
      <c r="J92" s="6">
        <v>0</v>
      </c>
      <c r="K92" s="6">
        <v>0</v>
      </c>
      <c r="L92" s="6">
        <v>9.6175000000000033</v>
      </c>
      <c r="M92" s="6">
        <v>0</v>
      </c>
      <c r="N92" s="6">
        <v>23.311413043478261</v>
      </c>
      <c r="O92" s="6">
        <f>SUM(NonNurse[[#This Row],[Qualified Social Work Staff Hours]],NonNurse[[#This Row],[Other Social Work Staff Hours]])/NonNurse[[#This Row],[MDS Census]]</f>
        <v>0.21135803685818469</v>
      </c>
      <c r="P92" s="6">
        <v>5.432391304347826</v>
      </c>
      <c r="Q92" s="6">
        <v>10.340869565217391</v>
      </c>
      <c r="R92" s="6">
        <f>SUM(NonNurse[[#This Row],[Qualified Activities Professional Hours]],NonNurse[[#This Row],[Other Activities Professional Hours]])/NonNurse[[#This Row],[MDS Census]]</f>
        <v>0.14301172760421799</v>
      </c>
      <c r="S92" s="6">
        <v>10.422173913043475</v>
      </c>
      <c r="T92" s="6">
        <v>12.137934782608694</v>
      </c>
      <c r="U92" s="6">
        <v>0</v>
      </c>
      <c r="V92" s="6">
        <f>SUM(NonNurse[[#This Row],[Occupational Therapist Hours]],NonNurse[[#This Row],[OT Assistant Hours]],NonNurse[[#This Row],[OT Aide Hours]])/NonNurse[[#This Row],[MDS Census]]</f>
        <v>0.20454617128215233</v>
      </c>
      <c r="W92" s="6">
        <v>11.565869565217396</v>
      </c>
      <c r="X92" s="6">
        <v>11.354456521739127</v>
      </c>
      <c r="Y92" s="6">
        <v>5.1304347826086953</v>
      </c>
      <c r="Z92" s="6">
        <f>SUM(NonNurse[[#This Row],[Physical Therapist (PT) Hours]],NonNurse[[#This Row],[PT Assistant Hours]],NonNurse[[#This Row],[PT Aide Hours]])/NonNurse[[#This Row],[MDS Census]]</f>
        <v>0.2543283729181039</v>
      </c>
      <c r="AA92" s="6">
        <v>0</v>
      </c>
      <c r="AB92" s="6">
        <v>0</v>
      </c>
      <c r="AC92" s="6">
        <v>0</v>
      </c>
      <c r="AD92" s="6">
        <v>0</v>
      </c>
      <c r="AE92" s="6">
        <v>0</v>
      </c>
      <c r="AF92" s="6">
        <v>0</v>
      </c>
      <c r="AG92" s="6">
        <v>0</v>
      </c>
      <c r="AH92" s="1">
        <v>35174</v>
      </c>
      <c r="AI92">
        <v>9</v>
      </c>
    </row>
    <row r="93" spans="1:35" x14ac:dyDescent="0.25">
      <c r="A93" t="s">
        <v>143</v>
      </c>
      <c r="B93" t="s">
        <v>38</v>
      </c>
      <c r="C93" t="s">
        <v>222</v>
      </c>
      <c r="D93" t="s">
        <v>200</v>
      </c>
      <c r="E93" s="6">
        <v>60.217391304347828</v>
      </c>
      <c r="F93" s="6">
        <v>41.405108695652181</v>
      </c>
      <c r="G93" s="6">
        <v>0.4891304347826087</v>
      </c>
      <c r="H93" s="6">
        <v>0.2351086956521739</v>
      </c>
      <c r="I93" s="6">
        <v>1.75</v>
      </c>
      <c r="J93" s="6">
        <v>0</v>
      </c>
      <c r="K93" s="6">
        <v>0</v>
      </c>
      <c r="L93" s="6">
        <v>2.693152173913044</v>
      </c>
      <c r="M93" s="6">
        <v>0</v>
      </c>
      <c r="N93" s="6">
        <v>5.3489130434782615</v>
      </c>
      <c r="O93" s="6">
        <f>SUM(NonNurse[[#This Row],[Qualified Social Work Staff Hours]],NonNurse[[#This Row],[Other Social Work Staff Hours]])/NonNurse[[#This Row],[MDS Census]]</f>
        <v>8.8826714801444051E-2</v>
      </c>
      <c r="P93" s="6">
        <v>4.8338043478260868</v>
      </c>
      <c r="Q93" s="6">
        <v>0.52967391304347822</v>
      </c>
      <c r="R93" s="6">
        <f>SUM(NonNurse[[#This Row],[Qualified Activities Professional Hours]],NonNurse[[#This Row],[Other Activities Professional Hours]])/NonNurse[[#This Row],[MDS Census]]</f>
        <v>8.9068592057761728E-2</v>
      </c>
      <c r="S93" s="6">
        <v>3.7573913043478258</v>
      </c>
      <c r="T93" s="6">
        <v>1.9933695652173915</v>
      </c>
      <c r="U93" s="6">
        <v>0</v>
      </c>
      <c r="V93" s="6">
        <f>SUM(NonNurse[[#This Row],[Occupational Therapist Hours]],NonNurse[[#This Row],[OT Assistant Hours]],NonNurse[[#This Row],[OT Aide Hours]])/NonNurse[[#This Row],[MDS Census]]</f>
        <v>9.5500000000000002E-2</v>
      </c>
      <c r="W93" s="6">
        <v>5.4782608695652177</v>
      </c>
      <c r="X93" s="6">
        <v>3.889456521739131</v>
      </c>
      <c r="Y93" s="6">
        <v>0</v>
      </c>
      <c r="Z93" s="6">
        <f>SUM(NonNurse[[#This Row],[Physical Therapist (PT) Hours]],NonNurse[[#This Row],[PT Assistant Hours]],NonNurse[[#This Row],[PT Aide Hours]])/NonNurse[[#This Row],[MDS Census]]</f>
        <v>0.1555649819494585</v>
      </c>
      <c r="AA93" s="6">
        <v>0</v>
      </c>
      <c r="AB93" s="6">
        <v>0</v>
      </c>
      <c r="AC93" s="6">
        <v>0</v>
      </c>
      <c r="AD93" s="6">
        <v>0</v>
      </c>
      <c r="AE93" s="6">
        <v>0</v>
      </c>
      <c r="AF93" s="6">
        <v>0</v>
      </c>
      <c r="AG93" s="6">
        <v>0</v>
      </c>
      <c r="AH93" s="1">
        <v>35117</v>
      </c>
      <c r="AI93">
        <v>9</v>
      </c>
    </row>
    <row r="94" spans="1:35" x14ac:dyDescent="0.25">
      <c r="A94" t="s">
        <v>143</v>
      </c>
      <c r="B94" t="s">
        <v>57</v>
      </c>
      <c r="C94" t="s">
        <v>220</v>
      </c>
      <c r="D94" t="s">
        <v>192</v>
      </c>
      <c r="E94" s="6">
        <v>133.97826086956522</v>
      </c>
      <c r="F94" s="6">
        <v>5.7391304347826084</v>
      </c>
      <c r="G94" s="6">
        <v>0</v>
      </c>
      <c r="H94" s="6">
        <v>0</v>
      </c>
      <c r="I94" s="6">
        <v>0</v>
      </c>
      <c r="J94" s="6">
        <v>0</v>
      </c>
      <c r="K94" s="6">
        <v>0</v>
      </c>
      <c r="L94" s="6">
        <v>9.813913043478264</v>
      </c>
      <c r="M94" s="6">
        <v>5.1715217391304336</v>
      </c>
      <c r="N94" s="6">
        <v>28.220326086956522</v>
      </c>
      <c r="O94" s="6">
        <f>SUM(NonNurse[[#This Row],[Qualified Social Work Staff Hours]],NonNurse[[#This Row],[Other Social Work Staff Hours]])/NonNurse[[#This Row],[MDS Census]]</f>
        <v>0.24923332792471201</v>
      </c>
      <c r="P94" s="6">
        <v>5.2608695652173916</v>
      </c>
      <c r="Q94" s="6">
        <v>6.4947826086956519</v>
      </c>
      <c r="R94" s="6">
        <f>SUM(NonNurse[[#This Row],[Qualified Activities Professional Hours]],NonNurse[[#This Row],[Other Activities Professional Hours]])/NonNurse[[#This Row],[MDS Census]]</f>
        <v>8.7742982313808213E-2</v>
      </c>
      <c r="S94" s="6">
        <v>16.427282608695656</v>
      </c>
      <c r="T94" s="6">
        <v>15.969999999999997</v>
      </c>
      <c r="U94" s="6">
        <v>0</v>
      </c>
      <c r="V94" s="6">
        <f>SUM(NonNurse[[#This Row],[Occupational Therapist Hours]],NonNurse[[#This Row],[OT Assistant Hours]],NonNurse[[#This Row],[OT Aide Hours]])/NonNurse[[#This Row],[MDS Census]]</f>
        <v>0.2418099951322408</v>
      </c>
      <c r="W94" s="6">
        <v>9.7232608695652178</v>
      </c>
      <c r="X94" s="6">
        <v>22.312282608695647</v>
      </c>
      <c r="Y94" s="6">
        <v>0</v>
      </c>
      <c r="Z94" s="6">
        <f>SUM(NonNurse[[#This Row],[Physical Therapist (PT) Hours]],NonNurse[[#This Row],[PT Assistant Hours]],NonNurse[[#This Row],[PT Aide Hours]])/NonNurse[[#This Row],[MDS Census]]</f>
        <v>0.23911001135810475</v>
      </c>
      <c r="AA94" s="6">
        <v>0</v>
      </c>
      <c r="AB94" s="6">
        <v>0</v>
      </c>
      <c r="AC94" s="6">
        <v>0</v>
      </c>
      <c r="AD94" s="6">
        <v>0</v>
      </c>
      <c r="AE94" s="6">
        <v>47.858695652173914</v>
      </c>
      <c r="AF94" s="6">
        <v>0</v>
      </c>
      <c r="AG94" s="6">
        <v>0</v>
      </c>
      <c r="AH94" s="1">
        <v>35144</v>
      </c>
      <c r="AI94">
        <v>9</v>
      </c>
    </row>
    <row r="95" spans="1:35" x14ac:dyDescent="0.25">
      <c r="A95" t="s">
        <v>143</v>
      </c>
      <c r="B95" t="s">
        <v>9</v>
      </c>
      <c r="C95" t="s">
        <v>205</v>
      </c>
      <c r="D95" t="s">
        <v>192</v>
      </c>
      <c r="E95" s="6">
        <v>118.27173913043478</v>
      </c>
      <c r="F95" s="6">
        <v>5.7391304347826084</v>
      </c>
      <c r="G95" s="6">
        <v>0.32608695652173914</v>
      </c>
      <c r="H95" s="6">
        <v>1</v>
      </c>
      <c r="I95" s="6">
        <v>3.0652173913043477</v>
      </c>
      <c r="J95" s="6">
        <v>0</v>
      </c>
      <c r="K95" s="6">
        <v>0</v>
      </c>
      <c r="L95" s="6">
        <v>4.2980434782608699</v>
      </c>
      <c r="M95" s="6">
        <v>0</v>
      </c>
      <c r="N95" s="6">
        <v>15.467282608695649</v>
      </c>
      <c r="O95" s="6">
        <f>SUM(NonNurse[[#This Row],[Qualified Social Work Staff Hours]],NonNurse[[#This Row],[Other Social Work Staff Hours]])/NonNurse[[#This Row],[MDS Census]]</f>
        <v>0.13077750206782462</v>
      </c>
      <c r="P95" s="6">
        <v>5.5652173913043477</v>
      </c>
      <c r="Q95" s="6">
        <v>10.760326086956523</v>
      </c>
      <c r="R95" s="6">
        <f>SUM(NonNurse[[#This Row],[Qualified Activities Professional Hours]],NonNurse[[#This Row],[Other Activities Professional Hours]])/NonNurse[[#This Row],[MDS Census]]</f>
        <v>0.13803418803418802</v>
      </c>
      <c r="S95" s="6">
        <v>9.0643478260869603</v>
      </c>
      <c r="T95" s="6">
        <v>11.024999999999997</v>
      </c>
      <c r="U95" s="6">
        <v>0</v>
      </c>
      <c r="V95" s="6">
        <f>SUM(NonNurse[[#This Row],[Occupational Therapist Hours]],NonNurse[[#This Row],[OT Assistant Hours]],NonNurse[[#This Row],[OT Aide Hours]])/NonNurse[[#This Row],[MDS Census]]</f>
        <v>0.16985754985754986</v>
      </c>
      <c r="W95" s="6">
        <v>10.004239130434787</v>
      </c>
      <c r="X95" s="6">
        <v>9.2661956521739146</v>
      </c>
      <c r="Y95" s="6">
        <v>0</v>
      </c>
      <c r="Z95" s="6">
        <f>SUM(NonNurse[[#This Row],[Physical Therapist (PT) Hours]],NonNurse[[#This Row],[PT Assistant Hours]],NonNurse[[#This Row],[PT Aide Hours]])/NonNurse[[#This Row],[MDS Census]]</f>
        <v>0.16293355390129591</v>
      </c>
      <c r="AA95" s="6">
        <v>0</v>
      </c>
      <c r="AB95" s="6">
        <v>0</v>
      </c>
      <c r="AC95" s="6">
        <v>0</v>
      </c>
      <c r="AD95" s="6">
        <v>0</v>
      </c>
      <c r="AE95" s="6">
        <v>0</v>
      </c>
      <c r="AF95" s="6">
        <v>0</v>
      </c>
      <c r="AG95" s="6">
        <v>0</v>
      </c>
      <c r="AH95" s="1">
        <v>35072</v>
      </c>
      <c r="AI95">
        <v>9</v>
      </c>
    </row>
    <row r="96" spans="1:35" x14ac:dyDescent="0.25">
      <c r="A96" t="s">
        <v>143</v>
      </c>
      <c r="B96" t="s">
        <v>14</v>
      </c>
      <c r="C96" t="s">
        <v>207</v>
      </c>
      <c r="D96" t="s">
        <v>192</v>
      </c>
      <c r="E96" s="6">
        <v>125.31521739130434</v>
      </c>
      <c r="F96" s="6">
        <v>5.25</v>
      </c>
      <c r="G96" s="6">
        <v>1.0867391304347811</v>
      </c>
      <c r="H96" s="6">
        <v>1.2282608695652173</v>
      </c>
      <c r="I96" s="6">
        <v>5.9673913043478262</v>
      </c>
      <c r="J96" s="6">
        <v>0</v>
      </c>
      <c r="K96" s="6">
        <v>0.53260869565217395</v>
      </c>
      <c r="L96" s="6">
        <v>6.1943478260869549</v>
      </c>
      <c r="M96" s="6">
        <v>9.8260869565217384</v>
      </c>
      <c r="N96" s="6">
        <v>23.215326086956516</v>
      </c>
      <c r="O96" s="6">
        <f>SUM(NonNurse[[#This Row],[Qualified Social Work Staff Hours]],NonNurse[[#This Row],[Other Social Work Staff Hours]])/NonNurse[[#This Row],[MDS Census]]</f>
        <v>0.2636664064532917</v>
      </c>
      <c r="P96" s="6">
        <v>5.2139130434782626</v>
      </c>
      <c r="Q96" s="6">
        <v>9.5498913043478275</v>
      </c>
      <c r="R96" s="6">
        <f>SUM(NonNurse[[#This Row],[Qualified Activities Professional Hours]],NonNurse[[#This Row],[Other Activities Professional Hours]])/NonNurse[[#This Row],[MDS Census]]</f>
        <v>0.1178133402723567</v>
      </c>
      <c r="S96" s="6">
        <v>3.6639130434782619</v>
      </c>
      <c r="T96" s="6">
        <v>7.2292391304347818</v>
      </c>
      <c r="U96" s="6">
        <v>0</v>
      </c>
      <c r="V96" s="6">
        <f>SUM(NonNurse[[#This Row],[Occupational Therapist Hours]],NonNurse[[#This Row],[OT Assistant Hours]],NonNurse[[#This Row],[OT Aide Hours]])/NonNurse[[#This Row],[MDS Census]]</f>
        <v>8.6926012663717592E-2</v>
      </c>
      <c r="W96" s="6">
        <v>3.8650000000000007</v>
      </c>
      <c r="X96" s="6">
        <v>7.3181521739130435</v>
      </c>
      <c r="Y96" s="6">
        <v>0</v>
      </c>
      <c r="Z96" s="6">
        <f>SUM(NonNurse[[#This Row],[Physical Therapist (PT) Hours]],NonNurse[[#This Row],[PT Assistant Hours]],NonNurse[[#This Row],[PT Aide Hours]])/NonNurse[[#This Row],[MDS Census]]</f>
        <v>8.9240176945094979E-2</v>
      </c>
      <c r="AA96" s="6">
        <v>0</v>
      </c>
      <c r="AB96" s="6">
        <v>0</v>
      </c>
      <c r="AC96" s="6">
        <v>0</v>
      </c>
      <c r="AD96" s="6">
        <v>0</v>
      </c>
      <c r="AE96" s="6">
        <v>141.93478260869566</v>
      </c>
      <c r="AF96" s="6">
        <v>0</v>
      </c>
      <c r="AG96" s="6">
        <v>0</v>
      </c>
      <c r="AH96" s="1">
        <v>35084</v>
      </c>
      <c r="AI96">
        <v>9</v>
      </c>
    </row>
    <row r="97" spans="1:35" x14ac:dyDescent="0.25">
      <c r="A97" t="s">
        <v>143</v>
      </c>
      <c r="B97" t="s">
        <v>44</v>
      </c>
      <c r="C97" t="s">
        <v>204</v>
      </c>
      <c r="D97" t="s">
        <v>196</v>
      </c>
      <c r="E97" s="6">
        <v>44.782608695652172</v>
      </c>
      <c r="F97" s="6">
        <v>5.7391304347826084</v>
      </c>
      <c r="G97" s="6">
        <v>1.0652173913043479</v>
      </c>
      <c r="H97" s="6">
        <v>0.41304347826086957</v>
      </c>
      <c r="I97" s="6">
        <v>0.33695652173913043</v>
      </c>
      <c r="J97" s="6">
        <v>0</v>
      </c>
      <c r="K97" s="6">
        <v>0</v>
      </c>
      <c r="L97" s="6">
        <v>0.25249999999999995</v>
      </c>
      <c r="M97" s="6">
        <v>0</v>
      </c>
      <c r="N97" s="6">
        <v>5.0844565217391295</v>
      </c>
      <c r="O97" s="6">
        <f>SUM(NonNurse[[#This Row],[Qualified Social Work Staff Hours]],NonNurse[[#This Row],[Other Social Work Staff Hours]])/NonNurse[[#This Row],[MDS Census]]</f>
        <v>0.11353640776699028</v>
      </c>
      <c r="P97" s="6">
        <v>0</v>
      </c>
      <c r="Q97" s="6">
        <v>10.81260869565217</v>
      </c>
      <c r="R97" s="6">
        <f>SUM(NonNurse[[#This Row],[Qualified Activities Professional Hours]],NonNurse[[#This Row],[Other Activities Professional Hours]])/NonNurse[[#This Row],[MDS Census]]</f>
        <v>0.2414466019417475</v>
      </c>
      <c r="S97" s="6">
        <v>0.50510869565217387</v>
      </c>
      <c r="T97" s="6">
        <v>1.5955434782608691</v>
      </c>
      <c r="U97" s="6">
        <v>0</v>
      </c>
      <c r="V97" s="6">
        <f>SUM(NonNurse[[#This Row],[Occupational Therapist Hours]],NonNurse[[#This Row],[OT Assistant Hours]],NonNurse[[#This Row],[OT Aide Hours]])/NonNurse[[#This Row],[MDS Census]]</f>
        <v>4.6907766990291248E-2</v>
      </c>
      <c r="W97" s="6">
        <v>2.4580434782608704</v>
      </c>
      <c r="X97" s="6">
        <v>2.6003260869565215</v>
      </c>
      <c r="Y97" s="6">
        <v>0</v>
      </c>
      <c r="Z97" s="6">
        <f>SUM(NonNurse[[#This Row],[Physical Therapist (PT) Hours]],NonNurse[[#This Row],[PT Assistant Hours]],NonNurse[[#This Row],[PT Aide Hours]])/NonNurse[[#This Row],[MDS Census]]</f>
        <v>0.11295388349514565</v>
      </c>
      <c r="AA97" s="6">
        <v>0.4891304347826087</v>
      </c>
      <c r="AB97" s="6">
        <v>0</v>
      </c>
      <c r="AC97" s="6">
        <v>0</v>
      </c>
      <c r="AD97" s="6">
        <v>0</v>
      </c>
      <c r="AE97" s="6">
        <v>0</v>
      </c>
      <c r="AF97" s="6">
        <v>0</v>
      </c>
      <c r="AG97" s="6">
        <v>0</v>
      </c>
      <c r="AH97" s="1">
        <v>35127</v>
      </c>
      <c r="AI97">
        <v>9</v>
      </c>
    </row>
    <row r="98" spans="1:35" x14ac:dyDescent="0.25">
      <c r="A98" t="s">
        <v>143</v>
      </c>
      <c r="B98" t="s">
        <v>63</v>
      </c>
      <c r="C98" t="s">
        <v>212</v>
      </c>
      <c r="D98" t="s">
        <v>192</v>
      </c>
      <c r="E98" s="6">
        <v>122.09782608695652</v>
      </c>
      <c r="F98" s="6">
        <v>7.3043478260869561</v>
      </c>
      <c r="G98" s="6">
        <v>0.21195652173913043</v>
      </c>
      <c r="H98" s="6">
        <v>1.173913043478261</v>
      </c>
      <c r="I98" s="6">
        <v>3.8260869565217392</v>
      </c>
      <c r="J98" s="6">
        <v>0</v>
      </c>
      <c r="K98" s="6">
        <v>0</v>
      </c>
      <c r="L98" s="6">
        <v>0.72467391304347817</v>
      </c>
      <c r="M98" s="6">
        <v>5.2275</v>
      </c>
      <c r="N98" s="6">
        <v>8.6764130434782594</v>
      </c>
      <c r="O98" s="6">
        <f>SUM(NonNurse[[#This Row],[Qualified Social Work Staff Hours]],NonNurse[[#This Row],[Other Social Work Staff Hours]])/NonNurse[[#This Row],[MDS Census]]</f>
        <v>0.11387518917475295</v>
      </c>
      <c r="P98" s="6">
        <v>9.7391304347826093</v>
      </c>
      <c r="Q98" s="6">
        <v>13.075326086956521</v>
      </c>
      <c r="R98" s="6">
        <f>SUM(NonNurse[[#This Row],[Qualified Activities Professional Hours]],NonNurse[[#This Row],[Other Activities Professional Hours]])/NonNurse[[#This Row],[MDS Census]]</f>
        <v>0.1868539125790083</v>
      </c>
      <c r="S98" s="6">
        <v>2.1232608695652173</v>
      </c>
      <c r="T98" s="6">
        <v>5.7207608695652183</v>
      </c>
      <c r="U98" s="6">
        <v>0</v>
      </c>
      <c r="V98" s="6">
        <f>SUM(NonNurse[[#This Row],[Occupational Therapist Hours]],NonNurse[[#This Row],[OT Assistant Hours]],NonNurse[[#This Row],[OT Aide Hours]])/NonNurse[[#This Row],[MDS Census]]</f>
        <v>6.424374610522568E-2</v>
      </c>
      <c r="W98" s="6">
        <v>1.7046739130434787</v>
      </c>
      <c r="X98" s="6">
        <v>1.0660869565217392</v>
      </c>
      <c r="Y98" s="6">
        <v>0</v>
      </c>
      <c r="Z98" s="6">
        <f>SUM(NonNurse[[#This Row],[Physical Therapist (PT) Hours]],NonNurse[[#This Row],[PT Assistant Hours]],NonNurse[[#This Row],[PT Aide Hours]])/NonNurse[[#This Row],[MDS Census]]</f>
        <v>2.2692958248019236E-2</v>
      </c>
      <c r="AA98" s="6">
        <v>0</v>
      </c>
      <c r="AB98" s="6">
        <v>0</v>
      </c>
      <c r="AC98" s="6">
        <v>0</v>
      </c>
      <c r="AD98" s="6">
        <v>0</v>
      </c>
      <c r="AE98" s="6">
        <v>0</v>
      </c>
      <c r="AF98" s="6">
        <v>0</v>
      </c>
      <c r="AG98" s="6">
        <v>0.26032608695652171</v>
      </c>
      <c r="AH98" s="1">
        <v>35154</v>
      </c>
      <c r="AI98">
        <v>9</v>
      </c>
    </row>
    <row r="99" spans="1:35" x14ac:dyDescent="0.25">
      <c r="A99" t="s">
        <v>143</v>
      </c>
      <c r="B99" t="s">
        <v>6</v>
      </c>
      <c r="C99" t="s">
        <v>206</v>
      </c>
      <c r="D99" t="s">
        <v>193</v>
      </c>
      <c r="E99" s="6">
        <v>61.434782608695649</v>
      </c>
      <c r="F99" s="6">
        <v>5.7391304347826084</v>
      </c>
      <c r="G99" s="6">
        <v>0</v>
      </c>
      <c r="H99" s="6">
        <v>3.2608695652173912E-2</v>
      </c>
      <c r="I99" s="6">
        <v>0</v>
      </c>
      <c r="J99" s="6">
        <v>0</v>
      </c>
      <c r="K99" s="6">
        <v>0</v>
      </c>
      <c r="L99" s="6">
        <v>0.17</v>
      </c>
      <c r="M99" s="6">
        <v>0</v>
      </c>
      <c r="N99" s="6">
        <v>11.086956521739131</v>
      </c>
      <c r="O99" s="6">
        <f>SUM(NonNurse[[#This Row],[Qualified Social Work Staff Hours]],NonNurse[[#This Row],[Other Social Work Staff Hours]])/NonNurse[[#This Row],[MDS Census]]</f>
        <v>0.18046709129511679</v>
      </c>
      <c r="P99" s="6">
        <v>5.5652173913043477</v>
      </c>
      <c r="Q99" s="6">
        <v>10.712173913043474</v>
      </c>
      <c r="R99" s="6">
        <f>SUM(NonNurse[[#This Row],[Qualified Activities Professional Hours]],NonNurse[[#This Row],[Other Activities Professional Hours]])/NonNurse[[#This Row],[MDS Census]]</f>
        <v>0.2649539985845718</v>
      </c>
      <c r="S99" s="6">
        <v>2.4564130434782605</v>
      </c>
      <c r="T99" s="6">
        <v>4.8243478260869574</v>
      </c>
      <c r="U99" s="6">
        <v>0</v>
      </c>
      <c r="V99" s="6">
        <f>SUM(NonNurse[[#This Row],[Occupational Therapist Hours]],NonNurse[[#This Row],[OT Assistant Hours]],NonNurse[[#This Row],[OT Aide Hours]])/NonNurse[[#This Row],[MDS Census]]</f>
        <v>0.11851203113941969</v>
      </c>
      <c r="W99" s="6">
        <v>6.7430434782608684</v>
      </c>
      <c r="X99" s="6">
        <v>7.7543478260869572</v>
      </c>
      <c r="Y99" s="6">
        <v>4.9782608695652177</v>
      </c>
      <c r="Z99" s="6">
        <f>SUM(NonNurse[[#This Row],[Physical Therapist (PT) Hours]],NonNurse[[#This Row],[PT Assistant Hours]],NonNurse[[#This Row],[PT Aide Hours]])/NonNurse[[#This Row],[MDS Census]]</f>
        <v>0.31701344656758673</v>
      </c>
      <c r="AA99" s="6">
        <v>0</v>
      </c>
      <c r="AB99" s="6">
        <v>0</v>
      </c>
      <c r="AC99" s="6">
        <v>0</v>
      </c>
      <c r="AD99" s="6">
        <v>0</v>
      </c>
      <c r="AE99" s="6">
        <v>0</v>
      </c>
      <c r="AF99" s="6">
        <v>0</v>
      </c>
      <c r="AG99" s="6">
        <v>0</v>
      </c>
      <c r="AH99" s="1">
        <v>35068</v>
      </c>
      <c r="AI99">
        <v>9</v>
      </c>
    </row>
    <row r="100" spans="1:35" x14ac:dyDescent="0.25">
      <c r="A100" t="s">
        <v>143</v>
      </c>
      <c r="B100" t="s">
        <v>42</v>
      </c>
      <c r="C100" t="s">
        <v>205</v>
      </c>
      <c r="D100" t="s">
        <v>192</v>
      </c>
      <c r="E100" s="6">
        <v>119.59154929577464</v>
      </c>
      <c r="F100" s="6">
        <v>5.52112676056338</v>
      </c>
      <c r="G100" s="6">
        <v>0.18309859154929578</v>
      </c>
      <c r="H100" s="6">
        <v>0.76056338028169013</v>
      </c>
      <c r="I100" s="6">
        <v>0</v>
      </c>
      <c r="J100" s="6">
        <v>0</v>
      </c>
      <c r="K100" s="6">
        <v>0</v>
      </c>
      <c r="L100" s="6">
        <v>4.9984507042253501</v>
      </c>
      <c r="M100" s="6">
        <v>5.6338028169014081</v>
      </c>
      <c r="N100" s="6">
        <v>0.5247887323943663</v>
      </c>
      <c r="O100" s="6">
        <f>SUM(NonNurse[[#This Row],[Qualified Social Work Staff Hours]],NonNurse[[#This Row],[Other Social Work Staff Hours]])/NonNurse[[#This Row],[MDS Census]]</f>
        <v>5.1496879048404193E-2</v>
      </c>
      <c r="P100" s="6">
        <v>4.4966197183098586</v>
      </c>
      <c r="Q100" s="6">
        <v>10.770140845070426</v>
      </c>
      <c r="R100" s="6">
        <f>SUM(NonNurse[[#This Row],[Qualified Activities Professional Hours]],NonNurse[[#This Row],[Other Activities Professional Hours]])/NonNurse[[#This Row],[MDS Census]]</f>
        <v>0.12765751972676956</v>
      </c>
      <c r="S100" s="6">
        <v>1.7150704225352111</v>
      </c>
      <c r="T100" s="6">
        <v>4.2263380281690157</v>
      </c>
      <c r="U100" s="6">
        <v>0</v>
      </c>
      <c r="V100" s="6">
        <f>SUM(NonNurse[[#This Row],[Occupational Therapist Hours]],NonNurse[[#This Row],[OT Assistant Hours]],NonNurse[[#This Row],[OT Aide Hours]])/NonNurse[[#This Row],[MDS Census]]</f>
        <v>4.9680838534919343E-2</v>
      </c>
      <c r="W100" s="6">
        <v>3.7126760563380286</v>
      </c>
      <c r="X100" s="6">
        <v>2.8377464788732389</v>
      </c>
      <c r="Y100" s="6">
        <v>0</v>
      </c>
      <c r="Z100" s="6">
        <f>SUM(NonNurse[[#This Row],[Physical Therapist (PT) Hours]],NonNurse[[#This Row],[PT Assistant Hours]],NonNurse[[#This Row],[PT Aide Hours]])/NonNurse[[#This Row],[MDS Census]]</f>
        <v>5.4773289365210226E-2</v>
      </c>
      <c r="AA100" s="6">
        <v>0</v>
      </c>
      <c r="AB100" s="6">
        <v>0</v>
      </c>
      <c r="AC100" s="6">
        <v>0</v>
      </c>
      <c r="AD100" s="6">
        <v>0</v>
      </c>
      <c r="AE100" s="6">
        <v>0</v>
      </c>
      <c r="AF100" s="6">
        <v>0</v>
      </c>
      <c r="AG100" s="6">
        <v>0</v>
      </c>
      <c r="AH100" s="1">
        <v>35125</v>
      </c>
      <c r="AI100">
        <v>9</v>
      </c>
    </row>
    <row r="101" spans="1:35" x14ac:dyDescent="0.25">
      <c r="A101" t="s">
        <v>143</v>
      </c>
      <c r="B101" t="s">
        <v>49</v>
      </c>
      <c r="C101" t="s">
        <v>222</v>
      </c>
      <c r="D101" t="s">
        <v>200</v>
      </c>
      <c r="E101" s="6">
        <v>67.445652173913047</v>
      </c>
      <c r="F101" s="6">
        <v>6.3668478260869561</v>
      </c>
      <c r="G101" s="6">
        <v>0</v>
      </c>
      <c r="H101" s="6">
        <v>0</v>
      </c>
      <c r="I101" s="6">
        <v>14.684782608695652</v>
      </c>
      <c r="J101" s="6">
        <v>0</v>
      </c>
      <c r="K101" s="6">
        <v>0</v>
      </c>
      <c r="L101" s="6">
        <v>3.9414130434782608</v>
      </c>
      <c r="M101" s="6">
        <v>5.1140217391304352</v>
      </c>
      <c r="N101" s="6">
        <v>1.8889130434782608</v>
      </c>
      <c r="O101" s="6">
        <f>SUM(NonNurse[[#This Row],[Qualified Social Work Staff Hours]],NonNurse[[#This Row],[Other Social Work Staff Hours]])/NonNurse[[#This Row],[MDS Census]]</f>
        <v>0.10383078162771958</v>
      </c>
      <c r="P101" s="6">
        <v>0</v>
      </c>
      <c r="Q101" s="6">
        <v>11.434021739130433</v>
      </c>
      <c r="R101" s="6">
        <f>SUM(NonNurse[[#This Row],[Qualified Activities Professional Hours]],NonNurse[[#This Row],[Other Activities Professional Hours]])/NonNurse[[#This Row],[MDS Census]]</f>
        <v>0.16952941176470585</v>
      </c>
      <c r="S101" s="6">
        <v>7.5152173913043487</v>
      </c>
      <c r="T101" s="6">
        <v>0</v>
      </c>
      <c r="U101" s="6">
        <v>0</v>
      </c>
      <c r="V101" s="6">
        <f>SUM(NonNurse[[#This Row],[Occupational Therapist Hours]],NonNurse[[#This Row],[OT Assistant Hours]],NonNurse[[#This Row],[OT Aide Hours]])/NonNurse[[#This Row],[MDS Census]]</f>
        <v>0.11142626913779211</v>
      </c>
      <c r="W101" s="6">
        <v>4.1634782608695646</v>
      </c>
      <c r="X101" s="6">
        <v>8.1633695652173923</v>
      </c>
      <c r="Y101" s="6">
        <v>0</v>
      </c>
      <c r="Z101" s="6">
        <f>SUM(NonNurse[[#This Row],[Physical Therapist (PT) Hours]],NonNurse[[#This Row],[PT Assistant Hours]],NonNurse[[#This Row],[PT Aide Hours]])/NonNurse[[#This Row],[MDS Census]]</f>
        <v>0.18276712328767125</v>
      </c>
      <c r="AA101" s="6">
        <v>0</v>
      </c>
      <c r="AB101" s="6">
        <v>0</v>
      </c>
      <c r="AC101" s="6">
        <v>0</v>
      </c>
      <c r="AD101" s="6">
        <v>8.9301086956521711</v>
      </c>
      <c r="AE101" s="6">
        <v>0</v>
      </c>
      <c r="AF101" s="6">
        <v>0</v>
      </c>
      <c r="AG101" s="6">
        <v>0</v>
      </c>
      <c r="AH101" s="1">
        <v>35134</v>
      </c>
      <c r="AI101">
        <v>9</v>
      </c>
    </row>
    <row r="102" spans="1:35" x14ac:dyDescent="0.25">
      <c r="A102" t="s">
        <v>143</v>
      </c>
      <c r="B102" t="s">
        <v>77</v>
      </c>
      <c r="C102" t="s">
        <v>220</v>
      </c>
      <c r="D102" t="s">
        <v>192</v>
      </c>
      <c r="E102" s="6">
        <v>118.57608695652173</v>
      </c>
      <c r="F102" s="6">
        <v>5.7391304347826084</v>
      </c>
      <c r="G102" s="6">
        <v>0.16304347826086957</v>
      </c>
      <c r="H102" s="6">
        <v>0</v>
      </c>
      <c r="I102" s="6">
        <v>0</v>
      </c>
      <c r="J102" s="6">
        <v>0</v>
      </c>
      <c r="K102" s="6">
        <v>0</v>
      </c>
      <c r="L102" s="6">
        <v>4.745000000000001</v>
      </c>
      <c r="M102" s="6">
        <v>0</v>
      </c>
      <c r="N102" s="6">
        <v>27.340217391304336</v>
      </c>
      <c r="O102" s="6">
        <f>SUM(NonNurse[[#This Row],[Qualified Social Work Staff Hours]],NonNurse[[#This Row],[Other Social Work Staff Hours]])/NonNurse[[#This Row],[MDS Census]]</f>
        <v>0.23057108809240068</v>
      </c>
      <c r="P102" s="6">
        <v>0</v>
      </c>
      <c r="Q102" s="6">
        <v>10.160652173913041</v>
      </c>
      <c r="R102" s="6">
        <f>SUM(NonNurse[[#This Row],[Qualified Activities Professional Hours]],NonNurse[[#This Row],[Other Activities Professional Hours]])/NonNurse[[#This Row],[MDS Census]]</f>
        <v>8.5688880740672824E-2</v>
      </c>
      <c r="S102" s="6">
        <v>9.2698913043478246</v>
      </c>
      <c r="T102" s="6">
        <v>14.694891304347827</v>
      </c>
      <c r="U102" s="6">
        <v>0</v>
      </c>
      <c r="V102" s="6">
        <f>SUM(NonNurse[[#This Row],[Occupational Therapist Hours]],NonNurse[[#This Row],[OT Assistant Hours]],NonNurse[[#This Row],[OT Aide Hours]])/NonNurse[[#This Row],[MDS Census]]</f>
        <v>0.20210468420570171</v>
      </c>
      <c r="W102" s="6">
        <v>7.0122826086956538</v>
      </c>
      <c r="X102" s="6">
        <v>13.453913043478256</v>
      </c>
      <c r="Y102" s="6">
        <v>0</v>
      </c>
      <c r="Z102" s="6">
        <f>SUM(NonNurse[[#This Row],[Physical Therapist (PT) Hours]],NonNurse[[#This Row],[PT Assistant Hours]],NonNurse[[#This Row],[PT Aide Hours]])/NonNurse[[#This Row],[MDS Census]]</f>
        <v>0.17259968833073605</v>
      </c>
      <c r="AA102" s="6">
        <v>0</v>
      </c>
      <c r="AB102" s="6">
        <v>0</v>
      </c>
      <c r="AC102" s="6">
        <v>0</v>
      </c>
      <c r="AD102" s="6">
        <v>0</v>
      </c>
      <c r="AE102" s="6">
        <v>0</v>
      </c>
      <c r="AF102" s="6">
        <v>0</v>
      </c>
      <c r="AG102" s="6">
        <v>0</v>
      </c>
      <c r="AH102" s="1">
        <v>35183</v>
      </c>
      <c r="AI102">
        <v>9</v>
      </c>
    </row>
    <row r="103" spans="1:35" x14ac:dyDescent="0.25">
      <c r="A103" t="s">
        <v>143</v>
      </c>
      <c r="B103" t="s">
        <v>61</v>
      </c>
      <c r="C103" t="s">
        <v>206</v>
      </c>
      <c r="D103" t="s">
        <v>193</v>
      </c>
      <c r="E103" s="6">
        <v>78.315217391304344</v>
      </c>
      <c r="F103" s="6">
        <v>5.3043478260869561</v>
      </c>
      <c r="G103" s="6">
        <v>0.39130434782608697</v>
      </c>
      <c r="H103" s="6">
        <v>0.54347826086956519</v>
      </c>
      <c r="I103" s="6">
        <v>5.7391304347826084</v>
      </c>
      <c r="J103" s="6">
        <v>0</v>
      </c>
      <c r="K103" s="6">
        <v>0</v>
      </c>
      <c r="L103" s="6">
        <v>1.8964130434782605</v>
      </c>
      <c r="M103" s="6">
        <v>0</v>
      </c>
      <c r="N103" s="6">
        <v>12.149021739130433</v>
      </c>
      <c r="O103" s="6">
        <f>SUM(NonNurse[[#This Row],[Qualified Social Work Staff Hours]],NonNurse[[#This Row],[Other Social Work Staff Hours]])/NonNurse[[#This Row],[MDS Census]]</f>
        <v>0.15512977099236638</v>
      </c>
      <c r="P103" s="6">
        <v>0</v>
      </c>
      <c r="Q103" s="6">
        <v>7.4386956521739123</v>
      </c>
      <c r="R103" s="6">
        <f>SUM(NonNurse[[#This Row],[Qualified Activities Professional Hours]],NonNurse[[#This Row],[Other Activities Professional Hours]])/NonNurse[[#This Row],[MDS Census]]</f>
        <v>9.4984038861901446E-2</v>
      </c>
      <c r="S103" s="6">
        <v>11.788913043478258</v>
      </c>
      <c r="T103" s="6">
        <v>9.653369565217389</v>
      </c>
      <c r="U103" s="6">
        <v>0</v>
      </c>
      <c r="V103" s="6">
        <f>SUM(NonNurse[[#This Row],[Occupational Therapist Hours]],NonNurse[[#This Row],[OT Assistant Hours]],NonNurse[[#This Row],[OT Aide Hours]])/NonNurse[[#This Row],[MDS Census]]</f>
        <v>0.27379458709229698</v>
      </c>
      <c r="W103" s="6">
        <v>6.987717391304348</v>
      </c>
      <c r="X103" s="6">
        <v>15.695108695652175</v>
      </c>
      <c r="Y103" s="6">
        <v>5.5</v>
      </c>
      <c r="Z103" s="6">
        <f>SUM(NonNurse[[#This Row],[Physical Therapist (PT) Hours]],NonNurse[[#This Row],[PT Assistant Hours]],NonNurse[[#This Row],[PT Aide Hours]])/NonNurse[[#This Row],[MDS Census]]</f>
        <v>0.35986398334489944</v>
      </c>
      <c r="AA103" s="6">
        <v>0</v>
      </c>
      <c r="AB103" s="6">
        <v>5.4782608695652177</v>
      </c>
      <c r="AC103" s="6">
        <v>0</v>
      </c>
      <c r="AD103" s="6">
        <v>0</v>
      </c>
      <c r="AE103" s="6">
        <v>0</v>
      </c>
      <c r="AF103" s="6">
        <v>0</v>
      </c>
      <c r="AG103" s="6">
        <v>0</v>
      </c>
      <c r="AH103" s="1">
        <v>35151</v>
      </c>
      <c r="AI103">
        <v>9</v>
      </c>
    </row>
    <row r="104" spans="1:35" x14ac:dyDescent="0.25">
      <c r="A104" t="s">
        <v>143</v>
      </c>
      <c r="B104" t="s">
        <v>26</v>
      </c>
      <c r="C104" t="s">
        <v>206</v>
      </c>
      <c r="D104" t="s">
        <v>193</v>
      </c>
      <c r="E104" s="6">
        <v>165.7608695652174</v>
      </c>
      <c r="F104" s="6">
        <v>69.828260869565213</v>
      </c>
      <c r="G104" s="6">
        <v>0.43478260869565216</v>
      </c>
      <c r="H104" s="6">
        <v>0</v>
      </c>
      <c r="I104" s="6">
        <v>1.4456521739130435</v>
      </c>
      <c r="J104" s="6">
        <v>0</v>
      </c>
      <c r="K104" s="6">
        <v>0</v>
      </c>
      <c r="L104" s="6">
        <v>8.4044565217391316</v>
      </c>
      <c r="M104" s="6">
        <v>1.826086956521739</v>
      </c>
      <c r="N104" s="6">
        <v>0</v>
      </c>
      <c r="O104" s="6">
        <f>SUM(NonNurse[[#This Row],[Qualified Social Work Staff Hours]],NonNurse[[#This Row],[Other Social Work Staff Hours]])/NonNurse[[#This Row],[MDS Census]]</f>
        <v>1.101639344262295E-2</v>
      </c>
      <c r="P104" s="6">
        <v>5.6521739130434785</v>
      </c>
      <c r="Q104" s="6">
        <v>19.777173913043473</v>
      </c>
      <c r="R104" s="6">
        <f>SUM(NonNurse[[#This Row],[Qualified Activities Professional Hours]],NonNurse[[#This Row],[Other Activities Professional Hours]])/NonNurse[[#This Row],[MDS Census]]</f>
        <v>0.15340983606557373</v>
      </c>
      <c r="S104" s="6">
        <v>18.628043478260881</v>
      </c>
      <c r="T104" s="6">
        <v>33.49086956521738</v>
      </c>
      <c r="U104" s="6">
        <v>0</v>
      </c>
      <c r="V104" s="6">
        <f>SUM(NonNurse[[#This Row],[Occupational Therapist Hours]],NonNurse[[#This Row],[OT Assistant Hours]],NonNurse[[#This Row],[OT Aide Hours]])/NonNurse[[#This Row],[MDS Census]]</f>
        <v>0.31442229508196717</v>
      </c>
      <c r="W104" s="6">
        <v>23.687717391304339</v>
      </c>
      <c r="X104" s="6">
        <v>36.663804347826066</v>
      </c>
      <c r="Y104" s="6">
        <v>8.9782608695652169</v>
      </c>
      <c r="Z104" s="6">
        <f>SUM(NonNurse[[#This Row],[Physical Therapist (PT) Hours]],NonNurse[[#This Row],[PT Assistant Hours]],NonNurse[[#This Row],[PT Aide Hours]])/NonNurse[[#This Row],[MDS Census]]</f>
        <v>0.41825180327868833</v>
      </c>
      <c r="AA104" s="6">
        <v>10.108695652173912</v>
      </c>
      <c r="AB104" s="6">
        <v>0</v>
      </c>
      <c r="AC104" s="6">
        <v>0</v>
      </c>
      <c r="AD104" s="6">
        <v>0</v>
      </c>
      <c r="AE104" s="6">
        <v>0</v>
      </c>
      <c r="AF104" s="6">
        <v>0</v>
      </c>
      <c r="AG104" s="6">
        <v>0</v>
      </c>
      <c r="AH104" s="1">
        <v>35099</v>
      </c>
      <c r="AI104">
        <v>9</v>
      </c>
    </row>
    <row r="105" spans="1:35" x14ac:dyDescent="0.25">
      <c r="A105" t="s">
        <v>143</v>
      </c>
      <c r="B105" t="s">
        <v>10</v>
      </c>
      <c r="C105" t="s">
        <v>209</v>
      </c>
      <c r="D105" t="s">
        <v>193</v>
      </c>
      <c r="E105" s="6">
        <v>65.293478260869563</v>
      </c>
      <c r="F105" s="6">
        <v>5.75</v>
      </c>
      <c r="G105" s="6">
        <v>1.0217391304347827</v>
      </c>
      <c r="H105" s="6">
        <v>0.64130434782608692</v>
      </c>
      <c r="I105" s="6">
        <v>0.4891304347826087</v>
      </c>
      <c r="J105" s="6">
        <v>0</v>
      </c>
      <c r="K105" s="6">
        <v>0</v>
      </c>
      <c r="L105" s="6">
        <v>3.7755434782608686</v>
      </c>
      <c r="M105" s="6">
        <v>0</v>
      </c>
      <c r="N105" s="6">
        <v>8.3021739130434771</v>
      </c>
      <c r="O105" s="6">
        <f>SUM(NonNurse[[#This Row],[Qualified Social Work Staff Hours]],NonNurse[[#This Row],[Other Social Work Staff Hours]])/NonNurse[[#This Row],[MDS Census]]</f>
        <v>0.12715165640086565</v>
      </c>
      <c r="P105" s="6">
        <v>0</v>
      </c>
      <c r="Q105" s="6">
        <v>11.447391304347832</v>
      </c>
      <c r="R105" s="6">
        <f>SUM(NonNurse[[#This Row],[Qualified Activities Professional Hours]],NonNurse[[#This Row],[Other Activities Professional Hours]])/NonNurse[[#This Row],[MDS Census]]</f>
        <v>0.17532212418844692</v>
      </c>
      <c r="S105" s="6">
        <v>10.106195652173913</v>
      </c>
      <c r="T105" s="6">
        <v>8.289782608695651</v>
      </c>
      <c r="U105" s="6">
        <v>0</v>
      </c>
      <c r="V105" s="6">
        <f>SUM(NonNurse[[#This Row],[Occupational Therapist Hours]],NonNurse[[#This Row],[OT Assistant Hours]],NonNurse[[#This Row],[OT Aide Hours]])/NonNurse[[#This Row],[MDS Census]]</f>
        <v>0.28174296653903774</v>
      </c>
      <c r="W105" s="6">
        <v>5.0055434782608703</v>
      </c>
      <c r="X105" s="6">
        <v>6.7904347826086981</v>
      </c>
      <c r="Y105" s="6">
        <v>0</v>
      </c>
      <c r="Z105" s="6">
        <f>SUM(NonNurse[[#This Row],[Physical Therapist (PT) Hours]],NonNurse[[#This Row],[PT Assistant Hours]],NonNurse[[#This Row],[PT Aide Hours]])/NonNurse[[#This Row],[MDS Census]]</f>
        <v>0.18066089562177465</v>
      </c>
      <c r="AA105" s="6">
        <v>1</v>
      </c>
      <c r="AB105" s="6">
        <v>0</v>
      </c>
      <c r="AC105" s="6">
        <v>0</v>
      </c>
      <c r="AD105" s="6">
        <v>0</v>
      </c>
      <c r="AE105" s="6">
        <v>0</v>
      </c>
      <c r="AF105" s="6">
        <v>0</v>
      </c>
      <c r="AG105" s="6">
        <v>0</v>
      </c>
      <c r="AH105" s="1">
        <v>35073</v>
      </c>
      <c r="AI105">
        <v>9</v>
      </c>
    </row>
    <row r="106" spans="1:35" x14ac:dyDescent="0.25">
      <c r="A106" t="s">
        <v>143</v>
      </c>
      <c r="B106" t="s">
        <v>1</v>
      </c>
      <c r="C106" t="s">
        <v>206</v>
      </c>
      <c r="D106" t="s">
        <v>193</v>
      </c>
      <c r="E106" s="6">
        <v>114.67391304347827</v>
      </c>
      <c r="F106" s="6">
        <v>5.5869565217391308</v>
      </c>
      <c r="G106" s="6">
        <v>0</v>
      </c>
      <c r="H106" s="6">
        <v>0.68228260869565216</v>
      </c>
      <c r="I106" s="6">
        <v>0.64130434782608692</v>
      </c>
      <c r="J106" s="6">
        <v>0</v>
      </c>
      <c r="K106" s="6">
        <v>0</v>
      </c>
      <c r="L106" s="6">
        <v>8.6195652173913034E-2</v>
      </c>
      <c r="M106" s="6">
        <v>4.8695652173913047</v>
      </c>
      <c r="N106" s="6">
        <v>0</v>
      </c>
      <c r="O106" s="6">
        <f>SUM(NonNurse[[#This Row],[Qualified Social Work Staff Hours]],NonNurse[[#This Row],[Other Social Work Staff Hours]])/NonNurse[[#This Row],[MDS Census]]</f>
        <v>4.2464454976303322E-2</v>
      </c>
      <c r="P106" s="6">
        <v>4.9456521739130439</v>
      </c>
      <c r="Q106" s="6">
        <v>24.410326086956523</v>
      </c>
      <c r="R106" s="6">
        <f>SUM(NonNurse[[#This Row],[Qualified Activities Professional Hours]],NonNurse[[#This Row],[Other Activities Professional Hours]])/NonNurse[[#This Row],[MDS Census]]</f>
        <v>0.25599526066350708</v>
      </c>
      <c r="S106" s="6">
        <v>0.17239130434782607</v>
      </c>
      <c r="T106" s="6">
        <v>0</v>
      </c>
      <c r="U106" s="6">
        <v>0</v>
      </c>
      <c r="V106" s="6">
        <f>SUM(NonNurse[[#This Row],[Occupational Therapist Hours]],NonNurse[[#This Row],[OT Assistant Hours]],NonNurse[[#This Row],[OT Aide Hours]])/NonNurse[[#This Row],[MDS Census]]</f>
        <v>1.5033175355450236E-3</v>
      </c>
      <c r="W106" s="6">
        <v>0.95923913043478259</v>
      </c>
      <c r="X106" s="6">
        <v>1.2592391304347823</v>
      </c>
      <c r="Y106" s="6">
        <v>0</v>
      </c>
      <c r="Z106" s="6">
        <f>SUM(NonNurse[[#This Row],[Physical Therapist (PT) Hours]],NonNurse[[#This Row],[PT Assistant Hours]],NonNurse[[#This Row],[PT Aide Hours]])/NonNurse[[#This Row],[MDS Census]]</f>
        <v>1.9345971563981039E-2</v>
      </c>
      <c r="AA106" s="6">
        <v>0</v>
      </c>
      <c r="AB106" s="6">
        <v>0</v>
      </c>
      <c r="AC106" s="6">
        <v>0</v>
      </c>
      <c r="AD106" s="6">
        <v>0</v>
      </c>
      <c r="AE106" s="6">
        <v>0</v>
      </c>
      <c r="AF106" s="6">
        <v>0</v>
      </c>
      <c r="AG106" s="6">
        <v>0</v>
      </c>
      <c r="AH106" s="1">
        <v>35004</v>
      </c>
      <c r="AI106">
        <v>9</v>
      </c>
    </row>
    <row r="107" spans="1:35" x14ac:dyDescent="0.25">
      <c r="A107" t="s">
        <v>143</v>
      </c>
      <c r="B107" t="s">
        <v>124</v>
      </c>
      <c r="C107" t="s">
        <v>215</v>
      </c>
      <c r="D107" t="s">
        <v>192</v>
      </c>
      <c r="E107" s="6">
        <v>68.239130434782609</v>
      </c>
      <c r="F107" s="6">
        <v>5.7391304347826084</v>
      </c>
      <c r="G107" s="6">
        <v>0.24456521739130435</v>
      </c>
      <c r="H107" s="6">
        <v>0.54739130434782635</v>
      </c>
      <c r="I107" s="6">
        <v>0.55434782608695654</v>
      </c>
      <c r="J107" s="6">
        <v>0</v>
      </c>
      <c r="K107" s="6">
        <v>0</v>
      </c>
      <c r="L107" s="6">
        <v>8.9253260869565221</v>
      </c>
      <c r="M107" s="6">
        <v>5.7391304347826084</v>
      </c>
      <c r="N107" s="6">
        <v>0</v>
      </c>
      <c r="O107" s="6">
        <f>SUM(NonNurse[[#This Row],[Qualified Social Work Staff Hours]],NonNurse[[#This Row],[Other Social Work Staff Hours]])/NonNurse[[#This Row],[MDS Census]]</f>
        <v>8.4103217585218215E-2</v>
      </c>
      <c r="P107" s="6">
        <v>3.7051086956521742</v>
      </c>
      <c r="Q107" s="6">
        <v>0</v>
      </c>
      <c r="R107" s="6">
        <f>SUM(NonNurse[[#This Row],[Qualified Activities Professional Hours]],NonNurse[[#This Row],[Other Activities Professional Hours]])/NonNurse[[#This Row],[MDS Census]]</f>
        <v>5.4295954125517687E-2</v>
      </c>
      <c r="S107" s="6">
        <v>16.503913043478267</v>
      </c>
      <c r="T107" s="6">
        <v>22.827065217391311</v>
      </c>
      <c r="U107" s="6">
        <v>0</v>
      </c>
      <c r="V107" s="6">
        <f>SUM(NonNurse[[#This Row],[Occupational Therapist Hours]],NonNurse[[#This Row],[OT Assistant Hours]],NonNurse[[#This Row],[OT Aide Hours]])/NonNurse[[#This Row],[MDS Census]]</f>
        <v>0.57636986301369886</v>
      </c>
      <c r="W107" s="6">
        <v>15.134021739130429</v>
      </c>
      <c r="X107" s="6">
        <v>26.545326086956528</v>
      </c>
      <c r="Y107" s="6">
        <v>2.1739130434782608E-2</v>
      </c>
      <c r="Z107" s="6">
        <f>SUM(NonNurse[[#This Row],[Physical Therapist (PT) Hours]],NonNurse[[#This Row],[PT Assistant Hours]],NonNurse[[#This Row],[PT Aide Hours]])/NonNurse[[#This Row],[MDS Census]]</f>
        <v>0.61110226186683647</v>
      </c>
      <c r="AA107" s="6">
        <v>0</v>
      </c>
      <c r="AB107" s="6">
        <v>0</v>
      </c>
      <c r="AC107" s="6">
        <v>0</v>
      </c>
      <c r="AD107" s="6">
        <v>0</v>
      </c>
      <c r="AE107" s="6">
        <v>0</v>
      </c>
      <c r="AF107" s="6">
        <v>0</v>
      </c>
      <c r="AG107" s="6">
        <v>0.97750000000000004</v>
      </c>
      <c r="AH107" s="1">
        <v>35283</v>
      </c>
      <c r="AI107">
        <v>9</v>
      </c>
    </row>
    <row r="108" spans="1:35" x14ac:dyDescent="0.25">
      <c r="A108" t="s">
        <v>143</v>
      </c>
      <c r="B108" t="s">
        <v>121</v>
      </c>
      <c r="C108" t="s">
        <v>208</v>
      </c>
      <c r="D108" t="s">
        <v>192</v>
      </c>
      <c r="E108" s="6">
        <v>63.413043478260867</v>
      </c>
      <c r="F108" s="6">
        <v>5.7391304347826084</v>
      </c>
      <c r="G108" s="6">
        <v>0.28260869565217389</v>
      </c>
      <c r="H108" s="6">
        <v>0.33271739130434769</v>
      </c>
      <c r="I108" s="6">
        <v>0.82608695652173914</v>
      </c>
      <c r="J108" s="6">
        <v>0</v>
      </c>
      <c r="K108" s="6">
        <v>0</v>
      </c>
      <c r="L108" s="6">
        <v>9.5736956521739138</v>
      </c>
      <c r="M108" s="6">
        <v>5.2365217391304331</v>
      </c>
      <c r="N108" s="6">
        <v>0</v>
      </c>
      <c r="O108" s="6">
        <f>SUM(NonNurse[[#This Row],[Qualified Social Work Staff Hours]],NonNurse[[#This Row],[Other Social Work Staff Hours]])/NonNurse[[#This Row],[MDS Census]]</f>
        <v>8.2577991086732916E-2</v>
      </c>
      <c r="P108" s="6">
        <v>3.2472826086956528</v>
      </c>
      <c r="Q108" s="6">
        <v>0</v>
      </c>
      <c r="R108" s="6">
        <f>SUM(NonNurse[[#This Row],[Qualified Activities Professional Hours]],NonNurse[[#This Row],[Other Activities Professional Hours]])/NonNurse[[#This Row],[MDS Census]]</f>
        <v>5.1208433321906076E-2</v>
      </c>
      <c r="S108" s="6">
        <v>16.703478260869559</v>
      </c>
      <c r="T108" s="6">
        <v>27.149239130434783</v>
      </c>
      <c r="U108" s="6">
        <v>0</v>
      </c>
      <c r="V108" s="6">
        <f>SUM(NonNurse[[#This Row],[Occupational Therapist Hours]],NonNurse[[#This Row],[OT Assistant Hours]],NonNurse[[#This Row],[OT Aide Hours]])/NonNurse[[#This Row],[MDS Census]]</f>
        <v>0.69154096674665744</v>
      </c>
      <c r="W108" s="6">
        <v>19.200760869565212</v>
      </c>
      <c r="X108" s="6">
        <v>18.483586956521737</v>
      </c>
      <c r="Y108" s="6">
        <v>0</v>
      </c>
      <c r="Z108" s="6">
        <f>SUM(NonNurse[[#This Row],[Physical Therapist (PT) Hours]],NonNurse[[#This Row],[PT Assistant Hours]],NonNurse[[#This Row],[PT Aide Hours]])/NonNurse[[#This Row],[MDS Census]]</f>
        <v>0.59426808364758299</v>
      </c>
      <c r="AA108" s="6">
        <v>0</v>
      </c>
      <c r="AB108" s="6">
        <v>0</v>
      </c>
      <c r="AC108" s="6">
        <v>0</v>
      </c>
      <c r="AD108" s="6">
        <v>0</v>
      </c>
      <c r="AE108" s="6">
        <v>0</v>
      </c>
      <c r="AF108" s="6">
        <v>0</v>
      </c>
      <c r="AG108" s="6">
        <v>0.13043478260869565</v>
      </c>
      <c r="AH108" s="1">
        <v>35280</v>
      </c>
      <c r="AI108">
        <v>9</v>
      </c>
    </row>
    <row r="109" spans="1:35" x14ac:dyDescent="0.25">
      <c r="A109" t="s">
        <v>143</v>
      </c>
      <c r="B109" t="s">
        <v>127</v>
      </c>
      <c r="C109" t="s">
        <v>207</v>
      </c>
      <c r="D109" t="s">
        <v>192</v>
      </c>
      <c r="E109" s="6">
        <v>66.858695652173907</v>
      </c>
      <c r="F109" s="6">
        <v>5.7391304347826084</v>
      </c>
      <c r="G109" s="6">
        <v>0.42391304347826086</v>
      </c>
      <c r="H109" s="6">
        <v>0.4959782608695657</v>
      </c>
      <c r="I109" s="6">
        <v>0.57608695652173914</v>
      </c>
      <c r="J109" s="6">
        <v>0</v>
      </c>
      <c r="K109" s="6">
        <v>0</v>
      </c>
      <c r="L109" s="6">
        <v>6.5811956521739123</v>
      </c>
      <c r="M109" s="6">
        <v>5.9790217391304354</v>
      </c>
      <c r="N109" s="6">
        <v>4.8913043478260872E-2</v>
      </c>
      <c r="O109" s="6">
        <f>SUM(NonNurse[[#This Row],[Qualified Social Work Staff Hours]],NonNurse[[#This Row],[Other Social Work Staff Hours]])/NonNurse[[#This Row],[MDS Census]]</f>
        <v>9.0159323687205348E-2</v>
      </c>
      <c r="P109" s="6">
        <v>4.3660869565217384</v>
      </c>
      <c r="Q109" s="6">
        <v>0</v>
      </c>
      <c r="R109" s="6">
        <f>SUM(NonNurse[[#This Row],[Qualified Activities Professional Hours]],NonNurse[[#This Row],[Other Activities Professional Hours]])/NonNurse[[#This Row],[MDS Census]]</f>
        <v>6.5303202731263207E-2</v>
      </c>
      <c r="S109" s="6">
        <v>14.756847826086959</v>
      </c>
      <c r="T109" s="6">
        <v>20.478369565217399</v>
      </c>
      <c r="U109" s="6">
        <v>0</v>
      </c>
      <c r="V109" s="6">
        <f>SUM(NonNurse[[#This Row],[Occupational Therapist Hours]],NonNurse[[#This Row],[OT Assistant Hours]],NonNurse[[#This Row],[OT Aide Hours]])/NonNurse[[#This Row],[MDS Census]]</f>
        <v>0.52701024223703485</v>
      </c>
      <c r="W109" s="6">
        <v>16.262826086956519</v>
      </c>
      <c r="X109" s="6">
        <v>21.415217391304338</v>
      </c>
      <c r="Y109" s="6">
        <v>0</v>
      </c>
      <c r="Z109" s="6">
        <f>SUM(NonNurse[[#This Row],[Physical Therapist (PT) Hours]],NonNurse[[#This Row],[PT Assistant Hours]],NonNurse[[#This Row],[PT Aide Hours]])/NonNurse[[#This Row],[MDS Census]]</f>
        <v>0.56354739066818393</v>
      </c>
      <c r="AA109" s="6">
        <v>0</v>
      </c>
      <c r="AB109" s="6">
        <v>0</v>
      </c>
      <c r="AC109" s="6">
        <v>0</v>
      </c>
      <c r="AD109" s="6">
        <v>0</v>
      </c>
      <c r="AE109" s="6">
        <v>0</v>
      </c>
      <c r="AF109" s="6">
        <v>0</v>
      </c>
      <c r="AG109" s="6">
        <v>0</v>
      </c>
      <c r="AH109" s="1">
        <v>35286</v>
      </c>
      <c r="AI109">
        <v>9</v>
      </c>
    </row>
    <row r="110" spans="1:35" x14ac:dyDescent="0.25">
      <c r="A110" t="s">
        <v>143</v>
      </c>
      <c r="B110" t="s">
        <v>123</v>
      </c>
      <c r="C110" t="s">
        <v>243</v>
      </c>
      <c r="D110" t="s">
        <v>192</v>
      </c>
      <c r="E110" s="6">
        <v>66.608695652173907</v>
      </c>
      <c r="F110" s="6">
        <v>5.7391304347826084</v>
      </c>
      <c r="G110" s="6">
        <v>0.45652173913043476</v>
      </c>
      <c r="H110" s="6">
        <v>0.57391304347826122</v>
      </c>
      <c r="I110" s="6">
        <v>1.3586956521739131</v>
      </c>
      <c r="J110" s="6">
        <v>0</v>
      </c>
      <c r="K110" s="6">
        <v>0</v>
      </c>
      <c r="L110" s="6">
        <v>6.8208695652173921</v>
      </c>
      <c r="M110" s="6">
        <v>4.5731521739130434</v>
      </c>
      <c r="N110" s="6">
        <v>0</v>
      </c>
      <c r="O110" s="6">
        <f>SUM(NonNurse[[#This Row],[Qualified Social Work Staff Hours]],NonNurse[[#This Row],[Other Social Work Staff Hours]])/NonNurse[[#This Row],[MDS Census]]</f>
        <v>6.8656984334203655E-2</v>
      </c>
      <c r="P110" s="6">
        <v>2.4026086956521735</v>
      </c>
      <c r="Q110" s="6">
        <v>0</v>
      </c>
      <c r="R110" s="6">
        <f>SUM(NonNurse[[#This Row],[Qualified Activities Professional Hours]],NonNurse[[#This Row],[Other Activities Professional Hours]])/NonNurse[[#This Row],[MDS Census]]</f>
        <v>3.607049608355091E-2</v>
      </c>
      <c r="S110" s="6">
        <v>9.1752173913043489</v>
      </c>
      <c r="T110" s="6">
        <v>24.114130434782599</v>
      </c>
      <c r="U110" s="6">
        <v>0</v>
      </c>
      <c r="V110" s="6">
        <f>SUM(NonNurse[[#This Row],[Occupational Therapist Hours]],NonNurse[[#This Row],[OT Assistant Hours]],NonNurse[[#This Row],[OT Aide Hours]])/NonNurse[[#This Row],[MDS Census]]</f>
        <v>0.49977480417754555</v>
      </c>
      <c r="W110" s="6">
        <v>11.910978260869564</v>
      </c>
      <c r="X110" s="6">
        <v>23.00336956521738</v>
      </c>
      <c r="Y110" s="6">
        <v>0</v>
      </c>
      <c r="Z110" s="6">
        <f>SUM(NonNurse[[#This Row],[Physical Therapist (PT) Hours]],NonNurse[[#This Row],[PT Assistant Hours]],NonNurse[[#This Row],[PT Aide Hours]])/NonNurse[[#This Row],[MDS Census]]</f>
        <v>0.52417101827676227</v>
      </c>
      <c r="AA110" s="6">
        <v>0</v>
      </c>
      <c r="AB110" s="6">
        <v>0</v>
      </c>
      <c r="AC110" s="6">
        <v>0</v>
      </c>
      <c r="AD110" s="6">
        <v>0</v>
      </c>
      <c r="AE110" s="6">
        <v>0</v>
      </c>
      <c r="AF110" s="6">
        <v>0</v>
      </c>
      <c r="AG110" s="6">
        <v>0</v>
      </c>
      <c r="AH110" s="1">
        <v>35282</v>
      </c>
      <c r="AI110">
        <v>9</v>
      </c>
    </row>
    <row r="111" spans="1:35" x14ac:dyDescent="0.25">
      <c r="A111" t="s">
        <v>143</v>
      </c>
      <c r="B111" t="s">
        <v>133</v>
      </c>
      <c r="C111" t="s">
        <v>206</v>
      </c>
      <c r="D111" t="s">
        <v>193</v>
      </c>
      <c r="E111" s="6">
        <v>123.01086956521739</v>
      </c>
      <c r="F111" s="6">
        <v>5.4782608695652177</v>
      </c>
      <c r="G111" s="6">
        <v>0.28260869565217389</v>
      </c>
      <c r="H111" s="6">
        <v>0.84510869565217395</v>
      </c>
      <c r="I111" s="6">
        <v>3.5326086956521738</v>
      </c>
      <c r="J111" s="6">
        <v>0</v>
      </c>
      <c r="K111" s="6">
        <v>0</v>
      </c>
      <c r="L111" s="6">
        <v>0</v>
      </c>
      <c r="M111" s="6">
        <v>5.4782608695652177</v>
      </c>
      <c r="N111" s="6">
        <v>0</v>
      </c>
      <c r="O111" s="6">
        <f>SUM(NonNurse[[#This Row],[Qualified Social Work Staff Hours]],NonNurse[[#This Row],[Other Social Work Staff Hours]])/NonNurse[[#This Row],[MDS Census]]</f>
        <v>4.4534770698948491E-2</v>
      </c>
      <c r="P111" s="6">
        <v>0</v>
      </c>
      <c r="Q111" s="6">
        <v>5.3043478260869561</v>
      </c>
      <c r="R111" s="6">
        <f>SUM(NonNurse[[#This Row],[Qualified Activities Professional Hours]],NonNurse[[#This Row],[Other Activities Professional Hours]])/NonNurse[[#This Row],[MDS Census]]</f>
        <v>4.3120968454537417E-2</v>
      </c>
      <c r="S111" s="6">
        <v>0</v>
      </c>
      <c r="T111" s="6">
        <v>0</v>
      </c>
      <c r="U111" s="6">
        <v>0</v>
      </c>
      <c r="V111" s="6">
        <f>SUM(NonNurse[[#This Row],[Occupational Therapist Hours]],NonNurse[[#This Row],[OT Assistant Hours]],NonNurse[[#This Row],[OT Aide Hours]])/NonNurse[[#This Row],[MDS Census]]</f>
        <v>0</v>
      </c>
      <c r="W111" s="6">
        <v>0</v>
      </c>
      <c r="X111" s="6">
        <v>0</v>
      </c>
      <c r="Y111" s="6">
        <v>0</v>
      </c>
      <c r="Z111" s="6">
        <f>SUM(NonNurse[[#This Row],[Physical Therapist (PT) Hours]],NonNurse[[#This Row],[PT Assistant Hours]],NonNurse[[#This Row],[PT Aide Hours]])/NonNurse[[#This Row],[MDS Census]]</f>
        <v>0</v>
      </c>
      <c r="AA111" s="6">
        <v>0</v>
      </c>
      <c r="AB111" s="6">
        <v>0</v>
      </c>
      <c r="AC111" s="6">
        <v>0</v>
      </c>
      <c r="AD111" s="6">
        <v>0</v>
      </c>
      <c r="AE111" s="6">
        <v>32.619565217391305</v>
      </c>
      <c r="AF111" s="6">
        <v>0</v>
      </c>
      <c r="AG111" s="6">
        <v>0</v>
      </c>
      <c r="AH111" s="1">
        <v>35292</v>
      </c>
      <c r="AI111">
        <v>9</v>
      </c>
    </row>
    <row r="112" spans="1:35" x14ac:dyDescent="0.25">
      <c r="A112" t="s">
        <v>143</v>
      </c>
      <c r="B112" t="s">
        <v>87</v>
      </c>
      <c r="C112" t="s">
        <v>207</v>
      </c>
      <c r="D112" t="s">
        <v>192</v>
      </c>
      <c r="E112" s="6">
        <v>91.5</v>
      </c>
      <c r="F112" s="6">
        <v>2.9565217391304346</v>
      </c>
      <c r="G112" s="6">
        <v>0</v>
      </c>
      <c r="H112" s="6">
        <v>0</v>
      </c>
      <c r="I112" s="6">
        <v>0</v>
      </c>
      <c r="J112" s="6">
        <v>0</v>
      </c>
      <c r="K112" s="6">
        <v>0</v>
      </c>
      <c r="L112" s="6">
        <v>2.2826086956521739E-2</v>
      </c>
      <c r="M112" s="6">
        <v>0</v>
      </c>
      <c r="N112" s="6">
        <v>3.0895652173913049</v>
      </c>
      <c r="O112" s="6">
        <f>SUM(NonNurse[[#This Row],[Qualified Social Work Staff Hours]],NonNurse[[#This Row],[Other Social Work Staff Hours]])/NonNurse[[#This Row],[MDS Census]]</f>
        <v>3.3765740080779288E-2</v>
      </c>
      <c r="P112" s="6">
        <v>4.8695652173913047</v>
      </c>
      <c r="Q112" s="6">
        <v>35.740217391304341</v>
      </c>
      <c r="R112" s="6">
        <f>SUM(NonNurse[[#This Row],[Qualified Activities Professional Hours]],NonNurse[[#This Row],[Other Activities Professional Hours]])/NonNurse[[#This Row],[MDS Census]]</f>
        <v>0.44382276075077209</v>
      </c>
      <c r="S112" s="6">
        <v>0</v>
      </c>
      <c r="T112" s="6">
        <v>0</v>
      </c>
      <c r="U112" s="6">
        <v>0</v>
      </c>
      <c r="V112" s="6">
        <f>SUM(NonNurse[[#This Row],[Occupational Therapist Hours]],NonNurse[[#This Row],[OT Assistant Hours]],NonNurse[[#This Row],[OT Aide Hours]])/NonNurse[[#This Row],[MDS Census]]</f>
        <v>0</v>
      </c>
      <c r="W112" s="6">
        <v>0.60108695652173905</v>
      </c>
      <c r="X112" s="6">
        <v>5.7391304347826084</v>
      </c>
      <c r="Y112" s="6">
        <v>0</v>
      </c>
      <c r="Z112" s="6">
        <f>SUM(NonNurse[[#This Row],[Physical Therapist (PT) Hours]],NonNurse[[#This Row],[PT Assistant Hours]],NonNurse[[#This Row],[PT Aide Hours]])/NonNurse[[#This Row],[MDS Census]]</f>
        <v>6.9291993347588496E-2</v>
      </c>
      <c r="AA112" s="6">
        <v>0</v>
      </c>
      <c r="AB112" s="6">
        <v>0</v>
      </c>
      <c r="AC112" s="6">
        <v>0</v>
      </c>
      <c r="AD112" s="6">
        <v>0</v>
      </c>
      <c r="AE112" s="6">
        <v>0</v>
      </c>
      <c r="AF112" s="6">
        <v>0</v>
      </c>
      <c r="AG112" s="6">
        <v>0</v>
      </c>
      <c r="AH112" s="1">
        <v>35217</v>
      </c>
      <c r="AI112">
        <v>9</v>
      </c>
    </row>
    <row r="113" spans="1:35" x14ac:dyDescent="0.25">
      <c r="A113" t="s">
        <v>143</v>
      </c>
      <c r="B113" t="s">
        <v>30</v>
      </c>
      <c r="C113" t="s">
        <v>207</v>
      </c>
      <c r="D113" t="s">
        <v>192</v>
      </c>
      <c r="E113" s="6">
        <v>97.673913043478265</v>
      </c>
      <c r="F113" s="6">
        <v>5.7391304347826084</v>
      </c>
      <c r="G113" s="6">
        <v>1.5713043478260873</v>
      </c>
      <c r="H113" s="6">
        <v>0.33695652173913043</v>
      </c>
      <c r="I113" s="6">
        <v>0.53260869565217395</v>
      </c>
      <c r="J113" s="6">
        <v>0</v>
      </c>
      <c r="K113" s="6">
        <v>0</v>
      </c>
      <c r="L113" s="6">
        <v>5.1835869565217392</v>
      </c>
      <c r="M113" s="6">
        <v>0</v>
      </c>
      <c r="N113" s="6">
        <v>15.616413043478257</v>
      </c>
      <c r="O113" s="6">
        <f>SUM(NonNurse[[#This Row],[Qualified Social Work Staff Hours]],NonNurse[[#This Row],[Other Social Work Staff Hours]])/NonNurse[[#This Row],[MDS Census]]</f>
        <v>0.15988315156910746</v>
      </c>
      <c r="P113" s="6">
        <v>0</v>
      </c>
      <c r="Q113" s="6">
        <v>3.7171739130434767</v>
      </c>
      <c r="R113" s="6">
        <f>SUM(NonNurse[[#This Row],[Qualified Activities Professional Hours]],NonNurse[[#This Row],[Other Activities Professional Hours]])/NonNurse[[#This Row],[MDS Census]]</f>
        <v>3.8056977520587565E-2</v>
      </c>
      <c r="S113" s="6">
        <v>5.5535869565217402</v>
      </c>
      <c r="T113" s="6">
        <v>9.3527173913043491</v>
      </c>
      <c r="U113" s="6">
        <v>0</v>
      </c>
      <c r="V113" s="6">
        <f>SUM(NonNurse[[#This Row],[Occupational Therapist Hours]],NonNurse[[#This Row],[OT Assistant Hours]],NonNurse[[#This Row],[OT Aide Hours]])/NonNurse[[#This Row],[MDS Census]]</f>
        <v>0.15261295348319612</v>
      </c>
      <c r="W113" s="6">
        <v>10.003043478260873</v>
      </c>
      <c r="X113" s="6">
        <v>13.14673913043478</v>
      </c>
      <c r="Y113" s="6">
        <v>0</v>
      </c>
      <c r="Z113" s="6">
        <f>SUM(NonNurse[[#This Row],[Physical Therapist (PT) Hours]],NonNurse[[#This Row],[PT Assistant Hours]],NonNurse[[#This Row],[PT Aide Hours]])/NonNurse[[#This Row],[MDS Census]]</f>
        <v>0.23701090585354995</v>
      </c>
      <c r="AA113" s="6">
        <v>0</v>
      </c>
      <c r="AB113" s="6">
        <v>0</v>
      </c>
      <c r="AC113" s="6">
        <v>0</v>
      </c>
      <c r="AD113" s="6">
        <v>0</v>
      </c>
      <c r="AE113" s="6">
        <v>0</v>
      </c>
      <c r="AF113" s="6">
        <v>0</v>
      </c>
      <c r="AG113" s="6">
        <v>0</v>
      </c>
      <c r="AH113" s="1">
        <v>35105</v>
      </c>
      <c r="AI113">
        <v>9</v>
      </c>
    </row>
    <row r="114" spans="1:35" x14ac:dyDescent="0.25">
      <c r="A114" t="s">
        <v>143</v>
      </c>
      <c r="B114" t="s">
        <v>89</v>
      </c>
      <c r="C114" t="s">
        <v>220</v>
      </c>
      <c r="D114" t="s">
        <v>192</v>
      </c>
      <c r="E114" s="6">
        <v>21.956521739130434</v>
      </c>
      <c r="F114" s="6">
        <v>2.1861956521739128</v>
      </c>
      <c r="G114" s="6">
        <v>0</v>
      </c>
      <c r="H114" s="6">
        <v>0</v>
      </c>
      <c r="I114" s="6">
        <v>0.46739130434782611</v>
      </c>
      <c r="J114" s="6">
        <v>0</v>
      </c>
      <c r="K114" s="6">
        <v>0</v>
      </c>
      <c r="L114" s="6">
        <v>4.026630434782609</v>
      </c>
      <c r="M114" s="6">
        <v>0</v>
      </c>
      <c r="N114" s="6">
        <v>0</v>
      </c>
      <c r="O114" s="6">
        <f>SUM(NonNurse[[#This Row],[Qualified Social Work Staff Hours]],NonNurse[[#This Row],[Other Social Work Staff Hours]])/NonNurse[[#This Row],[MDS Census]]</f>
        <v>0</v>
      </c>
      <c r="P114" s="6">
        <v>0</v>
      </c>
      <c r="Q114" s="6">
        <v>0</v>
      </c>
      <c r="R114" s="6">
        <f>SUM(NonNurse[[#This Row],[Qualified Activities Professional Hours]],NonNurse[[#This Row],[Other Activities Professional Hours]])/NonNurse[[#This Row],[MDS Census]]</f>
        <v>0</v>
      </c>
      <c r="S114" s="6">
        <v>2.5558695652173915</v>
      </c>
      <c r="T114" s="6">
        <v>4.305543478260871</v>
      </c>
      <c r="U114" s="6">
        <v>0</v>
      </c>
      <c r="V114" s="6">
        <f>SUM(NonNurse[[#This Row],[Occupational Therapist Hours]],NonNurse[[#This Row],[OT Assistant Hours]],NonNurse[[#This Row],[OT Aide Hours]])/NonNurse[[#This Row],[MDS Census]]</f>
        <v>0.31250000000000011</v>
      </c>
      <c r="W114" s="6">
        <v>4.1007608695652165</v>
      </c>
      <c r="X114" s="6">
        <v>7.3915217391304333</v>
      </c>
      <c r="Y114" s="6">
        <v>4.3043478260869561</v>
      </c>
      <c r="Z114" s="6">
        <f>SUM(NonNurse[[#This Row],[Physical Therapist (PT) Hours]],NonNurse[[#This Row],[PT Assistant Hours]],NonNurse[[#This Row],[PT Aide Hours]])/NonNurse[[#This Row],[MDS Census]]</f>
        <v>0.71945049504950487</v>
      </c>
      <c r="AA114" s="6">
        <v>0</v>
      </c>
      <c r="AB114" s="6">
        <v>0</v>
      </c>
      <c r="AC114" s="6">
        <v>0</v>
      </c>
      <c r="AD114" s="6">
        <v>0</v>
      </c>
      <c r="AE114" s="6">
        <v>0</v>
      </c>
      <c r="AF114" s="6">
        <v>0</v>
      </c>
      <c r="AG114" s="6">
        <v>0</v>
      </c>
      <c r="AH114" s="1">
        <v>35231</v>
      </c>
      <c r="AI114">
        <v>9</v>
      </c>
    </row>
    <row r="115" spans="1:35" x14ac:dyDescent="0.25">
      <c r="A115" t="s">
        <v>143</v>
      </c>
      <c r="B115" t="s">
        <v>94</v>
      </c>
      <c r="C115" t="s">
        <v>205</v>
      </c>
      <c r="D115" t="s">
        <v>192</v>
      </c>
      <c r="E115" s="6">
        <v>97.195652173913047</v>
      </c>
      <c r="F115" s="6">
        <v>5.7391304347826084</v>
      </c>
      <c r="G115" s="6">
        <v>0.20108695652173914</v>
      </c>
      <c r="H115" s="6">
        <v>0.67391304347826086</v>
      </c>
      <c r="I115" s="6">
        <v>3.2173913043478262</v>
      </c>
      <c r="J115" s="6">
        <v>0</v>
      </c>
      <c r="K115" s="6">
        <v>0</v>
      </c>
      <c r="L115" s="6">
        <v>7.0158695652173932</v>
      </c>
      <c r="M115" s="6">
        <v>0</v>
      </c>
      <c r="N115" s="6">
        <v>17.261956521739126</v>
      </c>
      <c r="O115" s="6">
        <f>SUM(NonNurse[[#This Row],[Qualified Social Work Staff Hours]],NonNurse[[#This Row],[Other Social Work Staff Hours]])/NonNurse[[#This Row],[MDS Census]]</f>
        <v>0.17760008946544392</v>
      </c>
      <c r="P115" s="6">
        <v>5.1255434782608686</v>
      </c>
      <c r="Q115" s="6">
        <v>3.5306521739130434</v>
      </c>
      <c r="R115" s="6">
        <f>SUM(NonNurse[[#This Row],[Qualified Activities Professional Hours]],NonNurse[[#This Row],[Other Activities Professional Hours]])/NonNurse[[#This Row],[MDS Census]]</f>
        <v>8.9059494520241533E-2</v>
      </c>
      <c r="S115" s="6">
        <v>13.19967391304348</v>
      </c>
      <c r="T115" s="6">
        <v>17.488369565217393</v>
      </c>
      <c r="U115" s="6">
        <v>0</v>
      </c>
      <c r="V115" s="6">
        <f>SUM(NonNurse[[#This Row],[Occupational Therapist Hours]],NonNurse[[#This Row],[OT Assistant Hours]],NonNurse[[#This Row],[OT Aide Hours]])/NonNurse[[#This Row],[MDS Census]]</f>
        <v>0.31573473495862225</v>
      </c>
      <c r="W115" s="6">
        <v>6.7289130434782631</v>
      </c>
      <c r="X115" s="6">
        <v>16.473260869565216</v>
      </c>
      <c r="Y115" s="6">
        <v>4.4565217391304346</v>
      </c>
      <c r="Z115" s="6">
        <f>SUM(NonNurse[[#This Row],[Physical Therapist (PT) Hours]],NonNurse[[#This Row],[PT Assistant Hours]],NonNurse[[#This Row],[PT Aide Hours]])/NonNurse[[#This Row],[MDS Census]]</f>
        <v>0.28456721091478415</v>
      </c>
      <c r="AA115" s="6">
        <v>0</v>
      </c>
      <c r="AB115" s="6">
        <v>0</v>
      </c>
      <c r="AC115" s="6">
        <v>0</v>
      </c>
      <c r="AD115" s="6">
        <v>0</v>
      </c>
      <c r="AE115" s="6">
        <v>25.293478260869566</v>
      </c>
      <c r="AF115" s="6">
        <v>0</v>
      </c>
      <c r="AG115" s="6">
        <v>0</v>
      </c>
      <c r="AH115" s="1">
        <v>35241</v>
      </c>
      <c r="AI115">
        <v>9</v>
      </c>
    </row>
    <row r="116" spans="1:35" x14ac:dyDescent="0.25">
      <c r="A116" t="s">
        <v>143</v>
      </c>
      <c r="B116" t="s">
        <v>116</v>
      </c>
      <c r="C116" t="s">
        <v>206</v>
      </c>
      <c r="D116" t="s">
        <v>193</v>
      </c>
      <c r="E116" s="6">
        <v>36.597826086956523</v>
      </c>
      <c r="F116" s="6">
        <v>0</v>
      </c>
      <c r="G116" s="6">
        <v>4.0760869565217392E-2</v>
      </c>
      <c r="H116" s="6">
        <v>0.18478260869565216</v>
      </c>
      <c r="I116" s="6">
        <v>2.3586956521739131</v>
      </c>
      <c r="J116" s="6">
        <v>0</v>
      </c>
      <c r="K116" s="6">
        <v>0</v>
      </c>
      <c r="L116" s="6">
        <v>1.4567391304347828</v>
      </c>
      <c r="M116" s="6">
        <v>0</v>
      </c>
      <c r="N116" s="6">
        <v>4.8097826086956523</v>
      </c>
      <c r="O116" s="6">
        <f>SUM(NonNurse[[#This Row],[Qualified Social Work Staff Hours]],NonNurse[[#This Row],[Other Social Work Staff Hours]])/NonNurse[[#This Row],[MDS Census]]</f>
        <v>0.13142263142263141</v>
      </c>
      <c r="P116" s="6">
        <v>10.154891304347826</v>
      </c>
      <c r="Q116" s="6">
        <v>0</v>
      </c>
      <c r="R116" s="6">
        <f>SUM(NonNurse[[#This Row],[Qualified Activities Professional Hours]],NonNurse[[#This Row],[Other Activities Professional Hours]])/NonNurse[[#This Row],[MDS Census]]</f>
        <v>0.27747252747252749</v>
      </c>
      <c r="S116" s="6">
        <v>1.2957608695652174</v>
      </c>
      <c r="T116" s="6">
        <v>7.7759782608695671</v>
      </c>
      <c r="U116" s="6">
        <v>0</v>
      </c>
      <c r="V116" s="6">
        <f>SUM(NonNurse[[#This Row],[Occupational Therapist Hours]],NonNurse[[#This Row],[OT Assistant Hours]],NonNurse[[#This Row],[OT Aide Hours]])/NonNurse[[#This Row],[MDS Census]]</f>
        <v>0.24787644787644791</v>
      </c>
      <c r="W116" s="6">
        <v>4.6793478260869561</v>
      </c>
      <c r="X116" s="6">
        <v>0.60347826086956524</v>
      </c>
      <c r="Y116" s="6">
        <v>0</v>
      </c>
      <c r="Z116" s="6">
        <f>SUM(NonNurse[[#This Row],[Physical Therapist (PT) Hours]],NonNurse[[#This Row],[PT Assistant Hours]],NonNurse[[#This Row],[PT Aide Hours]])/NonNurse[[#This Row],[MDS Census]]</f>
        <v>0.14434808434808433</v>
      </c>
      <c r="AA116" s="6">
        <v>0</v>
      </c>
      <c r="AB116" s="6">
        <v>0</v>
      </c>
      <c r="AC116" s="6">
        <v>0</v>
      </c>
      <c r="AD116" s="6">
        <v>0</v>
      </c>
      <c r="AE116" s="6">
        <v>0</v>
      </c>
      <c r="AF116" s="6">
        <v>0</v>
      </c>
      <c r="AG116" s="6">
        <v>0</v>
      </c>
      <c r="AH116" s="1">
        <v>35273</v>
      </c>
      <c r="AI116">
        <v>9</v>
      </c>
    </row>
    <row r="117" spans="1:35" x14ac:dyDescent="0.25">
      <c r="A117" t="s">
        <v>143</v>
      </c>
      <c r="B117" t="s">
        <v>84</v>
      </c>
      <c r="C117" t="s">
        <v>208</v>
      </c>
      <c r="D117" t="s">
        <v>192</v>
      </c>
      <c r="E117" s="6">
        <v>60.836956521739133</v>
      </c>
      <c r="F117" s="6">
        <v>5.6521739130434785</v>
      </c>
      <c r="G117" s="6">
        <v>0.1831521739130435</v>
      </c>
      <c r="H117" s="6">
        <v>0.35869565217391303</v>
      </c>
      <c r="I117" s="6">
        <v>2.3913043478260869</v>
      </c>
      <c r="J117" s="6">
        <v>0</v>
      </c>
      <c r="K117" s="6">
        <v>0</v>
      </c>
      <c r="L117" s="6">
        <v>2.5108695652173911</v>
      </c>
      <c r="M117" s="6">
        <v>5.6521739130434785</v>
      </c>
      <c r="N117" s="6">
        <v>5.6521739130434785</v>
      </c>
      <c r="O117" s="6">
        <f>SUM(NonNurse[[#This Row],[Qualified Social Work Staff Hours]],NonNurse[[#This Row],[Other Social Work Staff Hours]])/NonNurse[[#This Row],[MDS Census]]</f>
        <v>0.18581382883687689</v>
      </c>
      <c r="P117" s="6">
        <v>5.5652173913043477</v>
      </c>
      <c r="Q117" s="6">
        <v>9.7201086956521738</v>
      </c>
      <c r="R117" s="6">
        <f>SUM(NonNurse[[#This Row],[Qualified Activities Professional Hours]],NonNurse[[#This Row],[Other Activities Professional Hours]])/NonNurse[[#This Row],[MDS Census]]</f>
        <v>0.25125067000178664</v>
      </c>
      <c r="S117" s="6">
        <v>4.9347826086956523</v>
      </c>
      <c r="T117" s="6">
        <v>20.377717391304348</v>
      </c>
      <c r="U117" s="6">
        <v>0</v>
      </c>
      <c r="V117" s="6">
        <f>SUM(NonNurse[[#This Row],[Occupational Therapist Hours]],NonNurse[[#This Row],[OT Assistant Hours]],NonNurse[[#This Row],[OT Aide Hours]])/NonNurse[[#This Row],[MDS Census]]</f>
        <v>0.41607110952295873</v>
      </c>
      <c r="W117" s="6">
        <v>10.375</v>
      </c>
      <c r="X117" s="6">
        <v>0</v>
      </c>
      <c r="Y117" s="6">
        <v>0</v>
      </c>
      <c r="Z117" s="6">
        <f>SUM(NonNurse[[#This Row],[Physical Therapist (PT) Hours]],NonNurse[[#This Row],[PT Assistant Hours]],NonNurse[[#This Row],[PT Aide Hours]])/NonNurse[[#This Row],[MDS Census]]</f>
        <v>0.17053778810076825</v>
      </c>
      <c r="AA117" s="6">
        <v>0</v>
      </c>
      <c r="AB117" s="6">
        <v>0</v>
      </c>
      <c r="AC117" s="6">
        <v>0</v>
      </c>
      <c r="AD117" s="6">
        <v>0</v>
      </c>
      <c r="AE117" s="6">
        <v>0</v>
      </c>
      <c r="AF117" s="6">
        <v>0</v>
      </c>
      <c r="AG117" s="6">
        <v>7.6086956521739135E-2</v>
      </c>
      <c r="AH117" s="1">
        <v>35207</v>
      </c>
      <c r="AI117">
        <v>9</v>
      </c>
    </row>
    <row r="118" spans="1:35" x14ac:dyDescent="0.25">
      <c r="A118" t="s">
        <v>143</v>
      </c>
      <c r="B118" t="s">
        <v>88</v>
      </c>
      <c r="C118" t="s">
        <v>224</v>
      </c>
      <c r="D118" t="s">
        <v>192</v>
      </c>
      <c r="E118" s="6">
        <v>71.891304347826093</v>
      </c>
      <c r="F118" s="6">
        <v>5.7391304347826084</v>
      </c>
      <c r="G118" s="6">
        <v>0.30434782608695654</v>
      </c>
      <c r="H118" s="6">
        <v>0.505</v>
      </c>
      <c r="I118" s="6">
        <v>1.8586956521739131</v>
      </c>
      <c r="J118" s="6">
        <v>0</v>
      </c>
      <c r="K118" s="6">
        <v>0</v>
      </c>
      <c r="L118" s="6">
        <v>1.5397826086956521</v>
      </c>
      <c r="M118" s="6">
        <v>9.3955434782608691</v>
      </c>
      <c r="N118" s="6">
        <v>0</v>
      </c>
      <c r="O118" s="6">
        <f>SUM(NonNurse[[#This Row],[Qualified Social Work Staff Hours]],NonNurse[[#This Row],[Other Social Work Staff Hours]])/NonNurse[[#This Row],[MDS Census]]</f>
        <v>0.1306909585727245</v>
      </c>
      <c r="P118" s="6">
        <v>0</v>
      </c>
      <c r="Q118" s="6">
        <v>8.8077173913043474</v>
      </c>
      <c r="R118" s="6">
        <f>SUM(NonNurse[[#This Row],[Qualified Activities Professional Hours]],NonNurse[[#This Row],[Other Activities Professional Hours]])/NonNurse[[#This Row],[MDS Census]]</f>
        <v>0.12251436347142423</v>
      </c>
      <c r="S118" s="6">
        <v>2.4993478260869564</v>
      </c>
      <c r="T118" s="6">
        <v>3.9753260869565215</v>
      </c>
      <c r="U118" s="6">
        <v>0</v>
      </c>
      <c r="V118" s="6">
        <f>SUM(NonNurse[[#This Row],[Occupational Therapist Hours]],NonNurse[[#This Row],[OT Assistant Hours]],NonNurse[[#This Row],[OT Aide Hours]])/NonNurse[[#This Row],[MDS Census]]</f>
        <v>9.0061989718778337E-2</v>
      </c>
      <c r="W118" s="6">
        <v>3.5160869565217392</v>
      </c>
      <c r="X118" s="6">
        <v>5.5372826086956524</v>
      </c>
      <c r="Y118" s="6">
        <v>0</v>
      </c>
      <c r="Z118" s="6">
        <f>SUM(NonNurse[[#This Row],[Physical Therapist (PT) Hours]],NonNurse[[#This Row],[PT Assistant Hours]],NonNurse[[#This Row],[PT Aide Hours]])/NonNurse[[#This Row],[MDS Census]]</f>
        <v>0.12593135772603567</v>
      </c>
      <c r="AA118" s="6">
        <v>0</v>
      </c>
      <c r="AB118" s="6">
        <v>5.25</v>
      </c>
      <c r="AC118" s="6">
        <v>0</v>
      </c>
      <c r="AD118" s="6">
        <v>0</v>
      </c>
      <c r="AE118" s="6">
        <v>0</v>
      </c>
      <c r="AF118" s="6">
        <v>0</v>
      </c>
      <c r="AG118" s="6">
        <v>0</v>
      </c>
      <c r="AH118" s="1">
        <v>35225</v>
      </c>
      <c r="AI118">
        <v>9</v>
      </c>
    </row>
    <row r="119" spans="1:35" x14ac:dyDescent="0.25">
      <c r="A119" t="s">
        <v>143</v>
      </c>
      <c r="B119" t="s">
        <v>111</v>
      </c>
      <c r="C119" t="s">
        <v>219</v>
      </c>
      <c r="D119" t="s">
        <v>192</v>
      </c>
      <c r="E119" s="6">
        <v>40.456521739130437</v>
      </c>
      <c r="F119" s="6">
        <v>12.105434782608697</v>
      </c>
      <c r="G119" s="6">
        <v>1.201086956521739</v>
      </c>
      <c r="H119" s="6">
        <v>0</v>
      </c>
      <c r="I119" s="6">
        <v>0</v>
      </c>
      <c r="J119" s="6">
        <v>0</v>
      </c>
      <c r="K119" s="6">
        <v>0</v>
      </c>
      <c r="L119" s="6">
        <v>2.1964130434782607</v>
      </c>
      <c r="M119" s="6">
        <v>0</v>
      </c>
      <c r="N119" s="6">
        <v>4.8913043478260869</v>
      </c>
      <c r="O119" s="6">
        <f>SUM(NonNurse[[#This Row],[Qualified Social Work Staff Hours]],NonNurse[[#This Row],[Other Social Work Staff Hours]])/NonNurse[[#This Row],[MDS Census]]</f>
        <v>0.12090274046211713</v>
      </c>
      <c r="P119" s="6">
        <v>0</v>
      </c>
      <c r="Q119" s="6">
        <v>14.983695652173916</v>
      </c>
      <c r="R119" s="6">
        <f>SUM(NonNurse[[#This Row],[Qualified Activities Professional Hours]],NonNurse[[#This Row],[Other Activities Professional Hours]])/NonNurse[[#This Row],[MDS Census]]</f>
        <v>0.37036539494895221</v>
      </c>
      <c r="S119" s="6">
        <v>4.7548913043478267</v>
      </c>
      <c r="T119" s="6">
        <v>6.8806521739130444</v>
      </c>
      <c r="U119" s="6">
        <v>0</v>
      </c>
      <c r="V119" s="6">
        <f>SUM(NonNurse[[#This Row],[Occupational Therapist Hours]],NonNurse[[#This Row],[OT Assistant Hours]],NonNurse[[#This Row],[OT Aide Hours]])/NonNurse[[#This Row],[MDS Census]]</f>
        <v>0.28760612573885008</v>
      </c>
      <c r="W119" s="6">
        <v>5.3319565217391309</v>
      </c>
      <c r="X119" s="6">
        <v>3.7868478260869551</v>
      </c>
      <c r="Y119" s="6">
        <v>1.3478260869565217</v>
      </c>
      <c r="Z119" s="6">
        <f>SUM(NonNurse[[#This Row],[Physical Therapist (PT) Hours]],NonNurse[[#This Row],[PT Assistant Hours]],NonNurse[[#This Row],[PT Aide Hours]])/NonNurse[[#This Row],[MDS Census]]</f>
        <v>0.25871305749596984</v>
      </c>
      <c r="AA119" s="6">
        <v>0</v>
      </c>
      <c r="AB119" s="6">
        <v>0</v>
      </c>
      <c r="AC119" s="6">
        <v>0</v>
      </c>
      <c r="AD119" s="6">
        <v>0</v>
      </c>
      <c r="AE119" s="6">
        <v>0</v>
      </c>
      <c r="AF119" s="6">
        <v>0</v>
      </c>
      <c r="AG119" s="6">
        <v>0</v>
      </c>
      <c r="AH119" s="1">
        <v>35265</v>
      </c>
      <c r="AI119">
        <v>9</v>
      </c>
    </row>
    <row r="120" spans="1:35" x14ac:dyDescent="0.25">
      <c r="A120" t="s">
        <v>143</v>
      </c>
      <c r="B120" t="s">
        <v>110</v>
      </c>
      <c r="C120" t="s">
        <v>240</v>
      </c>
      <c r="D120" t="s">
        <v>192</v>
      </c>
      <c r="E120" s="6">
        <v>23.880434782608695</v>
      </c>
      <c r="F120" s="6">
        <v>5.5945652173913052</v>
      </c>
      <c r="G120" s="6">
        <v>1.0108695652173914</v>
      </c>
      <c r="H120" s="6">
        <v>0</v>
      </c>
      <c r="I120" s="6">
        <v>0</v>
      </c>
      <c r="J120" s="6">
        <v>0</v>
      </c>
      <c r="K120" s="6">
        <v>0</v>
      </c>
      <c r="L120" s="6">
        <v>2.6320652173913039</v>
      </c>
      <c r="M120" s="6">
        <v>4.5108695652173916</v>
      </c>
      <c r="N120" s="6">
        <v>0</v>
      </c>
      <c r="O120" s="6">
        <f>SUM(NonNurse[[#This Row],[Qualified Social Work Staff Hours]],NonNurse[[#This Row],[Other Social Work Staff Hours]])/NonNurse[[#This Row],[MDS Census]]</f>
        <v>0.18889394629039602</v>
      </c>
      <c r="P120" s="6">
        <v>0</v>
      </c>
      <c r="Q120" s="6">
        <v>2.2206521739130438</v>
      </c>
      <c r="R120" s="6">
        <f>SUM(NonNurse[[#This Row],[Qualified Activities Professional Hours]],NonNurse[[#This Row],[Other Activities Professional Hours]])/NonNurse[[#This Row],[MDS Census]]</f>
        <v>9.2990441511151586E-2</v>
      </c>
      <c r="S120" s="6">
        <v>2.8427173913043475</v>
      </c>
      <c r="T120" s="6">
        <v>3.3085869565217396</v>
      </c>
      <c r="U120" s="6">
        <v>0</v>
      </c>
      <c r="V120" s="6">
        <f>SUM(NonNurse[[#This Row],[Occupational Therapist Hours]],NonNurse[[#This Row],[OT Assistant Hours]],NonNurse[[#This Row],[OT Aide Hours]])/NonNurse[[#This Row],[MDS Census]]</f>
        <v>0.25758761948111064</v>
      </c>
      <c r="W120" s="6">
        <v>6.3493478260869578</v>
      </c>
      <c r="X120" s="6">
        <v>3.6540217391304339</v>
      </c>
      <c r="Y120" s="6">
        <v>3.7391304347826089</v>
      </c>
      <c r="Z120" s="6">
        <f>SUM(NonNurse[[#This Row],[Physical Therapist (PT) Hours]],NonNurse[[#This Row],[PT Assistant Hours]],NonNurse[[#This Row],[PT Aide Hours]])/NonNurse[[#This Row],[MDS Census]]</f>
        <v>0.57547109695038701</v>
      </c>
      <c r="AA120" s="6">
        <v>0</v>
      </c>
      <c r="AB120" s="6">
        <v>0</v>
      </c>
      <c r="AC120" s="6">
        <v>0</v>
      </c>
      <c r="AD120" s="6">
        <v>0</v>
      </c>
      <c r="AE120" s="6">
        <v>0</v>
      </c>
      <c r="AF120" s="6">
        <v>0</v>
      </c>
      <c r="AG120" s="6">
        <v>0</v>
      </c>
      <c r="AH120" s="1">
        <v>35264</v>
      </c>
      <c r="AI120">
        <v>9</v>
      </c>
    </row>
    <row r="121" spans="1:35" x14ac:dyDescent="0.25">
      <c r="A121" t="s">
        <v>143</v>
      </c>
      <c r="B121" t="s">
        <v>33</v>
      </c>
      <c r="C121" t="s">
        <v>219</v>
      </c>
      <c r="D121" t="s">
        <v>192</v>
      </c>
      <c r="E121" s="6">
        <v>117.65217391304348</v>
      </c>
      <c r="F121" s="6">
        <v>5.7391304347826084</v>
      </c>
      <c r="G121" s="6">
        <v>0.61956521739130432</v>
      </c>
      <c r="H121" s="6">
        <v>0</v>
      </c>
      <c r="I121" s="6">
        <v>1.4130434782608696</v>
      </c>
      <c r="J121" s="6">
        <v>0</v>
      </c>
      <c r="K121" s="6">
        <v>0</v>
      </c>
      <c r="L121" s="6">
        <v>2.1352173913043475</v>
      </c>
      <c r="M121" s="6">
        <v>0</v>
      </c>
      <c r="N121" s="6">
        <v>13.123478260869566</v>
      </c>
      <c r="O121" s="6">
        <f>SUM(NonNurse[[#This Row],[Qualified Social Work Staff Hours]],NonNurse[[#This Row],[Other Social Work Staff Hours]])/NonNurse[[#This Row],[MDS Census]]</f>
        <v>0.11154471544715448</v>
      </c>
      <c r="P121" s="6">
        <v>4.6956521739130439</v>
      </c>
      <c r="Q121" s="6">
        <v>11.09217391304348</v>
      </c>
      <c r="R121" s="6">
        <f>SUM(NonNurse[[#This Row],[Qualified Activities Professional Hours]],NonNurse[[#This Row],[Other Activities Professional Hours]])/NonNurse[[#This Row],[MDS Census]]</f>
        <v>0.13419068736141909</v>
      </c>
      <c r="S121" s="6">
        <v>7.3866304347826066</v>
      </c>
      <c r="T121" s="6">
        <v>6.3284782608695656</v>
      </c>
      <c r="U121" s="6">
        <v>0</v>
      </c>
      <c r="V121" s="6">
        <f>SUM(NonNurse[[#This Row],[Occupational Therapist Hours]],NonNurse[[#This Row],[OT Assistant Hours]],NonNurse[[#This Row],[OT Aide Hours]])/NonNurse[[#This Row],[MDS Census]]</f>
        <v>0.11657335550628233</v>
      </c>
      <c r="W121" s="6">
        <v>9.9958695652173919</v>
      </c>
      <c r="X121" s="6">
        <v>12.682826086956528</v>
      </c>
      <c r="Y121" s="6">
        <v>0</v>
      </c>
      <c r="Z121" s="6">
        <f>SUM(NonNurse[[#This Row],[Physical Therapist (PT) Hours]],NonNurse[[#This Row],[PT Assistant Hours]],NonNurse[[#This Row],[PT Aide Hours]])/NonNurse[[#This Row],[MDS Census]]</f>
        <v>0.19276053215077613</v>
      </c>
      <c r="AA121" s="6">
        <v>0</v>
      </c>
      <c r="AB121" s="6">
        <v>0</v>
      </c>
      <c r="AC121" s="6">
        <v>0</v>
      </c>
      <c r="AD121" s="6">
        <v>0</v>
      </c>
      <c r="AE121" s="6">
        <v>0</v>
      </c>
      <c r="AF121" s="6">
        <v>0</v>
      </c>
      <c r="AG121" s="6">
        <v>0</v>
      </c>
      <c r="AH121" s="1">
        <v>35110</v>
      </c>
      <c r="AI121">
        <v>9</v>
      </c>
    </row>
    <row r="122" spans="1:35" x14ac:dyDescent="0.25">
      <c r="A122" t="s">
        <v>143</v>
      </c>
      <c r="B122" t="s">
        <v>83</v>
      </c>
      <c r="C122" t="s">
        <v>205</v>
      </c>
      <c r="D122" t="s">
        <v>192</v>
      </c>
      <c r="E122" s="6">
        <v>56.445652173913047</v>
      </c>
      <c r="F122" s="6">
        <v>13.909130434782609</v>
      </c>
      <c r="G122" s="6">
        <v>0.13043478260869565</v>
      </c>
      <c r="H122" s="6">
        <v>0</v>
      </c>
      <c r="I122" s="6">
        <v>0.57608695652173914</v>
      </c>
      <c r="J122" s="6">
        <v>0</v>
      </c>
      <c r="K122" s="6">
        <v>0</v>
      </c>
      <c r="L122" s="6">
        <v>0.61630434782608701</v>
      </c>
      <c r="M122" s="6">
        <v>0.52173913043478259</v>
      </c>
      <c r="N122" s="6">
        <v>0</v>
      </c>
      <c r="O122" s="6">
        <f>SUM(NonNurse[[#This Row],[Qualified Social Work Staff Hours]],NonNurse[[#This Row],[Other Social Work Staff Hours]])/NonNurse[[#This Row],[MDS Census]]</f>
        <v>9.2432120161756205E-3</v>
      </c>
      <c r="P122" s="6">
        <v>4.9181521739130432</v>
      </c>
      <c r="Q122" s="6">
        <v>1.8992391304347824</v>
      </c>
      <c r="R122" s="6">
        <f>SUM(NonNurse[[#This Row],[Qualified Activities Professional Hours]],NonNurse[[#This Row],[Other Activities Professional Hours]])/NonNurse[[#This Row],[MDS Census]]</f>
        <v>0.12077797034469477</v>
      </c>
      <c r="S122" s="6">
        <v>0.18260869565217391</v>
      </c>
      <c r="T122" s="6">
        <v>0.86739130434782608</v>
      </c>
      <c r="U122" s="6">
        <v>0</v>
      </c>
      <c r="V122" s="6">
        <f>SUM(NonNurse[[#This Row],[Occupational Therapist Hours]],NonNurse[[#This Row],[OT Assistant Hours]],NonNurse[[#This Row],[OT Aide Hours]])/NonNurse[[#This Row],[MDS Census]]</f>
        <v>1.8601964182553436E-2</v>
      </c>
      <c r="W122" s="6">
        <v>1.7744565217391304</v>
      </c>
      <c r="X122" s="6">
        <v>0</v>
      </c>
      <c r="Y122" s="6">
        <v>0</v>
      </c>
      <c r="Z122" s="6">
        <f>SUM(NonNurse[[#This Row],[Physical Therapist (PT) Hours]],NonNurse[[#This Row],[PT Assistant Hours]],NonNurse[[#This Row],[PT Aide Hours]])/NonNurse[[#This Row],[MDS Census]]</f>
        <v>3.1436549200847291E-2</v>
      </c>
      <c r="AA122" s="6">
        <v>0</v>
      </c>
      <c r="AB122" s="6">
        <v>0</v>
      </c>
      <c r="AC122" s="6">
        <v>0</v>
      </c>
      <c r="AD122" s="6">
        <v>0</v>
      </c>
      <c r="AE122" s="6">
        <v>0</v>
      </c>
      <c r="AF122" s="6">
        <v>0</v>
      </c>
      <c r="AG122" s="6">
        <v>0</v>
      </c>
      <c r="AH122" s="1">
        <v>35205</v>
      </c>
      <c r="AI122">
        <v>9</v>
      </c>
    </row>
    <row r="123" spans="1:35" x14ac:dyDescent="0.25">
      <c r="A123" t="s">
        <v>143</v>
      </c>
      <c r="B123" t="s">
        <v>97</v>
      </c>
      <c r="C123" t="s">
        <v>225</v>
      </c>
      <c r="D123" t="s">
        <v>192</v>
      </c>
      <c r="E123" s="6">
        <v>106.92391304347827</v>
      </c>
      <c r="F123" s="6">
        <v>5.7391304347826084</v>
      </c>
      <c r="G123" s="6">
        <v>0</v>
      </c>
      <c r="H123" s="6">
        <v>0</v>
      </c>
      <c r="I123" s="6">
        <v>0</v>
      </c>
      <c r="J123" s="6">
        <v>0</v>
      </c>
      <c r="K123" s="6">
        <v>0</v>
      </c>
      <c r="L123" s="6">
        <v>18.589456521739127</v>
      </c>
      <c r="M123" s="6">
        <v>0</v>
      </c>
      <c r="N123" s="6">
        <v>39.223586956521743</v>
      </c>
      <c r="O123" s="6">
        <f>SUM(NonNurse[[#This Row],[Qualified Social Work Staff Hours]],NonNurse[[#This Row],[Other Social Work Staff Hours]])/NonNurse[[#This Row],[MDS Census]]</f>
        <v>0.36683643387211551</v>
      </c>
      <c r="P123" s="6">
        <v>0</v>
      </c>
      <c r="Q123" s="6">
        <v>15.827173913043483</v>
      </c>
      <c r="R123" s="6">
        <f>SUM(NonNurse[[#This Row],[Qualified Activities Professional Hours]],NonNurse[[#This Row],[Other Activities Professional Hours]])/NonNurse[[#This Row],[MDS Census]]</f>
        <v>0.1480227711700722</v>
      </c>
      <c r="S123" s="6">
        <v>16.621956521739129</v>
      </c>
      <c r="T123" s="6">
        <v>9.9318478260869547</v>
      </c>
      <c r="U123" s="6">
        <v>0</v>
      </c>
      <c r="V123" s="6">
        <f>SUM(NonNurse[[#This Row],[Occupational Therapist Hours]],NonNurse[[#This Row],[OT Assistant Hours]],NonNurse[[#This Row],[OT Aide Hours]])/NonNurse[[#This Row],[MDS Census]]</f>
        <v>0.24834299074921212</v>
      </c>
      <c r="W123" s="6">
        <v>11.214021739130436</v>
      </c>
      <c r="X123" s="6">
        <v>17.591086956521739</v>
      </c>
      <c r="Y123" s="6">
        <v>0</v>
      </c>
      <c r="Z123" s="6">
        <f>SUM(NonNurse[[#This Row],[Physical Therapist (PT) Hours]],NonNurse[[#This Row],[PT Assistant Hours]],NonNurse[[#This Row],[PT Aide Hours]])/NonNurse[[#This Row],[MDS Census]]</f>
        <v>0.26939819050523534</v>
      </c>
      <c r="AA123" s="6">
        <v>0</v>
      </c>
      <c r="AB123" s="6">
        <v>0</v>
      </c>
      <c r="AC123" s="6">
        <v>0</v>
      </c>
      <c r="AD123" s="6">
        <v>0</v>
      </c>
      <c r="AE123" s="6">
        <v>134.34782608695653</v>
      </c>
      <c r="AF123" s="6">
        <v>0</v>
      </c>
      <c r="AG123" s="6">
        <v>0</v>
      </c>
      <c r="AH123" s="1">
        <v>35245</v>
      </c>
      <c r="AI123">
        <v>9</v>
      </c>
    </row>
    <row r="124" spans="1:35" x14ac:dyDescent="0.25">
      <c r="A124" t="s">
        <v>143</v>
      </c>
      <c r="B124" t="s">
        <v>137</v>
      </c>
      <c r="C124" t="s">
        <v>243</v>
      </c>
      <c r="D124" t="s">
        <v>192</v>
      </c>
      <c r="E124" s="6">
        <v>94.271739130434781</v>
      </c>
      <c r="F124" s="6">
        <v>5.7391304347826084</v>
      </c>
      <c r="G124" s="6">
        <v>0.22826086956521738</v>
      </c>
      <c r="H124" s="6">
        <v>0</v>
      </c>
      <c r="I124" s="6">
        <v>1.2173913043478262</v>
      </c>
      <c r="J124" s="6">
        <v>0</v>
      </c>
      <c r="K124" s="6">
        <v>0</v>
      </c>
      <c r="L124" s="6">
        <v>6.2096739130434804</v>
      </c>
      <c r="M124" s="6">
        <v>0</v>
      </c>
      <c r="N124" s="6">
        <v>21.641304347826086</v>
      </c>
      <c r="O124" s="6">
        <f>SUM(NonNurse[[#This Row],[Qualified Social Work Staff Hours]],NonNurse[[#This Row],[Other Social Work Staff Hours]])/NonNurse[[#This Row],[MDS Census]]</f>
        <v>0.2295630116453361</v>
      </c>
      <c r="P124" s="6">
        <v>0</v>
      </c>
      <c r="Q124" s="6">
        <v>4.0573913043478251</v>
      </c>
      <c r="R124" s="6">
        <f>SUM(NonNurse[[#This Row],[Qualified Activities Professional Hours]],NonNurse[[#This Row],[Other Activities Professional Hours]])/NonNurse[[#This Row],[MDS Census]]</f>
        <v>4.3039317421884001E-2</v>
      </c>
      <c r="S124" s="6">
        <v>24.213043478260875</v>
      </c>
      <c r="T124" s="6">
        <v>25.107717391304345</v>
      </c>
      <c r="U124" s="6">
        <v>0</v>
      </c>
      <c r="V124" s="6">
        <f>SUM(NonNurse[[#This Row],[Occupational Therapist Hours]],NonNurse[[#This Row],[OT Assistant Hours]],NonNurse[[#This Row],[OT Aide Hours]])/NonNurse[[#This Row],[MDS Census]]</f>
        <v>0.5231765248472271</v>
      </c>
      <c r="W124" s="6">
        <v>15.462173913043483</v>
      </c>
      <c r="X124" s="6">
        <v>25.988478260869552</v>
      </c>
      <c r="Y124" s="6">
        <v>3.0543478260869565</v>
      </c>
      <c r="Z124" s="6">
        <f>SUM(NonNurse[[#This Row],[Physical Therapist (PT) Hours]],NonNurse[[#This Row],[PT Assistant Hours]],NonNurse[[#This Row],[PT Aide Hours]])/NonNurse[[#This Row],[MDS Census]]</f>
        <v>0.47209270148737448</v>
      </c>
      <c r="AA124" s="6">
        <v>0</v>
      </c>
      <c r="AB124" s="6">
        <v>0</v>
      </c>
      <c r="AC124" s="6">
        <v>0</v>
      </c>
      <c r="AD124" s="6">
        <v>7.018695652173915</v>
      </c>
      <c r="AE124" s="6">
        <v>50.663043478260867</v>
      </c>
      <c r="AF124" s="6">
        <v>0</v>
      </c>
      <c r="AG124" s="6">
        <v>0</v>
      </c>
      <c r="AH124" s="1">
        <v>35297</v>
      </c>
      <c r="AI124">
        <v>9</v>
      </c>
    </row>
    <row r="125" spans="1:35" x14ac:dyDescent="0.25">
      <c r="A125" t="s">
        <v>143</v>
      </c>
      <c r="B125" t="s">
        <v>31</v>
      </c>
      <c r="C125" t="s">
        <v>210</v>
      </c>
      <c r="D125" t="s">
        <v>192</v>
      </c>
      <c r="E125" s="6">
        <v>56.923913043478258</v>
      </c>
      <c r="F125" s="6">
        <v>5.7391304347826084</v>
      </c>
      <c r="G125" s="6">
        <v>0.13043478260869565</v>
      </c>
      <c r="H125" s="6">
        <v>0.27717391304347827</v>
      </c>
      <c r="I125" s="6">
        <v>1.6956521739130435</v>
      </c>
      <c r="J125" s="6">
        <v>0</v>
      </c>
      <c r="K125" s="6">
        <v>0</v>
      </c>
      <c r="L125" s="6">
        <v>4.0467391304347835</v>
      </c>
      <c r="M125" s="6">
        <v>0</v>
      </c>
      <c r="N125" s="6">
        <v>8.2485869565217396</v>
      </c>
      <c r="O125" s="6">
        <f>SUM(NonNurse[[#This Row],[Qualified Social Work Staff Hours]],NonNurse[[#This Row],[Other Social Work Staff Hours]])/NonNurse[[#This Row],[MDS Census]]</f>
        <v>0.1449054802367768</v>
      </c>
      <c r="P125" s="6">
        <v>5.4584782608695646</v>
      </c>
      <c r="Q125" s="6">
        <v>16.436413043478268</v>
      </c>
      <c r="R125" s="6">
        <f>SUM(NonNurse[[#This Row],[Qualified Activities Professional Hours]],NonNurse[[#This Row],[Other Activities Professional Hours]])/NonNurse[[#This Row],[MDS Census]]</f>
        <v>0.38463433263318708</v>
      </c>
      <c r="S125" s="6">
        <v>6.3933695652173919</v>
      </c>
      <c r="T125" s="6">
        <v>10.185652173913043</v>
      </c>
      <c r="U125" s="6">
        <v>0</v>
      </c>
      <c r="V125" s="6">
        <f>SUM(NonNurse[[#This Row],[Occupational Therapist Hours]],NonNurse[[#This Row],[OT Assistant Hours]],NonNurse[[#This Row],[OT Aide Hours]])/NonNurse[[#This Row],[MDS Census]]</f>
        <v>0.29124880656864621</v>
      </c>
      <c r="W125" s="6">
        <v>4.7230434782608697</v>
      </c>
      <c r="X125" s="6">
        <v>10.744673913043481</v>
      </c>
      <c r="Y125" s="6">
        <v>0</v>
      </c>
      <c r="Z125" s="6">
        <f>SUM(NonNurse[[#This Row],[Physical Therapist (PT) Hours]],NonNurse[[#This Row],[PT Assistant Hours]],NonNurse[[#This Row],[PT Aide Hours]])/NonNurse[[#This Row],[MDS Census]]</f>
        <v>0.27172617911017766</v>
      </c>
      <c r="AA125" s="6">
        <v>0</v>
      </c>
      <c r="AB125" s="6">
        <v>0</v>
      </c>
      <c r="AC125" s="6">
        <v>0</v>
      </c>
      <c r="AD125" s="6">
        <v>0</v>
      </c>
      <c r="AE125" s="6">
        <v>0</v>
      </c>
      <c r="AF125" s="6">
        <v>0</v>
      </c>
      <c r="AG125" s="6">
        <v>0</v>
      </c>
      <c r="AH125" s="1">
        <v>35106</v>
      </c>
      <c r="AI125">
        <v>9</v>
      </c>
    </row>
    <row r="126" spans="1:35" x14ac:dyDescent="0.25">
      <c r="A126" t="s">
        <v>143</v>
      </c>
      <c r="B126" t="s">
        <v>135</v>
      </c>
      <c r="C126" t="s">
        <v>206</v>
      </c>
      <c r="D126" t="s">
        <v>193</v>
      </c>
      <c r="E126" s="6">
        <v>87.663043478260875</v>
      </c>
      <c r="F126" s="6">
        <v>5.7391304347826084</v>
      </c>
      <c r="G126" s="6">
        <v>0</v>
      </c>
      <c r="H126" s="6">
        <v>0</v>
      </c>
      <c r="I126" s="6">
        <v>0</v>
      </c>
      <c r="J126" s="6">
        <v>0</v>
      </c>
      <c r="K126" s="6">
        <v>0</v>
      </c>
      <c r="L126" s="6">
        <v>9.7203260869565273</v>
      </c>
      <c r="M126" s="6">
        <v>0</v>
      </c>
      <c r="N126" s="6">
        <v>9.6370652173913047</v>
      </c>
      <c r="O126" s="6">
        <f>SUM(NonNurse[[#This Row],[Qualified Social Work Staff Hours]],NonNurse[[#This Row],[Other Social Work Staff Hours]])/NonNurse[[#This Row],[MDS Census]]</f>
        <v>0.10993304401735896</v>
      </c>
      <c r="P126" s="6">
        <v>0</v>
      </c>
      <c r="Q126" s="6">
        <v>10.856304347826088</v>
      </c>
      <c r="R126" s="6">
        <f>SUM(NonNurse[[#This Row],[Qualified Activities Professional Hours]],NonNurse[[#This Row],[Other Activities Professional Hours]])/NonNurse[[#This Row],[MDS Census]]</f>
        <v>0.12384128952262864</v>
      </c>
      <c r="S126" s="6">
        <v>10.854565217391306</v>
      </c>
      <c r="T126" s="6">
        <v>40.193913043478254</v>
      </c>
      <c r="U126" s="6">
        <v>0</v>
      </c>
      <c r="V126" s="6">
        <f>SUM(NonNurse[[#This Row],[Occupational Therapist Hours]],NonNurse[[#This Row],[OT Assistant Hours]],NonNurse[[#This Row],[OT Aide Hours]])/NonNurse[[#This Row],[MDS Census]]</f>
        <v>0.58232610043397381</v>
      </c>
      <c r="W126" s="6">
        <v>18.983260869565214</v>
      </c>
      <c r="X126" s="6">
        <v>33.562826086956527</v>
      </c>
      <c r="Y126" s="6">
        <v>0</v>
      </c>
      <c r="Z126" s="6">
        <f>SUM(NonNurse[[#This Row],[Physical Therapist (PT) Hours]],NonNurse[[#This Row],[PT Assistant Hours]],NonNurse[[#This Row],[PT Aide Hours]])/NonNurse[[#This Row],[MDS Census]]</f>
        <v>0.59940979541227524</v>
      </c>
      <c r="AA126" s="6">
        <v>0</v>
      </c>
      <c r="AB126" s="6">
        <v>0</v>
      </c>
      <c r="AC126" s="6">
        <v>0</v>
      </c>
      <c r="AD126" s="6">
        <v>0</v>
      </c>
      <c r="AE126" s="6">
        <v>0</v>
      </c>
      <c r="AF126" s="6">
        <v>0</v>
      </c>
      <c r="AG126" s="6">
        <v>0</v>
      </c>
      <c r="AH126" s="1">
        <v>35295</v>
      </c>
      <c r="AI126">
        <v>9</v>
      </c>
    </row>
    <row r="127" spans="1:35" x14ac:dyDescent="0.25">
      <c r="A127" t="s">
        <v>143</v>
      </c>
      <c r="B127" t="s">
        <v>132</v>
      </c>
      <c r="C127" t="s">
        <v>244</v>
      </c>
      <c r="D127" t="s">
        <v>192</v>
      </c>
      <c r="E127" s="6">
        <v>70.293478260869563</v>
      </c>
      <c r="F127" s="6">
        <v>5.7391304347826084</v>
      </c>
      <c r="G127" s="6">
        <v>0.10760869565217406</v>
      </c>
      <c r="H127" s="6">
        <v>0</v>
      </c>
      <c r="I127" s="6">
        <v>7.2717391304347823</v>
      </c>
      <c r="J127" s="6">
        <v>0</v>
      </c>
      <c r="K127" s="6">
        <v>0</v>
      </c>
      <c r="L127" s="6">
        <v>10.845217391304347</v>
      </c>
      <c r="M127" s="6">
        <v>0</v>
      </c>
      <c r="N127" s="6">
        <v>7.1844565217391292</v>
      </c>
      <c r="O127" s="6">
        <f>SUM(NonNurse[[#This Row],[Qualified Social Work Staff Hours]],NonNurse[[#This Row],[Other Social Work Staff Hours]])/NonNurse[[#This Row],[MDS Census]]</f>
        <v>0.10220658728931498</v>
      </c>
      <c r="P127" s="6">
        <v>0</v>
      </c>
      <c r="Q127" s="6">
        <v>7.66</v>
      </c>
      <c r="R127" s="6">
        <f>SUM(NonNurse[[#This Row],[Qualified Activities Professional Hours]],NonNurse[[#This Row],[Other Activities Professional Hours]])/NonNurse[[#This Row],[MDS Census]]</f>
        <v>0.10897170248956239</v>
      </c>
      <c r="S127" s="6">
        <v>12.918478260869565</v>
      </c>
      <c r="T127" s="6">
        <v>19.356847826086959</v>
      </c>
      <c r="U127" s="6">
        <v>0</v>
      </c>
      <c r="V127" s="6">
        <f>SUM(NonNurse[[#This Row],[Occupational Therapist Hours]],NonNurse[[#This Row],[OT Assistant Hours]],NonNurse[[#This Row],[OT Aide Hours]])/NonNurse[[#This Row],[MDS Census]]</f>
        <v>0.45915107468687189</v>
      </c>
      <c r="W127" s="6">
        <v>17.517391304347825</v>
      </c>
      <c r="X127" s="6">
        <v>17.601739130434783</v>
      </c>
      <c r="Y127" s="6">
        <v>0</v>
      </c>
      <c r="Z127" s="6">
        <f>SUM(NonNurse[[#This Row],[Physical Therapist (PT) Hours]],NonNurse[[#This Row],[PT Assistant Hours]],NonNurse[[#This Row],[PT Aide Hours]])/NonNurse[[#This Row],[MDS Census]]</f>
        <v>0.49960723674037416</v>
      </c>
      <c r="AA127" s="6">
        <v>0</v>
      </c>
      <c r="AB127" s="6">
        <v>0</v>
      </c>
      <c r="AC127" s="6">
        <v>0</v>
      </c>
      <c r="AD127" s="6">
        <v>0</v>
      </c>
      <c r="AE127" s="6">
        <v>0</v>
      </c>
      <c r="AF127" s="6">
        <v>0</v>
      </c>
      <c r="AG127" s="6">
        <v>0</v>
      </c>
      <c r="AH127" s="1">
        <v>35291</v>
      </c>
      <c r="AI127">
        <v>9</v>
      </c>
    </row>
    <row r="128" spans="1:35" x14ac:dyDescent="0.25">
      <c r="A128" t="s">
        <v>143</v>
      </c>
      <c r="B128" t="s">
        <v>99</v>
      </c>
      <c r="C128" t="s">
        <v>229</v>
      </c>
      <c r="D128" t="s">
        <v>198</v>
      </c>
      <c r="E128" s="6">
        <v>56.032608695652172</v>
      </c>
      <c r="F128" s="6">
        <v>5.6521739130434785</v>
      </c>
      <c r="G128" s="6">
        <v>0</v>
      </c>
      <c r="H128" s="6">
        <v>0</v>
      </c>
      <c r="I128" s="6">
        <v>0</v>
      </c>
      <c r="J128" s="6">
        <v>0</v>
      </c>
      <c r="K128" s="6">
        <v>0</v>
      </c>
      <c r="L128" s="6">
        <v>6.7934782608695649E-2</v>
      </c>
      <c r="M128" s="6">
        <v>0</v>
      </c>
      <c r="N128" s="6">
        <v>5.1316304347826067</v>
      </c>
      <c r="O128" s="6">
        <f>SUM(NonNurse[[#This Row],[Qualified Social Work Staff Hours]],NonNurse[[#This Row],[Other Social Work Staff Hours]])/NonNurse[[#This Row],[MDS Census]]</f>
        <v>9.1582929194956322E-2</v>
      </c>
      <c r="P128" s="6">
        <v>5.2173913043478262</v>
      </c>
      <c r="Q128" s="6">
        <v>4.6038043478260882</v>
      </c>
      <c r="R128" s="6">
        <f>SUM(NonNurse[[#This Row],[Qualified Activities Professional Hours]],NonNurse[[#This Row],[Other Activities Professional Hours]])/NonNurse[[#This Row],[MDS Census]]</f>
        <v>0.17527643064985454</v>
      </c>
      <c r="S128" s="6">
        <v>2.9239130434782608</v>
      </c>
      <c r="T128" s="6">
        <v>5.8227173913043488</v>
      </c>
      <c r="U128" s="6">
        <v>0</v>
      </c>
      <c r="V128" s="6">
        <f>SUM(NonNurse[[#This Row],[Occupational Therapist Hours]],NonNurse[[#This Row],[OT Assistant Hours]],NonNurse[[#This Row],[OT Aide Hours]])/NonNurse[[#This Row],[MDS Census]]</f>
        <v>0.15609893307468478</v>
      </c>
      <c r="W128" s="6">
        <v>1.5407608695652173</v>
      </c>
      <c r="X128" s="6">
        <v>5.6282608695652172</v>
      </c>
      <c r="Y128" s="6">
        <v>0</v>
      </c>
      <c r="Z128" s="6">
        <f>SUM(NonNurse[[#This Row],[Physical Therapist (PT) Hours]],NonNurse[[#This Row],[PT Assistant Hours]],NonNurse[[#This Row],[PT Aide Hours]])/NonNurse[[#This Row],[MDS Census]]</f>
        <v>0.12794374393792435</v>
      </c>
      <c r="AA128" s="6">
        <v>0</v>
      </c>
      <c r="AB128" s="6">
        <v>0</v>
      </c>
      <c r="AC128" s="6">
        <v>0</v>
      </c>
      <c r="AD128" s="6">
        <v>0</v>
      </c>
      <c r="AE128" s="6">
        <v>0</v>
      </c>
      <c r="AF128" s="6">
        <v>0</v>
      </c>
      <c r="AG128" s="6">
        <v>0</v>
      </c>
      <c r="AH128" s="1">
        <v>35249</v>
      </c>
      <c r="AI128">
        <v>9</v>
      </c>
    </row>
    <row r="129" spans="1:35" x14ac:dyDescent="0.25">
      <c r="A129" t="s">
        <v>143</v>
      </c>
      <c r="B129" t="s">
        <v>25</v>
      </c>
      <c r="C129" t="s">
        <v>217</v>
      </c>
      <c r="D129" t="s">
        <v>198</v>
      </c>
      <c r="E129" s="6">
        <v>51.326086956521742</v>
      </c>
      <c r="F129" s="6">
        <v>0</v>
      </c>
      <c r="G129" s="6">
        <v>0</v>
      </c>
      <c r="H129" s="6">
        <v>0</v>
      </c>
      <c r="I129" s="6">
        <v>0</v>
      </c>
      <c r="J129" s="6">
        <v>0</v>
      </c>
      <c r="K129" s="6">
        <v>0</v>
      </c>
      <c r="L129" s="6">
        <v>0.10054347826086957</v>
      </c>
      <c r="M129" s="6">
        <v>0</v>
      </c>
      <c r="N129" s="6">
        <v>5.0465217391304362</v>
      </c>
      <c r="O129" s="6">
        <f>SUM(NonNurse[[#This Row],[Qualified Social Work Staff Hours]],NonNurse[[#This Row],[Other Social Work Staff Hours]])/NonNurse[[#This Row],[MDS Census]]</f>
        <v>9.8322744599745895E-2</v>
      </c>
      <c r="P129" s="6">
        <v>5.3043478260869561</v>
      </c>
      <c r="Q129" s="6">
        <v>5.2946739130434812</v>
      </c>
      <c r="R129" s="6">
        <f>SUM(NonNurse[[#This Row],[Qualified Activities Professional Hours]],NonNurse[[#This Row],[Other Activities Professional Hours]])/NonNurse[[#This Row],[MDS Census]]</f>
        <v>0.20650360016941977</v>
      </c>
      <c r="S129" s="6">
        <v>1.4891304347826086</v>
      </c>
      <c r="T129" s="6">
        <v>9.913043478260871</v>
      </c>
      <c r="U129" s="6">
        <v>0</v>
      </c>
      <c r="V129" s="6">
        <f>SUM(NonNurse[[#This Row],[Occupational Therapist Hours]],NonNurse[[#This Row],[OT Assistant Hours]],NonNurse[[#This Row],[OT Aide Hours]])/NonNurse[[#This Row],[MDS Census]]</f>
        <v>0.22215163066497248</v>
      </c>
      <c r="W129" s="6">
        <v>5.2146739130434785</v>
      </c>
      <c r="X129" s="6">
        <v>6.8985869565217399</v>
      </c>
      <c r="Y129" s="6">
        <v>0</v>
      </c>
      <c r="Z129" s="6">
        <f>SUM(NonNurse[[#This Row],[Physical Therapist (PT) Hours]],NonNurse[[#This Row],[PT Assistant Hours]],NonNurse[[#This Row],[PT Aide Hours]])/NonNurse[[#This Row],[MDS Census]]</f>
        <v>0.236005929690809</v>
      </c>
      <c r="AA129" s="6">
        <v>0</v>
      </c>
      <c r="AB129" s="6">
        <v>0</v>
      </c>
      <c r="AC129" s="6">
        <v>0</v>
      </c>
      <c r="AD129" s="6">
        <v>0</v>
      </c>
      <c r="AE129" s="6">
        <v>0</v>
      </c>
      <c r="AF129" s="6">
        <v>0</v>
      </c>
      <c r="AG129" s="6">
        <v>0</v>
      </c>
      <c r="AH129" s="1">
        <v>35097</v>
      </c>
      <c r="AI129">
        <v>9</v>
      </c>
    </row>
    <row r="130" spans="1:35" x14ac:dyDescent="0.25">
      <c r="A130" t="s">
        <v>143</v>
      </c>
      <c r="B130" t="s">
        <v>108</v>
      </c>
      <c r="C130" t="s">
        <v>229</v>
      </c>
      <c r="D130" t="s">
        <v>198</v>
      </c>
      <c r="E130" s="6">
        <v>75.076086956521735</v>
      </c>
      <c r="F130" s="6">
        <v>5.5652173913043477</v>
      </c>
      <c r="G130" s="6">
        <v>0</v>
      </c>
      <c r="H130" s="6">
        <v>0</v>
      </c>
      <c r="I130" s="6">
        <v>0</v>
      </c>
      <c r="J130" s="6">
        <v>0</v>
      </c>
      <c r="K130" s="6">
        <v>0</v>
      </c>
      <c r="L130" s="6">
        <v>0.27989130434782611</v>
      </c>
      <c r="M130" s="6">
        <v>0</v>
      </c>
      <c r="N130" s="6">
        <v>2.5227173913043477</v>
      </c>
      <c r="O130" s="6">
        <f>SUM(NonNurse[[#This Row],[Qualified Social Work Staff Hours]],NonNurse[[#This Row],[Other Social Work Staff Hours]])/NonNurse[[#This Row],[MDS Census]]</f>
        <v>3.3602142753728102E-2</v>
      </c>
      <c r="P130" s="6">
        <v>5.4782608695652177</v>
      </c>
      <c r="Q130" s="6">
        <v>10.302391304347827</v>
      </c>
      <c r="R130" s="6">
        <f>SUM(NonNurse[[#This Row],[Qualified Activities Professional Hours]],NonNurse[[#This Row],[Other Activities Professional Hours]])/NonNurse[[#This Row],[MDS Census]]</f>
        <v>0.21019545388736066</v>
      </c>
      <c r="S130" s="6">
        <v>1.1440217391304348</v>
      </c>
      <c r="T130" s="6">
        <v>2.6001086956521742</v>
      </c>
      <c r="U130" s="6">
        <v>0</v>
      </c>
      <c r="V130" s="6">
        <f>SUM(NonNurse[[#This Row],[Occupational Therapist Hours]],NonNurse[[#This Row],[OT Assistant Hours]],NonNurse[[#This Row],[OT Aide Hours]])/NonNurse[[#This Row],[MDS Census]]</f>
        <v>4.9871145214999288E-2</v>
      </c>
      <c r="W130" s="6">
        <v>0.80163043478260865</v>
      </c>
      <c r="X130" s="6">
        <v>1.9965217391304348</v>
      </c>
      <c r="Y130" s="6">
        <v>0</v>
      </c>
      <c r="Z130" s="6">
        <f>SUM(NonNurse[[#This Row],[Physical Therapist (PT) Hours]],NonNurse[[#This Row],[PT Assistant Hours]],NonNurse[[#This Row],[PT Aide Hours]])/NonNurse[[#This Row],[MDS Census]]</f>
        <v>3.7270884609816132E-2</v>
      </c>
      <c r="AA130" s="6">
        <v>0</v>
      </c>
      <c r="AB130" s="6">
        <v>0</v>
      </c>
      <c r="AC130" s="6">
        <v>0</v>
      </c>
      <c r="AD130" s="6">
        <v>0</v>
      </c>
      <c r="AE130" s="6">
        <v>0</v>
      </c>
      <c r="AF130" s="6">
        <v>0</v>
      </c>
      <c r="AG130" s="6">
        <v>0</v>
      </c>
      <c r="AH130" s="1">
        <v>35262</v>
      </c>
      <c r="AI130">
        <v>9</v>
      </c>
    </row>
    <row r="131" spans="1:35" x14ac:dyDescent="0.25">
      <c r="A131" t="s">
        <v>143</v>
      </c>
      <c r="B131" t="s">
        <v>106</v>
      </c>
      <c r="C131" t="s">
        <v>211</v>
      </c>
      <c r="D131" t="s">
        <v>195</v>
      </c>
      <c r="E131" s="6">
        <v>29.065217391304348</v>
      </c>
      <c r="F131" s="6">
        <v>4.8695652173913047</v>
      </c>
      <c r="G131" s="6">
        <v>0.4891304347826087</v>
      </c>
      <c r="H131" s="6">
        <v>0</v>
      </c>
      <c r="I131" s="6">
        <v>1.3913043478260869</v>
      </c>
      <c r="J131" s="6">
        <v>0</v>
      </c>
      <c r="K131" s="6">
        <v>0</v>
      </c>
      <c r="L131" s="6">
        <v>1.848369565217391</v>
      </c>
      <c r="M131" s="6">
        <v>5.3913043478260869</v>
      </c>
      <c r="N131" s="6">
        <v>1.763586956521739</v>
      </c>
      <c r="O131" s="6">
        <f>SUM(NonNurse[[#This Row],[Qualified Social Work Staff Hours]],NonNurse[[#This Row],[Other Social Work Staff Hours]])/NonNurse[[#This Row],[MDS Census]]</f>
        <v>0.24616679132385938</v>
      </c>
      <c r="P131" s="6">
        <v>4.3423913043478262</v>
      </c>
      <c r="Q131" s="6">
        <v>41.369565217391305</v>
      </c>
      <c r="R131" s="6">
        <f>SUM(NonNurse[[#This Row],[Qualified Activities Professional Hours]],NonNurse[[#This Row],[Other Activities Professional Hours]])/NonNurse[[#This Row],[MDS Census]]</f>
        <v>1.5727374719521316</v>
      </c>
      <c r="S131" s="6">
        <v>2.4879347826086957</v>
      </c>
      <c r="T131" s="6">
        <v>3.0619565217391305</v>
      </c>
      <c r="U131" s="6">
        <v>0</v>
      </c>
      <c r="V131" s="6">
        <f>SUM(NonNurse[[#This Row],[Occupational Therapist Hours]],NonNurse[[#This Row],[OT Assistant Hours]],NonNurse[[#This Row],[OT Aide Hours]])/NonNurse[[#This Row],[MDS Census]]</f>
        <v>0.19094614809274493</v>
      </c>
      <c r="W131" s="6">
        <v>2.4739130434782619</v>
      </c>
      <c r="X131" s="6">
        <v>4.3813043478260871</v>
      </c>
      <c r="Y131" s="6">
        <v>0</v>
      </c>
      <c r="Z131" s="6">
        <f>SUM(NonNurse[[#This Row],[Physical Therapist (PT) Hours]],NonNurse[[#This Row],[PT Assistant Hours]],NonNurse[[#This Row],[PT Aide Hours]])/NonNurse[[#This Row],[MDS Census]]</f>
        <v>0.23585639491398658</v>
      </c>
      <c r="AA131" s="6">
        <v>0</v>
      </c>
      <c r="AB131" s="6">
        <v>0</v>
      </c>
      <c r="AC131" s="6">
        <v>0</v>
      </c>
      <c r="AD131" s="6">
        <v>0</v>
      </c>
      <c r="AE131" s="6">
        <v>0</v>
      </c>
      <c r="AF131" s="6">
        <v>0</v>
      </c>
      <c r="AG131" s="6">
        <v>0</v>
      </c>
      <c r="AH131" s="1">
        <v>35257</v>
      </c>
      <c r="AI131">
        <v>9</v>
      </c>
    </row>
    <row r="132" spans="1:35" x14ac:dyDescent="0.25">
      <c r="A132" t="s">
        <v>143</v>
      </c>
      <c r="B132" t="s">
        <v>37</v>
      </c>
      <c r="C132" t="s">
        <v>205</v>
      </c>
      <c r="D132" t="s">
        <v>192</v>
      </c>
      <c r="E132" s="6">
        <v>47.608695652173914</v>
      </c>
      <c r="F132" s="6">
        <v>5.4782608695652177</v>
      </c>
      <c r="G132" s="6">
        <v>0.13043478260869565</v>
      </c>
      <c r="H132" s="6">
        <v>0.57880434782608692</v>
      </c>
      <c r="I132" s="6">
        <v>2.7065217391304346</v>
      </c>
      <c r="J132" s="6">
        <v>0</v>
      </c>
      <c r="K132" s="6">
        <v>0</v>
      </c>
      <c r="L132" s="6">
        <v>3.9076086956521738</v>
      </c>
      <c r="M132" s="6">
        <v>0</v>
      </c>
      <c r="N132" s="6">
        <v>2.777173913043478</v>
      </c>
      <c r="O132" s="6">
        <f>SUM(NonNurse[[#This Row],[Qualified Social Work Staff Hours]],NonNurse[[#This Row],[Other Social Work Staff Hours]])/NonNurse[[#This Row],[MDS Census]]</f>
        <v>5.8333333333333327E-2</v>
      </c>
      <c r="P132" s="6">
        <v>0</v>
      </c>
      <c r="Q132" s="6">
        <v>0</v>
      </c>
      <c r="R132" s="6">
        <f>SUM(NonNurse[[#This Row],[Qualified Activities Professional Hours]],NonNurse[[#This Row],[Other Activities Professional Hours]])/NonNurse[[#This Row],[MDS Census]]</f>
        <v>0</v>
      </c>
      <c r="S132" s="6">
        <v>9.9320652173913047</v>
      </c>
      <c r="T132" s="6">
        <v>0.57336956521739135</v>
      </c>
      <c r="U132" s="6">
        <v>0</v>
      </c>
      <c r="V132" s="6">
        <f>SUM(NonNurse[[#This Row],[Occupational Therapist Hours]],NonNurse[[#This Row],[OT Assistant Hours]],NonNurse[[#This Row],[OT Aide Hours]])/NonNurse[[#This Row],[MDS Census]]</f>
        <v>0.22066210045662099</v>
      </c>
      <c r="W132" s="6">
        <v>5.2934782608695654</v>
      </c>
      <c r="X132" s="6">
        <v>0.96467391304347827</v>
      </c>
      <c r="Y132" s="6">
        <v>0</v>
      </c>
      <c r="Z132" s="6">
        <f>SUM(NonNurse[[#This Row],[Physical Therapist (PT) Hours]],NonNurse[[#This Row],[PT Assistant Hours]],NonNurse[[#This Row],[PT Aide Hours]])/NonNurse[[#This Row],[MDS Census]]</f>
        <v>0.13144977168949773</v>
      </c>
      <c r="AA132" s="6">
        <v>0</v>
      </c>
      <c r="AB132" s="6">
        <v>0</v>
      </c>
      <c r="AC132" s="6">
        <v>0</v>
      </c>
      <c r="AD132" s="6">
        <v>0</v>
      </c>
      <c r="AE132" s="6">
        <v>0</v>
      </c>
      <c r="AF132" s="6">
        <v>0</v>
      </c>
      <c r="AG132" s="6">
        <v>0</v>
      </c>
      <c r="AH132" s="1">
        <v>35116</v>
      </c>
      <c r="AI132">
        <v>9</v>
      </c>
    </row>
    <row r="133" spans="1:35" x14ac:dyDescent="0.25">
      <c r="A133" t="s">
        <v>143</v>
      </c>
      <c r="B133" t="s">
        <v>0</v>
      </c>
      <c r="C133" t="s">
        <v>205</v>
      </c>
      <c r="D133" t="s">
        <v>192</v>
      </c>
      <c r="E133" s="6">
        <v>38.804347826086953</v>
      </c>
      <c r="F133" s="6">
        <v>22.513586956521735</v>
      </c>
      <c r="G133" s="6">
        <v>0</v>
      </c>
      <c r="H133" s="6">
        <v>0.32510869565217387</v>
      </c>
      <c r="I133" s="6">
        <v>0</v>
      </c>
      <c r="J133" s="6">
        <v>0</v>
      </c>
      <c r="K133" s="6">
        <v>0</v>
      </c>
      <c r="L133" s="6">
        <v>4.6114130434782608</v>
      </c>
      <c r="M133" s="6">
        <v>0</v>
      </c>
      <c r="N133" s="6">
        <v>8.6902173913043477</v>
      </c>
      <c r="O133" s="6">
        <f>SUM(NonNurse[[#This Row],[Qualified Social Work Staff Hours]],NonNurse[[#This Row],[Other Social Work Staff Hours]])/NonNurse[[#This Row],[MDS Census]]</f>
        <v>0.22394957983193278</v>
      </c>
      <c r="P133" s="6">
        <v>5.300217391304348</v>
      </c>
      <c r="Q133" s="6">
        <v>0</v>
      </c>
      <c r="R133" s="6">
        <f>SUM(NonNurse[[#This Row],[Qualified Activities Professional Hours]],NonNurse[[#This Row],[Other Activities Professional Hours]])/NonNurse[[#This Row],[MDS Census]]</f>
        <v>0.13658823529411765</v>
      </c>
      <c r="S133" s="6">
        <v>3.8065217391304351</v>
      </c>
      <c r="T133" s="6">
        <v>4.5160869565217396</v>
      </c>
      <c r="U133" s="6">
        <v>0</v>
      </c>
      <c r="V133" s="6">
        <f>SUM(NonNurse[[#This Row],[Occupational Therapist Hours]],NonNurse[[#This Row],[OT Assistant Hours]],NonNurse[[#This Row],[OT Aide Hours]])/NonNurse[[#This Row],[MDS Census]]</f>
        <v>0.21447619047619051</v>
      </c>
      <c r="W133" s="6">
        <v>4.5807608695652178</v>
      </c>
      <c r="X133" s="6">
        <v>4.5292391304347834</v>
      </c>
      <c r="Y133" s="6">
        <v>0</v>
      </c>
      <c r="Z133" s="6">
        <f>SUM(NonNurse[[#This Row],[Physical Therapist (PT) Hours]],NonNurse[[#This Row],[PT Assistant Hours]],NonNurse[[#This Row],[PT Aide Hours]])/NonNurse[[#This Row],[MDS Census]]</f>
        <v>0.23476750700280116</v>
      </c>
      <c r="AA133" s="6">
        <v>0</v>
      </c>
      <c r="AB133" s="6">
        <v>0</v>
      </c>
      <c r="AC133" s="6">
        <v>0</v>
      </c>
      <c r="AD133" s="6">
        <v>0</v>
      </c>
      <c r="AE133" s="6">
        <v>0</v>
      </c>
      <c r="AF133" s="6">
        <v>0</v>
      </c>
      <c r="AG133" s="6">
        <v>0</v>
      </c>
      <c r="AH133" s="1">
        <v>35003</v>
      </c>
      <c r="AI133">
        <v>9</v>
      </c>
    </row>
    <row r="134" spans="1:35" x14ac:dyDescent="0.25">
      <c r="A134" t="s">
        <v>143</v>
      </c>
      <c r="B134" t="s">
        <v>115</v>
      </c>
      <c r="C134" t="s">
        <v>207</v>
      </c>
      <c r="D134" t="s">
        <v>192</v>
      </c>
      <c r="E134" s="6">
        <v>28.304347826086957</v>
      </c>
      <c r="F134" s="6">
        <v>5.3043478260869561</v>
      </c>
      <c r="G134" s="6">
        <v>6.5217391304347824E-2</v>
      </c>
      <c r="H134" s="6">
        <v>0.36956521739130432</v>
      </c>
      <c r="I134" s="6">
        <v>5.3369565217391308</v>
      </c>
      <c r="J134" s="6">
        <v>0</v>
      </c>
      <c r="K134" s="6">
        <v>0</v>
      </c>
      <c r="L134" s="6">
        <v>1.8272826086956528</v>
      </c>
      <c r="M134" s="6">
        <v>4.6956521739130439</v>
      </c>
      <c r="N134" s="6">
        <v>0</v>
      </c>
      <c r="O134" s="6">
        <f>SUM(NonNurse[[#This Row],[Qualified Social Work Staff Hours]],NonNurse[[#This Row],[Other Social Work Staff Hours]])/NonNurse[[#This Row],[MDS Census]]</f>
        <v>0.16589861751152074</v>
      </c>
      <c r="P134" s="6">
        <v>4.9565217391304346</v>
      </c>
      <c r="Q134" s="6">
        <v>9.6413043478260878</v>
      </c>
      <c r="R134" s="6">
        <f>SUM(NonNurse[[#This Row],[Qualified Activities Professional Hours]],NonNurse[[#This Row],[Other Activities Professional Hours]])/NonNurse[[#This Row],[MDS Census]]</f>
        <v>0.51574500768049159</v>
      </c>
      <c r="S134" s="6">
        <v>3.1376086956521747</v>
      </c>
      <c r="T134" s="6">
        <v>4.2208695652173907</v>
      </c>
      <c r="U134" s="6">
        <v>0</v>
      </c>
      <c r="V134" s="6">
        <f>SUM(NonNurse[[#This Row],[Occupational Therapist Hours]],NonNurse[[#This Row],[OT Assistant Hours]],NonNurse[[#This Row],[OT Aide Hours]])/NonNurse[[#This Row],[MDS Census]]</f>
        <v>0.25997695852534564</v>
      </c>
      <c r="W134" s="6">
        <v>2.3154347826086958</v>
      </c>
      <c r="X134" s="6">
        <v>6.7719565217391278</v>
      </c>
      <c r="Y134" s="6">
        <v>5.4456521739130439</v>
      </c>
      <c r="Z134" s="6">
        <f>SUM(NonNurse[[#This Row],[Physical Therapist (PT) Hours]],NonNurse[[#This Row],[PT Assistant Hours]],NonNurse[[#This Row],[PT Aide Hours]])/NonNurse[[#This Row],[MDS Census]]</f>
        <v>0.51345622119815659</v>
      </c>
      <c r="AA134" s="6">
        <v>0</v>
      </c>
      <c r="AB134" s="6">
        <v>0</v>
      </c>
      <c r="AC134" s="6">
        <v>0</v>
      </c>
      <c r="AD134" s="6">
        <v>0</v>
      </c>
      <c r="AE134" s="6">
        <v>0</v>
      </c>
      <c r="AF134" s="6">
        <v>0</v>
      </c>
      <c r="AG134" s="6">
        <v>0</v>
      </c>
      <c r="AH134" s="1">
        <v>35272</v>
      </c>
      <c r="AI134">
        <v>9</v>
      </c>
    </row>
    <row r="135" spans="1:35" x14ac:dyDescent="0.25">
      <c r="A135" t="s">
        <v>143</v>
      </c>
      <c r="B135" t="s">
        <v>122</v>
      </c>
      <c r="C135" t="s">
        <v>207</v>
      </c>
      <c r="D135" t="s">
        <v>192</v>
      </c>
      <c r="E135" s="6">
        <v>16.978260869565219</v>
      </c>
      <c r="F135" s="6">
        <v>4.6086956521739131</v>
      </c>
      <c r="G135" s="6">
        <v>0</v>
      </c>
      <c r="H135" s="6">
        <v>0.20652173913043478</v>
      </c>
      <c r="I135" s="6">
        <v>5.5978260869565215</v>
      </c>
      <c r="J135" s="6">
        <v>0</v>
      </c>
      <c r="K135" s="6">
        <v>0</v>
      </c>
      <c r="L135" s="6">
        <v>2.4077173913043479</v>
      </c>
      <c r="M135" s="6">
        <v>4</v>
      </c>
      <c r="N135" s="6">
        <v>0</v>
      </c>
      <c r="O135" s="6">
        <f>SUM(NonNurse[[#This Row],[Qualified Social Work Staff Hours]],NonNurse[[#This Row],[Other Social Work Staff Hours]])/NonNurse[[#This Row],[MDS Census]]</f>
        <v>0.23559539052496797</v>
      </c>
      <c r="P135" s="6">
        <v>4.8695652173913047</v>
      </c>
      <c r="Q135" s="6">
        <v>11.025978260869568</v>
      </c>
      <c r="R135" s="6">
        <f>SUM(NonNurse[[#This Row],[Qualified Activities Professional Hours]],NonNurse[[#This Row],[Other Activities Professional Hours]])/NonNurse[[#This Row],[MDS Census]]</f>
        <v>0.93622919334186949</v>
      </c>
      <c r="S135" s="6">
        <v>5.4356521739130432</v>
      </c>
      <c r="T135" s="6">
        <v>3.7731521739130423</v>
      </c>
      <c r="U135" s="6">
        <v>0</v>
      </c>
      <c r="V135" s="6">
        <f>SUM(NonNurse[[#This Row],[Occupational Therapist Hours]],NonNurse[[#This Row],[OT Assistant Hours]],NonNurse[[#This Row],[OT Aide Hours]])/NonNurse[[#This Row],[MDS Census]]</f>
        <v>0.54238796414852741</v>
      </c>
      <c r="W135" s="6">
        <v>4.7110869565217381</v>
      </c>
      <c r="X135" s="6">
        <v>5.7391304347826084</v>
      </c>
      <c r="Y135" s="6">
        <v>3.6413043478260869</v>
      </c>
      <c r="Z135" s="6">
        <f>SUM(NonNurse[[#This Row],[Physical Therapist (PT) Hours]],NonNurse[[#This Row],[PT Assistant Hours]],NonNurse[[#This Row],[PT Aide Hours]])/NonNurse[[#This Row],[MDS Census]]</f>
        <v>0.82997439180537746</v>
      </c>
      <c r="AA135" s="6">
        <v>0</v>
      </c>
      <c r="AB135" s="6">
        <v>0</v>
      </c>
      <c r="AC135" s="6">
        <v>0</v>
      </c>
      <c r="AD135" s="6">
        <v>0</v>
      </c>
      <c r="AE135" s="6">
        <v>0</v>
      </c>
      <c r="AF135" s="6">
        <v>0</v>
      </c>
      <c r="AG135" s="6">
        <v>0</v>
      </c>
      <c r="AH135" s="1">
        <v>35281</v>
      </c>
      <c r="AI135">
        <v>9</v>
      </c>
    </row>
    <row r="136" spans="1:35" x14ac:dyDescent="0.25">
      <c r="A136" t="s">
        <v>143</v>
      </c>
      <c r="B136" t="s">
        <v>60</v>
      </c>
      <c r="C136" t="s">
        <v>206</v>
      </c>
      <c r="D136" t="s">
        <v>193</v>
      </c>
      <c r="E136" s="6">
        <v>45.173913043478258</v>
      </c>
      <c r="F136" s="6">
        <v>0</v>
      </c>
      <c r="G136" s="6">
        <v>0</v>
      </c>
      <c r="H136" s="6">
        <v>0</v>
      </c>
      <c r="I136" s="6">
        <v>0</v>
      </c>
      <c r="J136" s="6">
        <v>0</v>
      </c>
      <c r="K136" s="6">
        <v>0</v>
      </c>
      <c r="L136" s="6">
        <v>0.5360869565217391</v>
      </c>
      <c r="M136" s="6">
        <v>0</v>
      </c>
      <c r="N136" s="6">
        <v>0</v>
      </c>
      <c r="O136" s="6">
        <f>SUM(NonNurse[[#This Row],[Qualified Social Work Staff Hours]],NonNurse[[#This Row],[Other Social Work Staff Hours]])/NonNurse[[#This Row],[MDS Census]]</f>
        <v>0</v>
      </c>
      <c r="P136" s="6">
        <v>0</v>
      </c>
      <c r="Q136" s="6">
        <v>5.4214130434782621</v>
      </c>
      <c r="R136" s="6">
        <f>SUM(NonNurse[[#This Row],[Qualified Activities Professional Hours]],NonNurse[[#This Row],[Other Activities Professional Hours]])/NonNurse[[#This Row],[MDS Census]]</f>
        <v>0.12001203079884508</v>
      </c>
      <c r="S136" s="6">
        <v>0.95652173913043481</v>
      </c>
      <c r="T136" s="6">
        <v>4.4096739130434779</v>
      </c>
      <c r="U136" s="6">
        <v>0</v>
      </c>
      <c r="V136" s="6">
        <f>SUM(NonNurse[[#This Row],[Occupational Therapist Hours]],NonNurse[[#This Row],[OT Assistant Hours]],NonNurse[[#This Row],[OT Aide Hours]])/NonNurse[[#This Row],[MDS Census]]</f>
        <v>0.11878970163618864</v>
      </c>
      <c r="W136" s="6">
        <v>6.0603260869565236</v>
      </c>
      <c r="X136" s="6">
        <v>1.4307608695652174</v>
      </c>
      <c r="Y136" s="6">
        <v>0</v>
      </c>
      <c r="Z136" s="6">
        <f>SUM(NonNurse[[#This Row],[Physical Therapist (PT) Hours]],NonNurse[[#This Row],[PT Assistant Hours]],NonNurse[[#This Row],[PT Aide Hours]])/NonNurse[[#This Row],[MDS Census]]</f>
        <v>0.16582771896053902</v>
      </c>
      <c r="AA136" s="6">
        <v>0</v>
      </c>
      <c r="AB136" s="6">
        <v>0</v>
      </c>
      <c r="AC136" s="6">
        <v>0</v>
      </c>
      <c r="AD136" s="6">
        <v>0</v>
      </c>
      <c r="AE136" s="6">
        <v>0</v>
      </c>
      <c r="AF136" s="6">
        <v>0</v>
      </c>
      <c r="AG136" s="6">
        <v>0</v>
      </c>
      <c r="AH136" s="1">
        <v>35147</v>
      </c>
      <c r="AI136">
        <v>9</v>
      </c>
    </row>
    <row r="137" spans="1:35" x14ac:dyDescent="0.25">
      <c r="A137" t="s">
        <v>143</v>
      </c>
      <c r="B137" t="s">
        <v>138</v>
      </c>
      <c r="C137" t="s">
        <v>216</v>
      </c>
      <c r="D137" t="s">
        <v>197</v>
      </c>
      <c r="E137" s="6">
        <v>20.695652173913043</v>
      </c>
      <c r="F137" s="6">
        <v>5.3913043478260869</v>
      </c>
      <c r="G137" s="6">
        <v>0.75</v>
      </c>
      <c r="H137" s="6">
        <v>0.21086956521739128</v>
      </c>
      <c r="I137" s="6">
        <v>0.88043478260869568</v>
      </c>
      <c r="J137" s="6">
        <v>0</v>
      </c>
      <c r="K137" s="6">
        <v>0</v>
      </c>
      <c r="L137" s="6">
        <v>1.0081521739130435</v>
      </c>
      <c r="M137" s="6">
        <v>5.3913043478260869</v>
      </c>
      <c r="N137" s="6">
        <v>0</v>
      </c>
      <c r="O137" s="6">
        <f>SUM(NonNurse[[#This Row],[Qualified Social Work Staff Hours]],NonNurse[[#This Row],[Other Social Work Staff Hours]])/NonNurse[[#This Row],[MDS Census]]</f>
        <v>0.26050420168067229</v>
      </c>
      <c r="P137" s="6">
        <v>0</v>
      </c>
      <c r="Q137" s="6">
        <v>0</v>
      </c>
      <c r="R137" s="6">
        <f>SUM(NonNurse[[#This Row],[Qualified Activities Professional Hours]],NonNurse[[#This Row],[Other Activities Professional Hours]])/NonNurse[[#This Row],[MDS Census]]</f>
        <v>0</v>
      </c>
      <c r="S137" s="6">
        <v>7.5668478260869572</v>
      </c>
      <c r="T137" s="6">
        <v>10.671847826086957</v>
      </c>
      <c r="U137" s="6">
        <v>0</v>
      </c>
      <c r="V137" s="6">
        <f>SUM(NonNurse[[#This Row],[Occupational Therapist Hours]],NonNurse[[#This Row],[OT Assistant Hours]],NonNurse[[#This Row],[OT Aide Hours]])/NonNurse[[#This Row],[MDS Census]]</f>
        <v>0.88128151260504206</v>
      </c>
      <c r="W137" s="6">
        <v>3.6935869565217372</v>
      </c>
      <c r="X137" s="6">
        <v>7.1273913043478272</v>
      </c>
      <c r="Y137" s="6">
        <v>0</v>
      </c>
      <c r="Z137" s="6">
        <f>SUM(NonNurse[[#This Row],[Physical Therapist (PT) Hours]],NonNurse[[#This Row],[PT Assistant Hours]],NonNurse[[#This Row],[PT Aide Hours]])/NonNurse[[#This Row],[MDS Census]]</f>
        <v>0.52286239495798315</v>
      </c>
      <c r="AA137" s="6">
        <v>0</v>
      </c>
      <c r="AB137" s="6">
        <v>0</v>
      </c>
      <c r="AC137" s="6">
        <v>0</v>
      </c>
      <c r="AD137" s="6">
        <v>0</v>
      </c>
      <c r="AE137" s="6">
        <v>0</v>
      </c>
      <c r="AF137" s="6">
        <v>0</v>
      </c>
      <c r="AG137" s="6">
        <v>0</v>
      </c>
      <c r="AH137" s="1">
        <v>35298</v>
      </c>
      <c r="AI137">
        <v>9</v>
      </c>
    </row>
    <row r="138" spans="1:35" x14ac:dyDescent="0.25">
      <c r="A138" t="s">
        <v>143</v>
      </c>
      <c r="B138" t="s">
        <v>126</v>
      </c>
      <c r="C138" t="s">
        <v>244</v>
      </c>
      <c r="D138" t="s">
        <v>192</v>
      </c>
      <c r="E138" s="6">
        <v>27</v>
      </c>
      <c r="F138" s="6">
        <v>4.6956521739130439</v>
      </c>
      <c r="G138" s="6">
        <v>0.32608695652173914</v>
      </c>
      <c r="H138" s="6">
        <v>0.41304347826086957</v>
      </c>
      <c r="I138" s="6">
        <v>2.6847826086956523</v>
      </c>
      <c r="J138" s="6">
        <v>0</v>
      </c>
      <c r="K138" s="6">
        <v>0</v>
      </c>
      <c r="L138" s="6">
        <v>3.8988043478260863</v>
      </c>
      <c r="M138" s="6">
        <v>0</v>
      </c>
      <c r="N138" s="6">
        <v>0</v>
      </c>
      <c r="O138" s="6">
        <f>SUM(NonNurse[[#This Row],[Qualified Social Work Staff Hours]],NonNurse[[#This Row],[Other Social Work Staff Hours]])/NonNurse[[#This Row],[MDS Census]]</f>
        <v>0</v>
      </c>
      <c r="P138" s="6">
        <v>0</v>
      </c>
      <c r="Q138" s="6">
        <v>0</v>
      </c>
      <c r="R138" s="6">
        <f>SUM(NonNurse[[#This Row],[Qualified Activities Professional Hours]],NonNurse[[#This Row],[Other Activities Professional Hours]])/NonNurse[[#This Row],[MDS Census]]</f>
        <v>0</v>
      </c>
      <c r="S138" s="6">
        <v>9.5140217391304365</v>
      </c>
      <c r="T138" s="6">
        <v>11.373804347826088</v>
      </c>
      <c r="U138" s="6">
        <v>0</v>
      </c>
      <c r="V138" s="6">
        <f>SUM(NonNurse[[#This Row],[Occupational Therapist Hours]],NonNurse[[#This Row],[OT Assistant Hours]],NonNurse[[#This Row],[OT Aide Hours]])/NonNurse[[#This Row],[MDS Census]]</f>
        <v>0.77362318840579714</v>
      </c>
      <c r="W138" s="6">
        <v>9.515108695652172</v>
      </c>
      <c r="X138" s="6">
        <v>6.887717391304351</v>
      </c>
      <c r="Y138" s="6">
        <v>0</v>
      </c>
      <c r="Z138" s="6">
        <f>SUM(NonNurse[[#This Row],[Physical Therapist (PT) Hours]],NonNurse[[#This Row],[PT Assistant Hours]],NonNurse[[#This Row],[PT Aide Hours]])/NonNurse[[#This Row],[MDS Census]]</f>
        <v>0.60751207729468604</v>
      </c>
      <c r="AA138" s="6">
        <v>0</v>
      </c>
      <c r="AB138" s="6">
        <v>0</v>
      </c>
      <c r="AC138" s="6">
        <v>0</v>
      </c>
      <c r="AD138" s="6">
        <v>0</v>
      </c>
      <c r="AE138" s="6">
        <v>0</v>
      </c>
      <c r="AF138" s="6">
        <v>0</v>
      </c>
      <c r="AG138" s="6">
        <v>0</v>
      </c>
      <c r="AH138" s="1">
        <v>35285</v>
      </c>
      <c r="AI138">
        <v>9</v>
      </c>
    </row>
    <row r="139" spans="1:35" x14ac:dyDescent="0.25">
      <c r="A139" t="s">
        <v>143</v>
      </c>
      <c r="B139" t="s">
        <v>134</v>
      </c>
      <c r="C139" t="s">
        <v>205</v>
      </c>
      <c r="D139" t="s">
        <v>192</v>
      </c>
      <c r="E139" s="6">
        <v>34.902173913043477</v>
      </c>
      <c r="F139" s="6">
        <v>5.3043478260869561</v>
      </c>
      <c r="G139" s="6">
        <v>0.32608695652173914</v>
      </c>
      <c r="H139" s="6">
        <v>0.54347826086956519</v>
      </c>
      <c r="I139" s="6">
        <v>0.5</v>
      </c>
      <c r="J139" s="6">
        <v>0</v>
      </c>
      <c r="K139" s="6">
        <v>0</v>
      </c>
      <c r="L139" s="6">
        <v>0.98423913043478262</v>
      </c>
      <c r="M139" s="6">
        <v>2</v>
      </c>
      <c r="N139" s="6">
        <v>0</v>
      </c>
      <c r="O139" s="6">
        <f>SUM(NonNurse[[#This Row],[Qualified Social Work Staff Hours]],NonNurse[[#This Row],[Other Social Work Staff Hours]])/NonNurse[[#This Row],[MDS Census]]</f>
        <v>5.7303020865773907E-2</v>
      </c>
      <c r="P139" s="6">
        <v>0</v>
      </c>
      <c r="Q139" s="6">
        <v>4.026630434782609</v>
      </c>
      <c r="R139" s="6">
        <f>SUM(NonNurse[[#This Row],[Qualified Activities Professional Hours]],NonNurse[[#This Row],[Other Activities Professional Hours]])/NonNurse[[#This Row],[MDS Census]]</f>
        <v>0.11536904391155405</v>
      </c>
      <c r="S139" s="6">
        <v>8.9945652173913029</v>
      </c>
      <c r="T139" s="6">
        <v>13.783913043478265</v>
      </c>
      <c r="U139" s="6">
        <v>0</v>
      </c>
      <c r="V139" s="6">
        <f>SUM(NonNurse[[#This Row],[Occupational Therapist Hours]],NonNurse[[#This Row],[OT Assistant Hours]],NonNurse[[#This Row],[OT Aide Hours]])/NonNurse[[#This Row],[MDS Census]]</f>
        <v>0.65263780753659306</v>
      </c>
      <c r="W139" s="6">
        <v>9.9421739130434794</v>
      </c>
      <c r="X139" s="6">
        <v>11.091630434782608</v>
      </c>
      <c r="Y139" s="6">
        <v>0</v>
      </c>
      <c r="Z139" s="6">
        <f>SUM(NonNurse[[#This Row],[Physical Therapist (PT) Hours]],NonNurse[[#This Row],[PT Assistant Hours]],NonNurse[[#This Row],[PT Aide Hours]])/NonNurse[[#This Row],[MDS Census]]</f>
        <v>0.60265026471504213</v>
      </c>
      <c r="AA139" s="6">
        <v>0</v>
      </c>
      <c r="AB139" s="6">
        <v>0</v>
      </c>
      <c r="AC139" s="6">
        <v>0</v>
      </c>
      <c r="AD139" s="6">
        <v>0</v>
      </c>
      <c r="AE139" s="6">
        <v>0</v>
      </c>
      <c r="AF139" s="6">
        <v>0</v>
      </c>
      <c r="AG139" s="6">
        <v>0.32608695652173914</v>
      </c>
      <c r="AH139" s="1">
        <v>35293</v>
      </c>
      <c r="AI139">
        <v>9</v>
      </c>
    </row>
    <row r="140" spans="1:35" x14ac:dyDescent="0.25">
      <c r="A140" t="s">
        <v>143</v>
      </c>
      <c r="B140" t="s">
        <v>103</v>
      </c>
      <c r="C140" t="s">
        <v>236</v>
      </c>
      <c r="D140" t="s">
        <v>201</v>
      </c>
      <c r="E140" s="6">
        <v>87.760869565217391</v>
      </c>
      <c r="F140" s="6">
        <v>0.13043478260869565</v>
      </c>
      <c r="G140" s="6">
        <v>4.3478260869565216E-2</v>
      </c>
      <c r="H140" s="6">
        <v>0</v>
      </c>
      <c r="I140" s="6">
        <v>6.5217391304347824E-2</v>
      </c>
      <c r="J140" s="6">
        <v>0</v>
      </c>
      <c r="K140" s="6">
        <v>0.63043478260869568</v>
      </c>
      <c r="L140" s="6">
        <v>0</v>
      </c>
      <c r="M140" s="6">
        <v>3.3586956521739132E-2</v>
      </c>
      <c r="N140" s="6">
        <v>4.5701086956521735</v>
      </c>
      <c r="O140" s="6">
        <f>SUM(NonNurse[[#This Row],[Qualified Social Work Staff Hours]],NonNurse[[#This Row],[Other Social Work Staff Hours]])/NonNurse[[#This Row],[MDS Census]]</f>
        <v>5.2457270250185775E-2</v>
      </c>
      <c r="P140" s="6">
        <v>4.8447826086956516</v>
      </c>
      <c r="Q140" s="6">
        <v>15.181413043478262</v>
      </c>
      <c r="R140" s="6">
        <f>SUM(NonNurse[[#This Row],[Qualified Activities Professional Hours]],NonNurse[[#This Row],[Other Activities Professional Hours]])/NonNurse[[#This Row],[MDS Census]]</f>
        <v>0.22819048798612834</v>
      </c>
      <c r="S140" s="6">
        <v>0</v>
      </c>
      <c r="T140" s="6">
        <v>0</v>
      </c>
      <c r="U140" s="6">
        <v>0</v>
      </c>
      <c r="V140" s="6">
        <f>SUM(NonNurse[[#This Row],[Occupational Therapist Hours]],NonNurse[[#This Row],[OT Assistant Hours]],NonNurse[[#This Row],[OT Aide Hours]])/NonNurse[[#This Row],[MDS Census]]</f>
        <v>0</v>
      </c>
      <c r="W140" s="6">
        <v>3.652173913043478</v>
      </c>
      <c r="X140" s="6">
        <v>0</v>
      </c>
      <c r="Y140" s="6">
        <v>0</v>
      </c>
      <c r="Z140" s="6">
        <f>SUM(NonNurse[[#This Row],[Physical Therapist (PT) Hours]],NonNurse[[#This Row],[PT Assistant Hours]],NonNurse[[#This Row],[PT Aide Hours]])/NonNurse[[#This Row],[MDS Census]]</f>
        <v>4.1615060688630169E-2</v>
      </c>
      <c r="AA140" s="6">
        <v>0</v>
      </c>
      <c r="AB140" s="6">
        <v>0</v>
      </c>
      <c r="AC140" s="6">
        <v>0</v>
      </c>
      <c r="AD140" s="6">
        <v>63.673043478260873</v>
      </c>
      <c r="AE140" s="6">
        <v>0</v>
      </c>
      <c r="AF140" s="6">
        <v>0</v>
      </c>
      <c r="AG140" s="6">
        <v>1.1304347826086956</v>
      </c>
      <c r="AH140" s="1">
        <v>35254</v>
      </c>
      <c r="AI140">
        <v>9</v>
      </c>
    </row>
    <row r="141" spans="1:35" x14ac:dyDescent="0.25">
      <c r="A141" t="s">
        <v>143</v>
      </c>
      <c r="B141" t="s">
        <v>62</v>
      </c>
      <c r="C141" t="s">
        <v>216</v>
      </c>
      <c r="D141" t="s">
        <v>197</v>
      </c>
      <c r="E141" s="6">
        <v>72.086956521739125</v>
      </c>
      <c r="F141" s="6">
        <v>5.7391304347826084</v>
      </c>
      <c r="G141" s="6">
        <v>0.2608695652173913</v>
      </c>
      <c r="H141" s="6">
        <v>0.16847826086956522</v>
      </c>
      <c r="I141" s="6">
        <v>0.57608695652173914</v>
      </c>
      <c r="J141" s="6">
        <v>0</v>
      </c>
      <c r="K141" s="6">
        <v>0</v>
      </c>
      <c r="L141" s="6">
        <v>4.363586956521738</v>
      </c>
      <c r="M141" s="6">
        <v>0</v>
      </c>
      <c r="N141" s="6">
        <v>12.076086956521738</v>
      </c>
      <c r="O141" s="6">
        <f>SUM(NonNurse[[#This Row],[Qualified Social Work Staff Hours]],NonNurse[[#This Row],[Other Social Work Staff Hours]])/NonNurse[[#This Row],[MDS Census]]</f>
        <v>0.1675211097708082</v>
      </c>
      <c r="P141" s="6">
        <v>5.5163043478260869</v>
      </c>
      <c r="Q141" s="6">
        <v>8.8505434782608692</v>
      </c>
      <c r="R141" s="6">
        <f>SUM(NonNurse[[#This Row],[Qualified Activities Professional Hours]],NonNurse[[#This Row],[Other Activities Professional Hours]])/NonNurse[[#This Row],[MDS Census]]</f>
        <v>0.1992988540410133</v>
      </c>
      <c r="S141" s="6">
        <v>0.31445652173913047</v>
      </c>
      <c r="T141" s="6">
        <v>7.6915217391304314</v>
      </c>
      <c r="U141" s="6">
        <v>0</v>
      </c>
      <c r="V141" s="6">
        <f>SUM(NonNurse[[#This Row],[Occupational Therapist Hours]],NonNurse[[#This Row],[OT Assistant Hours]],NonNurse[[#This Row],[OT Aide Hours]])/NonNurse[[#This Row],[MDS Census]]</f>
        <v>0.11106001206272613</v>
      </c>
      <c r="W141" s="6">
        <v>5.2540217391304349</v>
      </c>
      <c r="X141" s="6">
        <v>0</v>
      </c>
      <c r="Y141" s="6">
        <v>4.7065217391304346</v>
      </c>
      <c r="Z141" s="6">
        <f>SUM(NonNurse[[#This Row],[Physical Therapist (PT) Hours]],NonNurse[[#This Row],[PT Assistant Hours]],NonNurse[[#This Row],[PT Aide Hours]])/NonNurse[[#This Row],[MDS Census]]</f>
        <v>0.13817400482509049</v>
      </c>
      <c r="AA141" s="6">
        <v>0</v>
      </c>
      <c r="AB141" s="6">
        <v>0</v>
      </c>
      <c r="AC141" s="6">
        <v>0</v>
      </c>
      <c r="AD141" s="6">
        <v>0</v>
      </c>
      <c r="AE141" s="6">
        <v>0</v>
      </c>
      <c r="AF141" s="6">
        <v>0</v>
      </c>
      <c r="AG141" s="6">
        <v>0</v>
      </c>
      <c r="AH141" s="1">
        <v>35152</v>
      </c>
      <c r="AI141">
        <v>9</v>
      </c>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3E4C-2B42-4CBD-BCCC-6E227936B813}">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15" customWidth="1"/>
    <col min="2" max="2" width="27.28515625" style="15" customWidth="1"/>
    <col min="3" max="3" width="16.7109375" style="15" customWidth="1"/>
    <col min="4" max="4" width="11.5703125" style="15" customWidth="1"/>
    <col min="5" max="5" width="4.5703125" style="15" customWidth="1"/>
    <col min="6" max="6" width="10" style="15" customWidth="1"/>
    <col min="7" max="7" width="12.5703125" style="15" customWidth="1"/>
    <col min="8" max="10" width="8.5703125" style="15" customWidth="1"/>
    <col min="11" max="11" width="9.140625" style="15" customWidth="1"/>
    <col min="12" max="12" width="4.5703125" style="15" customWidth="1"/>
    <col min="13" max="13" width="7.5703125" style="15" customWidth="1"/>
    <col min="14" max="14" width="10.7109375" style="22" customWidth="1"/>
    <col min="15" max="18" width="8.5703125" style="15" customWidth="1"/>
    <col min="19" max="19" width="5.42578125" style="15" customWidth="1"/>
    <col min="20" max="20" width="40.5703125" style="15" customWidth="1"/>
    <col min="21" max="22" width="12.5703125" style="15" customWidth="1"/>
    <col min="23" max="25" width="8.85546875" style="15"/>
    <col min="26" max="26" width="37.140625" style="15" customWidth="1"/>
    <col min="27" max="27" width="11.5703125" style="15" customWidth="1"/>
    <col min="28" max="32" width="8.85546875" style="15"/>
    <col min="33" max="33" width="22.85546875" style="15" customWidth="1"/>
    <col min="34" max="34" width="16.42578125" style="15" customWidth="1"/>
    <col min="35" max="35" width="13.5703125" style="15" customWidth="1"/>
    <col min="36" max="16384" width="8.85546875" style="15"/>
  </cols>
  <sheetData>
    <row r="2" spans="2:29" ht="85.5" customHeight="1" x14ac:dyDescent="0.25">
      <c r="B2" s="11" t="s">
        <v>366</v>
      </c>
      <c r="C2" s="11" t="s">
        <v>246</v>
      </c>
      <c r="D2" s="11" t="s">
        <v>365</v>
      </c>
      <c r="E2" s="12"/>
      <c r="F2" s="13" t="s">
        <v>279</v>
      </c>
      <c r="G2" s="13" t="s">
        <v>295</v>
      </c>
      <c r="H2" s="13" t="s">
        <v>252</v>
      </c>
      <c r="I2" s="13" t="s">
        <v>296</v>
      </c>
      <c r="J2" s="14" t="s">
        <v>297</v>
      </c>
      <c r="K2" s="13" t="s">
        <v>298</v>
      </c>
      <c r="L2" s="13"/>
      <c r="M2" s="13" t="s">
        <v>246</v>
      </c>
      <c r="N2" s="13" t="s">
        <v>295</v>
      </c>
      <c r="O2" s="13" t="s">
        <v>252</v>
      </c>
      <c r="P2" s="13" t="s">
        <v>296</v>
      </c>
      <c r="Q2" s="14" t="s">
        <v>297</v>
      </c>
      <c r="R2" s="13" t="s">
        <v>298</v>
      </c>
      <c r="T2" s="15" t="s">
        <v>299</v>
      </c>
      <c r="U2" s="15" t="s">
        <v>398</v>
      </c>
      <c r="V2" s="16" t="s">
        <v>300</v>
      </c>
      <c r="W2" s="16" t="s">
        <v>301</v>
      </c>
    </row>
    <row r="3" spans="2:29" ht="15" customHeight="1" x14ac:dyDescent="0.25">
      <c r="B3" s="17" t="s">
        <v>302</v>
      </c>
      <c r="C3" s="49">
        <f>AVERAGE(Nurse[MDS Census])</f>
        <v>75.852616787682635</v>
      </c>
      <c r="D3" s="18">
        <v>77.233814336253971</v>
      </c>
      <c r="E3" s="18"/>
      <c r="F3" s="15">
        <v>1</v>
      </c>
      <c r="G3" s="19">
        <v>69376.123698714116</v>
      </c>
      <c r="H3" s="20">
        <v>3.585165701050407</v>
      </c>
      <c r="I3" s="19">
        <v>5</v>
      </c>
      <c r="J3" s="21">
        <v>0.67575468162975694</v>
      </c>
      <c r="K3" s="19">
        <v>5</v>
      </c>
      <c r="M3" t="s">
        <v>142</v>
      </c>
      <c r="N3" s="19">
        <v>536.8478260869565</v>
      </c>
      <c r="O3" s="20">
        <v>6.2660022271714926</v>
      </c>
      <c r="P3" s="22">
        <v>1</v>
      </c>
      <c r="Q3" s="21">
        <v>1.8396440575015187</v>
      </c>
      <c r="R3" s="22">
        <v>1</v>
      </c>
      <c r="T3" s="23" t="s">
        <v>303</v>
      </c>
      <c r="U3" s="19">
        <f>SUM(Nurse[Total Nurse Staff Hours])</f>
        <v>41632.095698101664</v>
      </c>
      <c r="V3" s="24" t="s">
        <v>304</v>
      </c>
      <c r="W3" s="20">
        <f>Category[[#This Row],[State Total]]/D9</f>
        <v>3.6852378919937388E-2</v>
      </c>
    </row>
    <row r="4" spans="2:29" ht="15" customHeight="1" x14ac:dyDescent="0.25">
      <c r="B4" s="25" t="s">
        <v>252</v>
      </c>
      <c r="C4" s="26">
        <f>SUM(Nurse[Total Nurse Staff Hours])/SUM(Nurse[MDS Census])</f>
        <v>3.9203935832782837</v>
      </c>
      <c r="D4" s="26">
        <v>3.6146323434825098</v>
      </c>
      <c r="E4" s="18"/>
      <c r="F4" s="15">
        <v>2</v>
      </c>
      <c r="G4" s="19">
        <v>128365.44534598908</v>
      </c>
      <c r="H4" s="20">
        <v>3.4549500632802785</v>
      </c>
      <c r="I4" s="19">
        <v>9</v>
      </c>
      <c r="J4" s="21">
        <v>0.64433762203163525</v>
      </c>
      <c r="K4" s="19">
        <v>6</v>
      </c>
      <c r="M4" t="s">
        <v>141</v>
      </c>
      <c r="N4" s="19">
        <v>19423.242804654012</v>
      </c>
      <c r="O4" s="20">
        <v>3.6919809269804467</v>
      </c>
      <c r="P4" s="22">
        <v>25</v>
      </c>
      <c r="Q4" s="21">
        <v>0.53868769221148449</v>
      </c>
      <c r="R4" s="22">
        <v>40</v>
      </c>
      <c r="T4" s="19" t="s">
        <v>305</v>
      </c>
      <c r="U4" s="19">
        <f>SUM(Nurse[Total Direct Care Staff Hours])</f>
        <v>38796.618291488048</v>
      </c>
      <c r="V4" s="24">
        <f>Category[[#This Row],[State Total]]/U3</f>
        <v>0.93189203283987199</v>
      </c>
      <c r="W4" s="20">
        <f>Category[[#This Row],[State Total]]/D9</f>
        <v>3.4342438306685701E-2</v>
      </c>
    </row>
    <row r="5" spans="2:29" ht="15" customHeight="1" x14ac:dyDescent="0.25">
      <c r="B5" s="27" t="s">
        <v>306</v>
      </c>
      <c r="C5" s="28">
        <f>SUM(Nurse[Total Direct Care Staff Hours])/SUM(Nurse[MDS Census])</f>
        <v>3.6533835458535897</v>
      </c>
      <c r="D5" s="28">
        <v>3.347724410414429</v>
      </c>
      <c r="E5" s="29"/>
      <c r="F5" s="15">
        <v>3</v>
      </c>
      <c r="G5" s="19">
        <v>124443.71892222908</v>
      </c>
      <c r="H5" s="20">
        <v>3.5696801497282227</v>
      </c>
      <c r="I5" s="19">
        <v>6</v>
      </c>
      <c r="J5" s="21">
        <v>0.67837118001727315</v>
      </c>
      <c r="K5" s="19">
        <v>4</v>
      </c>
      <c r="M5" t="s">
        <v>144</v>
      </c>
      <c r="N5" s="19">
        <v>14765.612676056329</v>
      </c>
      <c r="O5" s="20">
        <v>3.8700512739470958</v>
      </c>
      <c r="P5" s="22">
        <v>18</v>
      </c>
      <c r="Q5" s="21">
        <v>0.36267289415247567</v>
      </c>
      <c r="R5" s="22">
        <v>48</v>
      </c>
      <c r="T5" s="23" t="s">
        <v>307</v>
      </c>
      <c r="U5" s="19">
        <f>SUM(Nurse[Total RN Hours (w/ Admin, DON)])</f>
        <v>6826.4082700551144</v>
      </c>
      <c r="V5" s="24">
        <f>Category[[#This Row],[State Total]]/U3</f>
        <v>0.16396984479372206</v>
      </c>
      <c r="W5" s="20">
        <f>Category[[#This Row],[State Total]]/D9</f>
        <v>6.042678851781569E-3</v>
      </c>
      <c r="X5" s="30"/>
      <c r="Y5" s="30"/>
      <c r="AB5" s="30"/>
      <c r="AC5" s="30"/>
    </row>
    <row r="6" spans="2:29" ht="15" customHeight="1" x14ac:dyDescent="0.25">
      <c r="B6" s="31" t="s">
        <v>254</v>
      </c>
      <c r="C6" s="28">
        <f>SUM(Nurse[Total RN Hours (w/ Admin, DON)])/SUM(Nurse[MDS Census])</f>
        <v>0.6428263273804441</v>
      </c>
      <c r="D6" s="28">
        <v>0.60780873997534479</v>
      </c>
      <c r="E6"/>
      <c r="F6" s="15">
        <v>4</v>
      </c>
      <c r="G6" s="19">
        <v>216891.50627679119</v>
      </c>
      <c r="H6" s="20">
        <v>3.71816551616583</v>
      </c>
      <c r="I6" s="19">
        <v>4</v>
      </c>
      <c r="J6" s="21">
        <v>0.5592343612490972</v>
      </c>
      <c r="K6" s="19">
        <v>9</v>
      </c>
      <c r="M6" t="s">
        <v>143</v>
      </c>
      <c r="N6" s="19">
        <v>10619.366350275568</v>
      </c>
      <c r="O6" s="20">
        <v>3.9203935832782837</v>
      </c>
      <c r="P6" s="22">
        <v>14</v>
      </c>
      <c r="Q6" s="21">
        <v>0.6428263273804441</v>
      </c>
      <c r="R6" s="22">
        <v>30</v>
      </c>
      <c r="T6" s="32" t="s">
        <v>308</v>
      </c>
      <c r="U6" s="19">
        <f>SUM(Nurse[RN Hours (excl. Admin, DON)])</f>
        <v>4996.2044427434175</v>
      </c>
      <c r="V6" s="24">
        <f>Category[[#This Row],[State Total]]/U3</f>
        <v>0.12000847804957447</v>
      </c>
      <c r="W6" s="20">
        <f>Category[[#This Row],[State Total]]/D9</f>
        <v>4.4225979066879074E-3</v>
      </c>
      <c r="X6" s="30"/>
      <c r="Y6" s="30"/>
      <c r="AB6" s="30"/>
      <c r="AC6" s="30"/>
    </row>
    <row r="7" spans="2:29" ht="15" customHeight="1" thickBot="1" x14ac:dyDescent="0.3">
      <c r="B7" s="33" t="s">
        <v>309</v>
      </c>
      <c r="C7" s="28">
        <f>SUM(Nurse[RN Hours (excl. Admin, DON)])/SUM(Nurse[MDS Census])</f>
        <v>0.47048046728454451</v>
      </c>
      <c r="D7" s="28">
        <v>0.41441568490090208</v>
      </c>
      <c r="E7"/>
      <c r="F7" s="15">
        <v>5</v>
      </c>
      <c r="G7" s="19">
        <v>218161.62905695051</v>
      </c>
      <c r="H7" s="20">
        <v>3.471756650011959</v>
      </c>
      <c r="I7" s="19">
        <v>8</v>
      </c>
      <c r="J7" s="21">
        <v>0.68815139377795254</v>
      </c>
      <c r="K7" s="19">
        <v>3</v>
      </c>
      <c r="M7" t="s">
        <v>145</v>
      </c>
      <c r="N7" s="19">
        <v>90304.505664421289</v>
      </c>
      <c r="O7" s="20">
        <v>4.0950436576657667</v>
      </c>
      <c r="P7" s="22">
        <v>8</v>
      </c>
      <c r="Q7" s="21">
        <v>0.53846761894166961</v>
      </c>
      <c r="R7" s="22">
        <v>41</v>
      </c>
      <c r="T7" s="32" t="s">
        <v>310</v>
      </c>
      <c r="U7" s="19">
        <f>SUM(Nurse[RN Admin Hours])</f>
        <v>1095.5756475811388</v>
      </c>
      <c r="V7" s="24">
        <f>Category[[#This Row],[State Total]]/U3</f>
        <v>2.631564972193064E-2</v>
      </c>
      <c r="W7" s="20">
        <f>Category[[#This Row],[State Total]]/D9</f>
        <v>9.6979429507693289E-4</v>
      </c>
      <c r="X7" s="30"/>
      <c r="Y7" s="30"/>
      <c r="Z7" s="30"/>
      <c r="AA7" s="30"/>
      <c r="AB7" s="30"/>
      <c r="AC7" s="30"/>
    </row>
    <row r="8" spans="2:29" ht="15" customHeight="1" thickTop="1" x14ac:dyDescent="0.25">
      <c r="B8" s="34" t="s">
        <v>311</v>
      </c>
      <c r="C8" s="35">
        <f>COUNTA(Nurse[Provider])</f>
        <v>140</v>
      </c>
      <c r="D8" s="35">
        <v>14627</v>
      </c>
      <c r="F8" s="15">
        <v>6</v>
      </c>
      <c r="G8" s="19">
        <v>133738.05679730567</v>
      </c>
      <c r="H8" s="20">
        <v>3.4421626203964988</v>
      </c>
      <c r="I8" s="19">
        <v>10</v>
      </c>
      <c r="J8" s="21">
        <v>0.34690920997212554</v>
      </c>
      <c r="K8" s="19">
        <v>10</v>
      </c>
      <c r="M8" t="s">
        <v>146</v>
      </c>
      <c r="N8" s="19">
        <v>13996.251684017152</v>
      </c>
      <c r="O8" s="20">
        <v>3.5742923169789274</v>
      </c>
      <c r="P8" s="22">
        <v>34</v>
      </c>
      <c r="Q8" s="21">
        <v>0.85380187117283868</v>
      </c>
      <c r="R8" s="22">
        <v>11</v>
      </c>
      <c r="T8" s="32" t="s">
        <v>312</v>
      </c>
      <c r="U8" s="19">
        <f>SUM(Nurse[RN DON Hours])</f>
        <v>734.62817973055746</v>
      </c>
      <c r="V8" s="24">
        <f>Category[[#This Row],[State Total]]/U3</f>
        <v>1.7645717022216945E-2</v>
      </c>
      <c r="W8" s="20">
        <f>Category[[#This Row],[State Total]]/D9</f>
        <v>6.5028665001672819E-4</v>
      </c>
      <c r="X8" s="30"/>
      <c r="Y8" s="30"/>
      <c r="Z8" s="30"/>
      <c r="AA8" s="30"/>
      <c r="AB8" s="30"/>
      <c r="AC8" s="30"/>
    </row>
    <row r="9" spans="2:29" ht="15" customHeight="1" x14ac:dyDescent="0.25">
      <c r="B9" s="34" t="s">
        <v>313</v>
      </c>
      <c r="C9" s="35">
        <f>SUM(Nurse[MDS Census])</f>
        <v>10619.366350275568</v>
      </c>
      <c r="D9" s="35">
        <v>1129699.0022963868</v>
      </c>
      <c r="F9" s="15">
        <v>7</v>
      </c>
      <c r="G9" s="19">
        <v>73847.771586037998</v>
      </c>
      <c r="H9" s="20">
        <v>3.4771723639610803</v>
      </c>
      <c r="I9" s="19">
        <v>7</v>
      </c>
      <c r="J9" s="21">
        <v>0.57887406787921447</v>
      </c>
      <c r="K9" s="19">
        <v>8</v>
      </c>
      <c r="M9" t="s">
        <v>147</v>
      </c>
      <c r="N9" s="19">
        <v>18800.971524800971</v>
      </c>
      <c r="O9" s="20">
        <v>3.379841237553149</v>
      </c>
      <c r="P9" s="22">
        <v>47</v>
      </c>
      <c r="Q9" s="21">
        <v>0.62562655856161031</v>
      </c>
      <c r="R9" s="22">
        <v>35</v>
      </c>
      <c r="T9" s="23" t="s">
        <v>314</v>
      </c>
      <c r="U9" s="19">
        <f>SUM(Nurse[Total LPN Hours (w/ Admin)])</f>
        <v>11511.445261788118</v>
      </c>
      <c r="V9" s="24">
        <f>Category[[#This Row],[State Total]]/U3</f>
        <v>0.27650410263428116</v>
      </c>
      <c r="W9" s="20">
        <f>Category[[#This Row],[State Total]]/D9</f>
        <v>1.0189833963195788E-2</v>
      </c>
      <c r="X9" s="30"/>
      <c r="Y9" s="30"/>
      <c r="Z9" s="30"/>
      <c r="AA9" s="30"/>
      <c r="AB9" s="30"/>
      <c r="AC9" s="30"/>
    </row>
    <row r="10" spans="2:29" ht="15" customHeight="1" x14ac:dyDescent="0.25">
      <c r="F10" s="15">
        <v>8</v>
      </c>
      <c r="G10" s="19">
        <v>33298.427587262697</v>
      </c>
      <c r="H10" s="20">
        <v>3.7381932825195308</v>
      </c>
      <c r="I10" s="19">
        <v>3</v>
      </c>
      <c r="J10" s="21">
        <v>0.87940662888310206</v>
      </c>
      <c r="K10" s="19">
        <v>1</v>
      </c>
      <c r="M10" t="s">
        <v>149</v>
      </c>
      <c r="N10" s="19">
        <v>2001.0333741579916</v>
      </c>
      <c r="O10" s="20">
        <v>3.9151059449534258</v>
      </c>
      <c r="P10" s="22">
        <v>15</v>
      </c>
      <c r="Q10" s="21">
        <v>1.0911259376852895</v>
      </c>
      <c r="R10" s="22">
        <v>3</v>
      </c>
      <c r="T10" s="32" t="s">
        <v>315</v>
      </c>
      <c r="U10" s="19">
        <f>SUM(Nurse[LPN Hours (excl. Admin)])</f>
        <v>10506.17168248622</v>
      </c>
      <c r="V10" s="24">
        <f>Category[[#This Row],[State Total]]/U3</f>
        <v>0.25235750221830122</v>
      </c>
      <c r="W10" s="20">
        <f>Category[[#This Row],[State Total]]/D9</f>
        <v>9.299974295037778E-3</v>
      </c>
      <c r="X10" s="30"/>
      <c r="Y10" s="30"/>
      <c r="Z10" s="30"/>
      <c r="AA10" s="30"/>
      <c r="AB10" s="30"/>
      <c r="AC10" s="30"/>
    </row>
    <row r="11" spans="2:29" ht="15" customHeight="1" x14ac:dyDescent="0.25">
      <c r="F11" s="15">
        <v>9</v>
      </c>
      <c r="G11" s="19">
        <v>109332.77602571936</v>
      </c>
      <c r="H11" s="20">
        <v>4.0754949217501784</v>
      </c>
      <c r="I11" s="19">
        <v>2</v>
      </c>
      <c r="J11" s="21">
        <v>0.58405330055976667</v>
      </c>
      <c r="K11" s="19">
        <v>7</v>
      </c>
      <c r="M11" t="s">
        <v>148</v>
      </c>
      <c r="N11" s="19">
        <v>3447.8586956521731</v>
      </c>
      <c r="O11" s="20">
        <v>3.9688255155216066</v>
      </c>
      <c r="P11" s="22">
        <v>11</v>
      </c>
      <c r="Q11" s="21">
        <v>0.94962364794784426</v>
      </c>
      <c r="R11" s="22">
        <v>8</v>
      </c>
      <c r="T11" s="32" t="s">
        <v>316</v>
      </c>
      <c r="U11" s="19">
        <f>SUM(Nurse[LPN Admin Hours])</f>
        <v>1005.2735793018981</v>
      </c>
      <c r="V11" s="24">
        <f>Category[[#This Row],[State Total]]/U3</f>
        <v>2.4146600415979935E-2</v>
      </c>
      <c r="W11" s="20">
        <f>Category[[#This Row],[State Total]]/D9</f>
        <v>8.8985966815801037E-4</v>
      </c>
      <c r="X11" s="30"/>
      <c r="Y11" s="30"/>
      <c r="Z11" s="30"/>
      <c r="AA11" s="30"/>
      <c r="AB11" s="30"/>
      <c r="AC11" s="30"/>
    </row>
    <row r="12" spans="2:29" ht="15" customHeight="1" x14ac:dyDescent="0.25">
      <c r="F12" s="15">
        <v>10</v>
      </c>
      <c r="G12" s="19">
        <v>22243.546999387629</v>
      </c>
      <c r="H12" s="20">
        <v>4.3144138862761752</v>
      </c>
      <c r="I12" s="19">
        <v>1</v>
      </c>
      <c r="J12" s="21">
        <v>0.85085378711532988</v>
      </c>
      <c r="K12" s="19">
        <v>2</v>
      </c>
      <c r="M12" t="s">
        <v>150</v>
      </c>
      <c r="N12" s="19">
        <v>66629.00734843839</v>
      </c>
      <c r="O12" s="20">
        <v>4.0461510158814251</v>
      </c>
      <c r="P12" s="22">
        <v>10</v>
      </c>
      <c r="Q12" s="21">
        <v>0.65170667436305396</v>
      </c>
      <c r="R12" s="22">
        <v>29</v>
      </c>
      <c r="T12" s="23" t="s">
        <v>317</v>
      </c>
      <c r="U12" s="19">
        <f>SUM(Nurse[Total CNA, NA TR, Med Aide/Tech Hours])</f>
        <v>23294.242166258409</v>
      </c>
      <c r="V12" s="24">
        <f>Category[[#This Row],[State Total]]/U3</f>
        <v>0.55952605257199617</v>
      </c>
      <c r="W12" s="20">
        <f>Category[[#This Row],[State Total]]/D9</f>
        <v>2.0619866104960013E-2</v>
      </c>
      <c r="X12" s="30"/>
      <c r="Y12" s="30"/>
      <c r="Z12" s="30"/>
      <c r="AA12" s="30"/>
      <c r="AB12" s="30"/>
      <c r="AC12" s="30"/>
    </row>
    <row r="13" spans="2:29" ht="15" customHeight="1" x14ac:dyDescent="0.25">
      <c r="I13" s="19"/>
      <c r="J13" s="19"/>
      <c r="K13" s="19"/>
      <c r="M13" t="s">
        <v>151</v>
      </c>
      <c r="N13" s="19">
        <v>27047.194427434184</v>
      </c>
      <c r="O13" s="20">
        <v>3.3334159425604026</v>
      </c>
      <c r="P13" s="22">
        <v>48</v>
      </c>
      <c r="Q13" s="21">
        <v>0.4036688437032282</v>
      </c>
      <c r="R13" s="22">
        <v>46</v>
      </c>
      <c r="T13" s="32" t="s">
        <v>318</v>
      </c>
      <c r="U13" s="19">
        <f>SUM(Nurse[CNA Hours])</f>
        <v>21860.420861910596</v>
      </c>
      <c r="V13" s="24">
        <f>Category[[#This Row],[State Total]]/U3</f>
        <v>0.52508576605014345</v>
      </c>
      <c r="W13" s="20">
        <f>Category[[#This Row],[State Total]]/D9</f>
        <v>1.9350659615945485E-2</v>
      </c>
      <c r="X13" s="30"/>
      <c r="Y13" s="30"/>
      <c r="Z13" s="30"/>
      <c r="AA13" s="30"/>
      <c r="AB13" s="30"/>
      <c r="AC13" s="30"/>
    </row>
    <row r="14" spans="2:29" ht="15" customHeight="1" x14ac:dyDescent="0.25">
      <c r="G14" s="20"/>
      <c r="I14" s="19"/>
      <c r="J14" s="19"/>
      <c r="K14" s="19"/>
      <c r="M14" t="s">
        <v>152</v>
      </c>
      <c r="N14" s="19">
        <v>3263.663043478261</v>
      </c>
      <c r="O14" s="20">
        <v>4.4084708100060954</v>
      </c>
      <c r="P14" s="22">
        <v>4</v>
      </c>
      <c r="Q14" s="21">
        <v>1.4454388074216427</v>
      </c>
      <c r="R14" s="22">
        <v>2</v>
      </c>
      <c r="T14" s="32" t="s">
        <v>319</v>
      </c>
      <c r="U14" s="19">
        <f>SUM(Nurse[NA TR Hours])</f>
        <v>1372.4689130434783</v>
      </c>
      <c r="V14" s="24">
        <f>Category[[#This Row],[State Total]]/U3</f>
        <v>3.2966606413379763E-2</v>
      </c>
      <c r="W14" s="20">
        <f>Category[[#This Row],[State Total]]/D9</f>
        <v>1.214897871250309E-3</v>
      </c>
    </row>
    <row r="15" spans="2:29" ht="15" customHeight="1" x14ac:dyDescent="0.25">
      <c r="I15" s="19"/>
      <c r="J15" s="19"/>
      <c r="K15" s="19"/>
      <c r="M15" t="s">
        <v>156</v>
      </c>
      <c r="N15" s="19">
        <v>19016.558481322707</v>
      </c>
      <c r="O15" s="20">
        <v>3.6135143049020404</v>
      </c>
      <c r="P15" s="22">
        <v>31</v>
      </c>
      <c r="Q15" s="21">
        <v>0.70210559181671839</v>
      </c>
      <c r="R15" s="22">
        <v>21</v>
      </c>
      <c r="T15" s="36" t="s">
        <v>320</v>
      </c>
      <c r="U15" s="37">
        <f>SUM(Nurse[Med Aide/Tech Hours])</f>
        <v>61.352391304347833</v>
      </c>
      <c r="V15" s="24">
        <f>Category[[#This Row],[State Total]]/U3</f>
        <v>1.4736801084732655E-3</v>
      </c>
      <c r="W15" s="20">
        <f>Category[[#This Row],[State Total]]/D9</f>
        <v>5.4308617764231218E-5</v>
      </c>
    </row>
    <row r="16" spans="2:29" ht="15" customHeight="1" x14ac:dyDescent="0.25">
      <c r="I16" s="19"/>
      <c r="J16" s="19"/>
      <c r="K16" s="19"/>
      <c r="M16" t="s">
        <v>153</v>
      </c>
      <c r="N16" s="19">
        <v>3575.7164727495401</v>
      </c>
      <c r="O16" s="20">
        <v>4.1596000463252762</v>
      </c>
      <c r="P16" s="22">
        <v>7</v>
      </c>
      <c r="Q16" s="21">
        <v>0.89615304423849729</v>
      </c>
      <c r="R16" s="22">
        <v>9</v>
      </c>
    </row>
    <row r="17" spans="9:23" ht="15" customHeight="1" x14ac:dyDescent="0.25">
      <c r="I17" s="19"/>
      <c r="J17" s="19"/>
      <c r="K17" s="19"/>
      <c r="M17" t="s">
        <v>154</v>
      </c>
      <c r="N17" s="19">
        <v>55939.917483159865</v>
      </c>
      <c r="O17" s="20">
        <v>2.9656991045590826</v>
      </c>
      <c r="P17" s="22">
        <v>51</v>
      </c>
      <c r="Q17" s="21">
        <v>0.65815085334220447</v>
      </c>
      <c r="R17" s="22">
        <v>28</v>
      </c>
    </row>
    <row r="18" spans="9:23" ht="15" customHeight="1" x14ac:dyDescent="0.25">
      <c r="I18" s="19"/>
      <c r="J18" s="19"/>
      <c r="K18" s="19"/>
      <c r="M18" t="s">
        <v>155</v>
      </c>
      <c r="N18" s="19">
        <v>34295.675137783197</v>
      </c>
      <c r="O18" s="20">
        <v>3.4285543140358197</v>
      </c>
      <c r="P18" s="22">
        <v>43</v>
      </c>
      <c r="Q18" s="21">
        <v>0.57097472562080043</v>
      </c>
      <c r="R18" s="22">
        <v>37</v>
      </c>
      <c r="T18" s="15" t="s">
        <v>321</v>
      </c>
      <c r="U18" s="15" t="s">
        <v>398</v>
      </c>
    </row>
    <row r="19" spans="9:23" ht="15" customHeight="1" x14ac:dyDescent="0.25">
      <c r="M19" t="s">
        <v>157</v>
      </c>
      <c r="N19" s="19">
        <v>14478.901255358249</v>
      </c>
      <c r="O19" s="20">
        <v>3.8209594408139687</v>
      </c>
      <c r="P19" s="22">
        <v>20</v>
      </c>
      <c r="Q19" s="21">
        <v>0.68653707149505028</v>
      </c>
      <c r="R19" s="22">
        <v>26</v>
      </c>
      <c r="T19" s="15" t="s">
        <v>322</v>
      </c>
      <c r="U19" s="19">
        <f>SUM(Nurse[RN Hours Contract (excl. Admin, DON)])</f>
        <v>374.76213563992644</v>
      </c>
    </row>
    <row r="20" spans="9:23" ht="15" customHeight="1" x14ac:dyDescent="0.25">
      <c r="M20" t="s">
        <v>158</v>
      </c>
      <c r="N20" s="19">
        <v>20179.736834047766</v>
      </c>
      <c r="O20" s="20">
        <v>3.6234626550899827</v>
      </c>
      <c r="P20" s="22">
        <v>30</v>
      </c>
      <c r="Q20" s="21">
        <v>0.63141179459022878</v>
      </c>
      <c r="R20" s="22">
        <v>33</v>
      </c>
      <c r="T20" s="15" t="s">
        <v>323</v>
      </c>
      <c r="U20" s="19">
        <f>SUM(Nurse[RN Admin Hours Contract])</f>
        <v>4.2331521739130435</v>
      </c>
      <c r="W20" s="19"/>
    </row>
    <row r="21" spans="9:23" ht="15" customHeight="1" x14ac:dyDescent="0.25">
      <c r="M21" t="s">
        <v>159</v>
      </c>
      <c r="N21" s="19">
        <v>21713.855174525426</v>
      </c>
      <c r="O21" s="20">
        <v>3.4276349481314496</v>
      </c>
      <c r="P21" s="22">
        <v>44</v>
      </c>
      <c r="Q21" s="21">
        <v>0.22995066355388311</v>
      </c>
      <c r="R21" s="22">
        <v>51</v>
      </c>
      <c r="T21" s="15" t="s">
        <v>324</v>
      </c>
      <c r="U21" s="19">
        <f>SUM(Nurse[RN DON Hours Contract])</f>
        <v>11.086956521739129</v>
      </c>
    </row>
    <row r="22" spans="9:23" ht="15" customHeight="1" x14ac:dyDescent="0.25">
      <c r="M22" t="s">
        <v>162</v>
      </c>
      <c r="N22" s="19">
        <v>31609.482088181256</v>
      </c>
      <c r="O22" s="20">
        <v>3.5766830777603746</v>
      </c>
      <c r="P22" s="22">
        <v>33</v>
      </c>
      <c r="Q22" s="21">
        <v>0.63151705366882682</v>
      </c>
      <c r="R22" s="22">
        <v>32</v>
      </c>
      <c r="T22" s="15" t="s">
        <v>325</v>
      </c>
      <c r="U22" s="19">
        <f>SUM(Nurse[LPN Hours Contract (excl. Admin)])</f>
        <v>900.82326086956516</v>
      </c>
    </row>
    <row r="23" spans="9:23" ht="15" customHeight="1" x14ac:dyDescent="0.25">
      <c r="M23" t="s">
        <v>161</v>
      </c>
      <c r="N23" s="19">
        <v>21067.939375382732</v>
      </c>
      <c r="O23" s="20">
        <v>3.702235346411582</v>
      </c>
      <c r="P23" s="22">
        <v>24</v>
      </c>
      <c r="Q23" s="21">
        <v>0.76651287635763865</v>
      </c>
      <c r="R23" s="22">
        <v>16</v>
      </c>
      <c r="T23" s="15" t="s">
        <v>326</v>
      </c>
      <c r="U23" s="19">
        <f>SUM(Nurse[LPN Admin Hours Contract])</f>
        <v>4.8369565217391308</v>
      </c>
    </row>
    <row r="24" spans="9:23" ht="15" customHeight="1" x14ac:dyDescent="0.25">
      <c r="M24" t="s">
        <v>160</v>
      </c>
      <c r="N24" s="19">
        <v>4706.4853031230869</v>
      </c>
      <c r="O24" s="20">
        <v>4.2908077351670615</v>
      </c>
      <c r="P24" s="22">
        <v>5</v>
      </c>
      <c r="Q24" s="21">
        <v>1.0535412211824036</v>
      </c>
      <c r="R24" s="22">
        <v>6</v>
      </c>
      <c r="T24" s="15" t="s">
        <v>327</v>
      </c>
      <c r="U24" s="19">
        <f>SUM(Nurse[CNA Hours Contract])</f>
        <v>1825.7507914880587</v>
      </c>
    </row>
    <row r="25" spans="9:23" ht="15" customHeight="1" x14ac:dyDescent="0.25">
      <c r="M25" t="s">
        <v>163</v>
      </c>
      <c r="N25" s="19">
        <v>29784.779087568884</v>
      </c>
      <c r="O25" s="20">
        <v>3.8152594065353851</v>
      </c>
      <c r="P25" s="22">
        <v>21</v>
      </c>
      <c r="Q25" s="21">
        <v>0.72680523692894061</v>
      </c>
      <c r="R25" s="22">
        <v>19</v>
      </c>
      <c r="T25" s="15" t="s">
        <v>328</v>
      </c>
      <c r="U25" s="19">
        <f>SUM(Nurse[NA TR Hours Contract])</f>
        <v>11.436086956521738</v>
      </c>
    </row>
    <row r="26" spans="9:23" ht="15" customHeight="1" x14ac:dyDescent="0.25">
      <c r="M26" t="s">
        <v>164</v>
      </c>
      <c r="N26" s="19">
        <v>18654.419320269433</v>
      </c>
      <c r="O26" s="20">
        <v>4.1827830651924156</v>
      </c>
      <c r="P26" s="22">
        <v>6</v>
      </c>
      <c r="Q26" s="21">
        <v>1.0685266044542867</v>
      </c>
      <c r="R26" s="22">
        <v>5</v>
      </c>
      <c r="T26" s="15" t="s">
        <v>329</v>
      </c>
      <c r="U26" s="19">
        <f>SUM(Nurse[Med Aide/Tech Hours Contract])</f>
        <v>0.10326086956521739</v>
      </c>
    </row>
    <row r="27" spans="9:23" ht="15" customHeight="1" x14ac:dyDescent="0.25">
      <c r="M27" t="s">
        <v>166</v>
      </c>
      <c r="N27" s="19">
        <v>30915.301745254106</v>
      </c>
      <c r="O27" s="20">
        <v>3.0868578483482887</v>
      </c>
      <c r="P27" s="22">
        <v>50</v>
      </c>
      <c r="Q27" s="21">
        <v>0.40359827435993229</v>
      </c>
      <c r="R27" s="22">
        <v>47</v>
      </c>
      <c r="T27" s="15" t="s">
        <v>247</v>
      </c>
      <c r="U27" s="19">
        <f>SUM(Nurse[Total Contract Hours])</f>
        <v>3133.0326010410276</v>
      </c>
    </row>
    <row r="28" spans="9:23" ht="15" customHeight="1" x14ac:dyDescent="0.25">
      <c r="M28" t="s">
        <v>165</v>
      </c>
      <c r="N28" s="19">
        <v>13613.024341702383</v>
      </c>
      <c r="O28" s="20">
        <v>3.8706506835477068</v>
      </c>
      <c r="P28" s="22">
        <v>17</v>
      </c>
      <c r="Q28" s="21">
        <v>0.54461092917222786</v>
      </c>
      <c r="R28" s="22">
        <v>39</v>
      </c>
      <c r="T28" s="15" t="s">
        <v>330</v>
      </c>
      <c r="U28" s="19">
        <f>SUM(Nurse[Total Nurse Staff Hours])</f>
        <v>41632.095698101664</v>
      </c>
    </row>
    <row r="29" spans="9:23" ht="15" customHeight="1" x14ac:dyDescent="0.25">
      <c r="M29" t="s">
        <v>167</v>
      </c>
      <c r="N29" s="19">
        <v>3142.4673913043484</v>
      </c>
      <c r="O29" s="20">
        <v>3.5161153137073806</v>
      </c>
      <c r="P29" s="22">
        <v>39</v>
      </c>
      <c r="Q29" s="21">
        <v>0.79674798603977071</v>
      </c>
      <c r="R29" s="22">
        <v>15</v>
      </c>
      <c r="T29" s="15" t="s">
        <v>331</v>
      </c>
      <c r="U29" s="38">
        <f>U27/U28</f>
        <v>7.5255221926862723E-2</v>
      </c>
    </row>
    <row r="30" spans="9:23" ht="15" customHeight="1" x14ac:dyDescent="0.25">
      <c r="M30" t="s">
        <v>174</v>
      </c>
      <c r="N30" s="19">
        <v>31397.817207593369</v>
      </c>
      <c r="O30" s="20">
        <v>3.4417155121175713</v>
      </c>
      <c r="P30" s="22">
        <v>42</v>
      </c>
      <c r="Q30" s="21">
        <v>0.50629516352831194</v>
      </c>
      <c r="R30" s="22">
        <v>45</v>
      </c>
    </row>
    <row r="31" spans="9:23" ht="15" customHeight="1" x14ac:dyDescent="0.25">
      <c r="M31" t="s">
        <v>175</v>
      </c>
      <c r="N31" s="19">
        <v>4392.4673913043471</v>
      </c>
      <c r="O31" s="20">
        <v>4.4756414019059303</v>
      </c>
      <c r="P31" s="22">
        <v>3</v>
      </c>
      <c r="Q31" s="21">
        <v>0.83480991420589112</v>
      </c>
      <c r="R31" s="22">
        <v>13</v>
      </c>
      <c r="U31" s="19"/>
    </row>
    <row r="32" spans="9:23" ht="15" customHeight="1" x14ac:dyDescent="0.25">
      <c r="M32" t="s">
        <v>168</v>
      </c>
      <c r="N32" s="19">
        <v>9437.0101041028774</v>
      </c>
      <c r="O32" s="20">
        <v>3.9536238400260872</v>
      </c>
      <c r="P32" s="22">
        <v>12</v>
      </c>
      <c r="Q32" s="21">
        <v>0.73956294588721605</v>
      </c>
      <c r="R32" s="22">
        <v>18</v>
      </c>
    </row>
    <row r="33" spans="13:23" ht="15" customHeight="1" x14ac:dyDescent="0.25">
      <c r="M33" t="s">
        <v>170</v>
      </c>
      <c r="N33" s="19">
        <v>5478.8913043478278</v>
      </c>
      <c r="O33" s="20">
        <v>3.6689014954628241</v>
      </c>
      <c r="P33" s="22">
        <v>26</v>
      </c>
      <c r="Q33" s="21">
        <v>0.69069482083411027</v>
      </c>
      <c r="R33" s="22">
        <v>25</v>
      </c>
      <c r="T33" s="15" t="s">
        <v>299</v>
      </c>
      <c r="U33" s="16" t="s">
        <v>301</v>
      </c>
    </row>
    <row r="34" spans="13:23" ht="15" customHeight="1" x14ac:dyDescent="0.25">
      <c r="M34" t="s">
        <v>171</v>
      </c>
      <c r="N34" s="19">
        <v>37141.731475811372</v>
      </c>
      <c r="O34" s="20">
        <v>3.6107114278034693</v>
      </c>
      <c r="P34" s="22">
        <v>32</v>
      </c>
      <c r="Q34" s="21">
        <v>0.6783616567987637</v>
      </c>
      <c r="R34" s="22">
        <v>27</v>
      </c>
      <c r="T34" s="23" t="s">
        <v>332</v>
      </c>
      <c r="U34" s="20">
        <v>3.7466213862576487</v>
      </c>
    </row>
    <row r="35" spans="13:23" ht="15" customHeight="1" x14ac:dyDescent="0.25">
      <c r="M35" t="s">
        <v>172</v>
      </c>
      <c r="N35" s="19">
        <v>4791.5774647887329</v>
      </c>
      <c r="O35" s="20">
        <v>3.478749758455526</v>
      </c>
      <c r="P35" s="22">
        <v>41</v>
      </c>
      <c r="Q35" s="21">
        <v>0.63604079500848976</v>
      </c>
      <c r="R35" s="22">
        <v>31</v>
      </c>
      <c r="T35" s="19" t="s">
        <v>333</v>
      </c>
      <c r="U35" s="28">
        <f>SUM(Nurse[Total RN Hours (w/ Admin, DON)])/SUM(Nurse[MDS Census])</f>
        <v>0.6428263273804441</v>
      </c>
    </row>
    <row r="36" spans="13:23" ht="15" customHeight="1" x14ac:dyDescent="0.25">
      <c r="M36" t="s">
        <v>169</v>
      </c>
      <c r="N36" s="19">
        <v>5145.2409675443978</v>
      </c>
      <c r="O36" s="20">
        <v>3.8413014005831938</v>
      </c>
      <c r="P36" s="22">
        <v>19</v>
      </c>
      <c r="Q36" s="21">
        <v>0.71644517490315163</v>
      </c>
      <c r="R36" s="22">
        <v>20</v>
      </c>
      <c r="T36" s="19" t="s">
        <v>334</v>
      </c>
      <c r="U36" s="28">
        <f>SUM(Nurse[RN Hours (excl. Admin, DON)])/SUM(Nurse[MDS Census])</f>
        <v>0.47048046728454451</v>
      </c>
    </row>
    <row r="37" spans="13:23" ht="15" customHeight="1" x14ac:dyDescent="0.25">
      <c r="M37" t="s">
        <v>173</v>
      </c>
      <c r="N37" s="19">
        <v>91093.670391916734</v>
      </c>
      <c r="O37" s="20">
        <v>3.3920817889897901</v>
      </c>
      <c r="P37" s="22">
        <v>46</v>
      </c>
      <c r="Q37" s="21">
        <v>0.62838777517583722</v>
      </c>
      <c r="R37" s="22">
        <v>34</v>
      </c>
      <c r="T37" s="19" t="s">
        <v>335</v>
      </c>
      <c r="U37" s="28">
        <f>SUM(Nurse[Total CNA, NA TR, Med Aide/Tech Hours])/SUM(Nurse[MDS Census])</f>
        <v>2.1935623461802818</v>
      </c>
      <c r="W37" s="20"/>
    </row>
    <row r="38" spans="13:23" ht="15" customHeight="1" x14ac:dyDescent="0.25">
      <c r="M38" t="s">
        <v>176</v>
      </c>
      <c r="N38" s="19">
        <v>62098.361298224219</v>
      </c>
      <c r="O38" s="20">
        <v>3.4827578464943199</v>
      </c>
      <c r="P38" s="22">
        <v>40</v>
      </c>
      <c r="Q38" s="21">
        <v>0.57093758118305848</v>
      </c>
      <c r="R38" s="22">
        <v>38</v>
      </c>
    </row>
    <row r="39" spans="13:23" ht="15" customHeight="1" x14ac:dyDescent="0.25">
      <c r="M39" t="s">
        <v>177</v>
      </c>
      <c r="N39" s="19">
        <v>15314.761022657687</v>
      </c>
      <c r="O39" s="20">
        <v>3.7048972593561507</v>
      </c>
      <c r="P39" s="22">
        <v>23</v>
      </c>
      <c r="Q39" s="21">
        <v>0.34739869296478082</v>
      </c>
      <c r="R39" s="22">
        <v>50</v>
      </c>
    </row>
    <row r="40" spans="13:23" ht="15" customHeight="1" x14ac:dyDescent="0.25">
      <c r="M40" t="s">
        <v>178</v>
      </c>
      <c r="N40" s="19">
        <v>6050.0549601959565</v>
      </c>
      <c r="O40" s="20">
        <v>4.6872022066674388</v>
      </c>
      <c r="P40" s="22">
        <v>2</v>
      </c>
      <c r="Q40" s="21">
        <v>0.69411304457690826</v>
      </c>
      <c r="R40" s="22">
        <v>24</v>
      </c>
    </row>
    <row r="41" spans="13:23" ht="15" customHeight="1" x14ac:dyDescent="0.25">
      <c r="M41" t="s">
        <v>179</v>
      </c>
      <c r="N41" s="19">
        <v>63705.130128597702</v>
      </c>
      <c r="O41" s="20">
        <v>3.5464409930734</v>
      </c>
      <c r="P41" s="22">
        <v>36</v>
      </c>
      <c r="Q41" s="21">
        <v>0.69528611620089797</v>
      </c>
      <c r="R41" s="22">
        <v>23</v>
      </c>
    </row>
    <row r="42" spans="13:23" ht="15" customHeight="1" x14ac:dyDescent="0.25">
      <c r="M42" t="s">
        <v>180</v>
      </c>
      <c r="N42" s="19">
        <v>6548.130434782609</v>
      </c>
      <c r="O42" s="20">
        <v>3.5264193563380197</v>
      </c>
      <c r="P42" s="22">
        <v>38</v>
      </c>
      <c r="Q42" s="21">
        <v>0.74178549137822269</v>
      </c>
      <c r="R42" s="22">
        <v>17</v>
      </c>
    </row>
    <row r="43" spans="13:23" ht="15" customHeight="1" x14ac:dyDescent="0.25">
      <c r="M43" t="s">
        <v>181</v>
      </c>
      <c r="N43" s="19">
        <v>15013.476117575008</v>
      </c>
      <c r="O43" s="20">
        <v>3.6477515116904691</v>
      </c>
      <c r="P43" s="22">
        <v>28</v>
      </c>
      <c r="Q43" s="21">
        <v>0.53383004079229701</v>
      </c>
      <c r="R43" s="22">
        <v>42</v>
      </c>
    </row>
    <row r="44" spans="13:23" ht="15" customHeight="1" x14ac:dyDescent="0.25">
      <c r="M44" t="s">
        <v>182</v>
      </c>
      <c r="N44" s="19">
        <v>4556.4399877526012</v>
      </c>
      <c r="O44" s="20">
        <v>3.5445452329438498</v>
      </c>
      <c r="P44" s="22">
        <v>37</v>
      </c>
      <c r="Q44" s="21">
        <v>0.83146373211324598</v>
      </c>
      <c r="R44" s="22">
        <v>14</v>
      </c>
    </row>
    <row r="45" spans="13:23" ht="15" customHeight="1" x14ac:dyDescent="0.25">
      <c r="M45" t="s">
        <v>183</v>
      </c>
      <c r="N45" s="19">
        <v>23588.007195346021</v>
      </c>
      <c r="O45" s="20">
        <v>3.6602554979328654</v>
      </c>
      <c r="P45" s="22">
        <v>27</v>
      </c>
      <c r="Q45" s="21">
        <v>0.52665362034272378</v>
      </c>
      <c r="R45" s="22">
        <v>43</v>
      </c>
    </row>
    <row r="46" spans="13:23" ht="15" customHeight="1" x14ac:dyDescent="0.25">
      <c r="M46" t="s">
        <v>184</v>
      </c>
      <c r="N46" s="19">
        <v>77152.250459277362</v>
      </c>
      <c r="O46" s="20">
        <v>3.3099355679287084</v>
      </c>
      <c r="P46" s="22">
        <v>49</v>
      </c>
      <c r="Q46" s="21">
        <v>0.35875549800231565</v>
      </c>
      <c r="R46" s="22">
        <v>49</v>
      </c>
    </row>
    <row r="47" spans="13:23" ht="15" customHeight="1" x14ac:dyDescent="0.25">
      <c r="M47" t="s">
        <v>185</v>
      </c>
      <c r="N47" s="19">
        <v>5291.7033067973089</v>
      </c>
      <c r="O47" s="20">
        <v>3.9247848395010867</v>
      </c>
      <c r="P47" s="22">
        <v>13</v>
      </c>
      <c r="Q47" s="21">
        <v>1.0879953653661694</v>
      </c>
      <c r="R47" s="22">
        <v>4</v>
      </c>
    </row>
    <row r="48" spans="13:23" ht="15" customHeight="1" x14ac:dyDescent="0.25">
      <c r="M48" t="s">
        <v>187</v>
      </c>
      <c r="N48" s="19">
        <v>25489.041028781343</v>
      </c>
      <c r="O48" s="20">
        <v>3.4141958363336409</v>
      </c>
      <c r="P48" s="22">
        <v>45</v>
      </c>
      <c r="Q48" s="21">
        <v>0.51625486340635118</v>
      </c>
      <c r="R48" s="22">
        <v>44</v>
      </c>
    </row>
    <row r="49" spans="13:18" ht="15" customHeight="1" x14ac:dyDescent="0.25">
      <c r="M49" t="s">
        <v>186</v>
      </c>
      <c r="N49" s="19">
        <v>2232.1630434782601</v>
      </c>
      <c r="O49" s="20">
        <v>3.9136525791418939</v>
      </c>
      <c r="P49" s="22">
        <v>16</v>
      </c>
      <c r="Q49" s="21">
        <v>0.69748489231053945</v>
      </c>
      <c r="R49" s="22">
        <v>22</v>
      </c>
    </row>
    <row r="50" spans="13:18" ht="15" customHeight="1" x14ac:dyDescent="0.25">
      <c r="M50" t="s">
        <v>188</v>
      </c>
      <c r="N50" s="19">
        <v>12080.927740355173</v>
      </c>
      <c r="O50" s="20">
        <v>4.0868216477922026</v>
      </c>
      <c r="P50" s="22">
        <v>9</v>
      </c>
      <c r="Q50" s="21">
        <v>0.87200140966045714</v>
      </c>
      <c r="R50" s="22">
        <v>10</v>
      </c>
    </row>
    <row r="51" spans="13:18" ht="15" customHeight="1" x14ac:dyDescent="0.25">
      <c r="M51" t="s">
        <v>190</v>
      </c>
      <c r="N51" s="19">
        <v>17388.476729944887</v>
      </c>
      <c r="O51" s="20">
        <v>3.7945207317598215</v>
      </c>
      <c r="P51" s="22">
        <v>22</v>
      </c>
      <c r="Q51" s="21">
        <v>0.96009537140413648</v>
      </c>
      <c r="R51" s="22">
        <v>7</v>
      </c>
    </row>
    <row r="52" spans="13:18" ht="15" customHeight="1" x14ac:dyDescent="0.25">
      <c r="M52" t="s">
        <v>189</v>
      </c>
      <c r="N52" s="19">
        <v>8732.7163196570727</v>
      </c>
      <c r="O52" s="20">
        <v>3.6365012061354052</v>
      </c>
      <c r="P52" s="22">
        <v>29</v>
      </c>
      <c r="Q52" s="21">
        <v>0.61384155542091412</v>
      </c>
      <c r="R52" s="22">
        <v>36</v>
      </c>
    </row>
    <row r="53" spans="13:18" ht="15" customHeight="1" x14ac:dyDescent="0.25">
      <c r="M53" t="s">
        <v>191</v>
      </c>
      <c r="N53" s="19">
        <v>1919.0978260869563</v>
      </c>
      <c r="O53" s="20">
        <v>3.554572461018255</v>
      </c>
      <c r="P53" s="22">
        <v>35</v>
      </c>
      <c r="Q53" s="21">
        <v>0.84223893700051566</v>
      </c>
      <c r="R53" s="22">
        <v>12</v>
      </c>
    </row>
    <row r="54" spans="13:18" ht="15" customHeight="1" x14ac:dyDescent="0.25"/>
  </sheetData>
  <phoneticPr fontId="10" type="noConversion"/>
  <pageMargins left="0.7" right="0.7" top="0.75" bottom="0.75" header="0.3" footer="0.3"/>
  <pageSetup orientation="portrait" horizontalDpi="300" verticalDpi="300" r:id="rId1"/>
  <ignoredErrors>
    <ignoredError sqref="V3:W15 U19:U29"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2367-F88A-42A2-B1BD-DD58CA84D9C2}">
  <dimension ref="B2:D28"/>
  <sheetViews>
    <sheetView zoomScale="70" zoomScaleNormal="70" workbookViewId="0"/>
  </sheetViews>
  <sheetFormatPr defaultColWidth="8.85546875" defaultRowHeight="15.75" x14ac:dyDescent="0.25"/>
  <cols>
    <col min="1" max="1" width="100.140625" style="15" customWidth="1"/>
    <col min="2" max="2" width="4.140625" style="15" customWidth="1"/>
    <col min="3" max="3" width="21.5703125" style="15" customWidth="1"/>
    <col min="4" max="4" width="66.85546875" style="15" customWidth="1"/>
    <col min="5" max="16384" width="8.85546875" style="15"/>
  </cols>
  <sheetData>
    <row r="2" spans="2:4" ht="23.25" x14ac:dyDescent="0.35">
      <c r="C2" s="39" t="s">
        <v>367</v>
      </c>
      <c r="D2" s="40"/>
    </row>
    <row r="3" spans="2:4" x14ac:dyDescent="0.25">
      <c r="C3" s="41" t="s">
        <v>318</v>
      </c>
      <c r="D3" s="42" t="s">
        <v>368</v>
      </c>
    </row>
    <row r="4" spans="2:4" x14ac:dyDescent="0.25">
      <c r="C4" s="43" t="s">
        <v>301</v>
      </c>
      <c r="D4" s="44" t="s">
        <v>369</v>
      </c>
    </row>
    <row r="5" spans="2:4" x14ac:dyDescent="0.25">
      <c r="C5" s="43" t="s">
        <v>370</v>
      </c>
      <c r="D5" s="44" t="s">
        <v>371</v>
      </c>
    </row>
    <row r="6" spans="2:4" ht="15.6" customHeight="1" x14ac:dyDescent="0.25">
      <c r="C6" s="43" t="s">
        <v>320</v>
      </c>
      <c r="D6" s="44" t="s">
        <v>372</v>
      </c>
    </row>
    <row r="7" spans="2:4" ht="15.6" customHeight="1" x14ac:dyDescent="0.25">
      <c r="C7" s="43" t="s">
        <v>319</v>
      </c>
      <c r="D7" s="44" t="s">
        <v>373</v>
      </c>
    </row>
    <row r="8" spans="2:4" x14ac:dyDescent="0.25">
      <c r="C8" s="43" t="s">
        <v>374</v>
      </c>
      <c r="D8" s="44" t="s">
        <v>375</v>
      </c>
    </row>
    <row r="9" spans="2:4" x14ac:dyDescent="0.25">
      <c r="C9" s="45" t="s">
        <v>376</v>
      </c>
      <c r="D9" s="43" t="s">
        <v>377</v>
      </c>
    </row>
    <row r="10" spans="2:4" x14ac:dyDescent="0.25">
      <c r="B10" s="46"/>
      <c r="C10" s="43" t="s">
        <v>378</v>
      </c>
      <c r="D10" s="44" t="s">
        <v>379</v>
      </c>
    </row>
    <row r="11" spans="2:4" x14ac:dyDescent="0.25">
      <c r="C11" s="43" t="s">
        <v>179</v>
      </c>
      <c r="D11" s="44" t="s">
        <v>380</v>
      </c>
    </row>
    <row r="12" spans="2:4" x14ac:dyDescent="0.25">
      <c r="C12" s="43" t="s">
        <v>381</v>
      </c>
      <c r="D12" s="44" t="s">
        <v>382</v>
      </c>
    </row>
    <row r="13" spans="2:4" x14ac:dyDescent="0.25">
      <c r="C13" s="43" t="s">
        <v>378</v>
      </c>
      <c r="D13" s="44" t="s">
        <v>379</v>
      </c>
    </row>
    <row r="14" spans="2:4" x14ac:dyDescent="0.25">
      <c r="C14" s="43" t="s">
        <v>179</v>
      </c>
      <c r="D14" s="44" t="s">
        <v>383</v>
      </c>
    </row>
    <row r="15" spans="2:4" x14ac:dyDescent="0.25">
      <c r="C15" s="47" t="s">
        <v>381</v>
      </c>
      <c r="D15" s="48" t="s">
        <v>382</v>
      </c>
    </row>
    <row r="17" spans="3:4" ht="23.25" x14ac:dyDescent="0.35">
      <c r="C17" s="39" t="s">
        <v>384</v>
      </c>
      <c r="D17" s="40"/>
    </row>
    <row r="18" spans="3:4" x14ac:dyDescent="0.25">
      <c r="C18" s="43" t="s">
        <v>301</v>
      </c>
      <c r="D18" s="44" t="s">
        <v>385</v>
      </c>
    </row>
    <row r="19" spans="3:4" x14ac:dyDescent="0.25">
      <c r="C19" s="43" t="s">
        <v>332</v>
      </c>
      <c r="D19" s="44" t="s">
        <v>386</v>
      </c>
    </row>
    <row r="20" spans="3:4" x14ac:dyDescent="0.25">
      <c r="C20" s="45" t="s">
        <v>387</v>
      </c>
      <c r="D20" s="43" t="s">
        <v>388</v>
      </c>
    </row>
    <row r="21" spans="3:4" x14ac:dyDescent="0.25">
      <c r="C21" s="43" t="s">
        <v>389</v>
      </c>
      <c r="D21" s="44" t="s">
        <v>390</v>
      </c>
    </row>
    <row r="22" spans="3:4" x14ac:dyDescent="0.25">
      <c r="C22" s="43" t="s">
        <v>391</v>
      </c>
      <c r="D22" s="44" t="s">
        <v>392</v>
      </c>
    </row>
    <row r="23" spans="3:4" x14ac:dyDescent="0.25">
      <c r="C23" s="43" t="s">
        <v>393</v>
      </c>
      <c r="D23" s="44" t="s">
        <v>394</v>
      </c>
    </row>
    <row r="24" spans="3:4" x14ac:dyDescent="0.25">
      <c r="C24" s="43" t="s">
        <v>395</v>
      </c>
      <c r="D24" s="44" t="s">
        <v>396</v>
      </c>
    </row>
    <row r="25" spans="3:4" x14ac:dyDescent="0.25">
      <c r="C25" s="43" t="s">
        <v>307</v>
      </c>
      <c r="D25" s="44" t="s">
        <v>397</v>
      </c>
    </row>
    <row r="26" spans="3:4" x14ac:dyDescent="0.25">
      <c r="C26" s="43" t="s">
        <v>391</v>
      </c>
      <c r="D26" s="44" t="s">
        <v>392</v>
      </c>
    </row>
    <row r="27" spans="3:4" x14ac:dyDescent="0.25">
      <c r="C27" s="43" t="s">
        <v>393</v>
      </c>
      <c r="D27" s="44" t="s">
        <v>394</v>
      </c>
    </row>
    <row r="28" spans="3:4" x14ac:dyDescent="0.25">
      <c r="C28" s="47" t="s">
        <v>395</v>
      </c>
      <c r="D28" s="48" t="s">
        <v>396</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o D G V A N 4 j Q + k A A A A 9 g A A A B I A H A B D b 2 5 m a W c v U G F j a 2 F n Z S 5 4 b W w g o h g A K K A U A A A A A A A A A A A A A A A A A A A A A A A A A A A A h Y 8 x D o I w G I W v Q r r T l q K J I a U M r p K Y E I 1 r U y o 0 w o + h x X I 3 B 4 / k F c Q o 6 u b 4 v v c N 7 9 2 v N 5 6 N b R N c d G 9 N B y m K M E W B B t W V B q o U D e 4 Y r l A m + F a q k 6 x 0 M M l g k 9 G W K a q d O y e E e O + x j 3 H X V 4 R R G p F D v i l U r V u J P r L 5 L 4 c G r J O g N B J 8 / x o j G I 7 o E s c L h i k n M + S 5 g a / A p r 3 P 9 g f y 9 d C 4 o d d C Q 7 g r O J k j J + 8 P 4 g F Q S w M E F A A C A A g A m o D 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q A x l Q o i k e 4 D g A A A B E A A A A T A B w A R m 9 y b X V s Y X M v U 2 V j d G l v b j E u b S C i G A A o o B Q A A A A A A A A A A A A A A A A A A A A A A A A A A A A r T k 0 u y c z P U w i G 0 I b W A F B L A Q I t A B Q A A g A I A J q A x l Q D e I 0 P p A A A A P Y A A A A S A A A A A A A A A A A A A A A A A A A A A A B D b 2 5 m a W c v U G F j a 2 F n Z S 5 4 b W x Q S w E C L Q A U A A I A C A C a g M Z U D 8 r p q 6 Q A A A D p A A A A E w A A A A A A A A A A A A A A A A D w A A A A W 0 N v b n R l b n R f V H l w Z X N d L n h t b F B L A Q I t A B Q A A g A I A J q A x 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y H m + 1 k p M R 5 j S z x F W 9 6 b x A A A A A A I A A A A A A B B m A A A A A Q A A I A A A A G + b 7 f 7 r e q A u a X 4 z U 5 1 N 4 X a 0 C d f o J x N 4 e Y B v x 7 a u / E N E A A A A A A 6 A A A A A A g A A I A A A A G Y q B g 3 D e t h v h 4 / X h M A / L Z K q 3 f o J J A g l k + 7 8 F l R h e F n 0 U A A A A G d M K j M f f F g O E E i n h g P h k M E 3 i 1 y r u 4 p 1 x r 0 p 1 O y 1 2 O j 5 x h g 6 j U 2 6 7 o O x 8 c d x C P M g D W 3 7 O L z 6 m n N W A T 3 T z D z I i m r n W x G 7 I / v m r t e z p B b 2 k M n s Q A A A A L r y H I U U G z Y u e 6 a 7 N v 6 Y M r h l + N W R a p e 4 Y m x V a e 3 2 v u N 5 W G g Q Z T d C h n 1 7 Y A 8 n / T E S F E n Z 5 F f w W g q / / X D E V t t H H Q U = < / D a t a M a s h u p > 
</file>

<file path=customXml/itemProps1.xml><?xml version="1.0" encoding="utf-8"?>
<ds:datastoreItem xmlns:ds="http://schemas.openxmlformats.org/officeDocument/2006/customXml" ds:itemID="{813E278D-4020-4CEB-AD01-1DFC1942BC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2022-06-08T20:03:13Z</dcterms:modified>
</cp:coreProperties>
</file>