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2.xml" ContentType="application/vnd.openxmlformats-officedocument.drawing+xml"/>
  <Override PartName="/xl/tables/table2.xml" ContentType="application/vnd.openxmlformats-officedocument.spreadsheetml.table+xml"/>
  <Override PartName="/xl/slicers/slicer2.xml" ContentType="application/vnd.ms-excel.slicer+xml"/>
  <Override PartName="/xl/drawings/drawing3.xml" ContentType="application/vnd.openxmlformats-officedocument.drawing+xml"/>
  <Override PartName="/xl/tables/table3.xml" ContentType="application/vnd.openxmlformats-officedocument.spreadsheetml.table+xml"/>
  <Override PartName="/xl/slicers/slicer3.xml" ContentType="application/vnd.ms-excel.slicer+xml"/>
  <Override PartName="/xl/drawings/drawing4.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defaultThemeVersion="166925"/>
  <mc:AlternateContent xmlns:mc="http://schemas.openxmlformats.org/markup-compatibility/2006">
    <mc:Choice Requires="x15">
      <x15ac:absPath xmlns:x15ac="http://schemas.microsoft.com/office/spreadsheetml/2010/11/ac" url="C:\Users\egold\Desktop\LTCCC\Data\Staffing data\2021 Q3 Staffing\Website files\"/>
    </mc:Choice>
  </mc:AlternateContent>
  <xr:revisionPtr revIDLastSave="0" documentId="13_ncr:1_{AFE66D63-AB5E-429D-93E0-1E24682C2B0B}" xr6:coauthVersionLast="47" xr6:coauthVersionMax="47" xr10:uidLastSave="{00000000-0000-0000-0000-000000000000}"/>
  <bookViews>
    <workbookView xWindow="-120" yWindow="-120" windowWidth="29040" windowHeight="15720" xr2:uid="{A1A4B9DE-6C7B-464E-B372-82B7659732B5}"/>
  </bookViews>
  <sheets>
    <sheet name="Nurse" sheetId="7" r:id="rId1"/>
    <sheet name="Contract" sheetId="8" r:id="rId2"/>
    <sheet name="Non-Nurse" sheetId="10" r:id="rId3"/>
    <sheet name="Summary Data" sheetId="6" r:id="rId4"/>
    <sheet name="Notes &amp; Glossary" sheetId="9" r:id="rId5"/>
  </sheets>
  <definedNames>
    <definedName name="Slicer_County">#N/A</definedName>
    <definedName name="Slicer_County1">#N/A</definedName>
    <definedName name="Slicer_County2">#N/A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6"/>
        <x14:slicerCache r:id="rId7"/>
        <x14:slicerCache r:id="rId8"/>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9" i="6" l="1"/>
  <c r="U20" i="6"/>
  <c r="U21" i="6"/>
  <c r="U22" i="6"/>
  <c r="U23" i="6"/>
  <c r="U24" i="6"/>
  <c r="U25" i="6"/>
  <c r="U26" i="6"/>
  <c r="U27" i="6"/>
  <c r="U28" i="6"/>
  <c r="C9" i="6"/>
  <c r="C8" i="6"/>
  <c r="C7" i="6"/>
  <c r="C6" i="6"/>
  <c r="C5" i="6"/>
  <c r="C4" i="6"/>
  <c r="C3" i="6"/>
  <c r="U15" i="6"/>
  <c r="U14" i="6"/>
  <c r="U13" i="6"/>
  <c r="U11" i="6"/>
  <c r="U10" i="6"/>
  <c r="U8" i="6"/>
  <c r="U7" i="6"/>
  <c r="U6" i="6"/>
  <c r="W15" i="6" l="1"/>
  <c r="W11" i="6"/>
  <c r="W10" i="6"/>
  <c r="W8" i="6"/>
  <c r="W7" i="6"/>
  <c r="W14" i="6"/>
  <c r="W6" i="6"/>
  <c r="W13" i="6"/>
  <c r="U12" i="6"/>
  <c r="W12" i="6" s="1"/>
  <c r="U3" i="6"/>
  <c r="V14" i="6" s="1"/>
  <c r="U4" i="6"/>
  <c r="W4" i="6" s="1"/>
  <c r="U5" i="6"/>
  <c r="W5" i="6" s="1"/>
  <c r="U9" i="6"/>
  <c r="W9" i="6" s="1"/>
  <c r="W3" i="6" l="1"/>
  <c r="V7" i="6"/>
  <c r="V5" i="6"/>
  <c r="V6" i="6"/>
  <c r="V15" i="6"/>
  <c r="V11" i="6"/>
  <c r="V4" i="6"/>
  <c r="V8" i="6"/>
  <c r="V10" i="6"/>
  <c r="V12" i="6"/>
  <c r="V9" i="6"/>
  <c r="V13" i="6"/>
  <c r="U29" i="6" l="1"/>
</calcChain>
</file>

<file path=xl/sharedStrings.xml><?xml version="1.0" encoding="utf-8"?>
<sst xmlns="http://schemas.openxmlformats.org/spreadsheetml/2006/main" count="1034" uniqueCount="303">
  <si>
    <t>085001</t>
  </si>
  <si>
    <t>085002</t>
  </si>
  <si>
    <t>085003</t>
  </si>
  <si>
    <t>085004</t>
  </si>
  <si>
    <t>085006</t>
  </si>
  <si>
    <t>085009</t>
  </si>
  <si>
    <t>085010</t>
  </si>
  <si>
    <t>085012</t>
  </si>
  <si>
    <t>085013</t>
  </si>
  <si>
    <t>085015</t>
  </si>
  <si>
    <t>085017</t>
  </si>
  <si>
    <t>085019</t>
  </si>
  <si>
    <t>085020</t>
  </si>
  <si>
    <t>085021</t>
  </si>
  <si>
    <t>085025</t>
  </si>
  <si>
    <t>085026</t>
  </si>
  <si>
    <t>085027</t>
  </si>
  <si>
    <t>085028</t>
  </si>
  <si>
    <t>085029</t>
  </si>
  <si>
    <t>085031</t>
  </si>
  <si>
    <t>085032</t>
  </si>
  <si>
    <t>085033</t>
  </si>
  <si>
    <t>085034</t>
  </si>
  <si>
    <t>085037</t>
  </si>
  <si>
    <t>085039</t>
  </si>
  <si>
    <t>085040</t>
  </si>
  <si>
    <t>085041</t>
  </si>
  <si>
    <t>085042</t>
  </si>
  <si>
    <t>085043</t>
  </si>
  <si>
    <t>085047</t>
  </si>
  <si>
    <t>085048</t>
  </si>
  <si>
    <t>085050</t>
  </si>
  <si>
    <t>085051</t>
  </si>
  <si>
    <t>085052</t>
  </si>
  <si>
    <t>085053</t>
  </si>
  <si>
    <t>085054</t>
  </si>
  <si>
    <t>085055</t>
  </si>
  <si>
    <t>085056</t>
  </si>
  <si>
    <t>085057</t>
  </si>
  <si>
    <t>085058</t>
  </si>
  <si>
    <t>08A006</t>
  </si>
  <si>
    <t>08A011</t>
  </si>
  <si>
    <t>08A015</t>
  </si>
  <si>
    <t>08A020</t>
  </si>
  <si>
    <t>KENTMERE REHABILITATION AND HEALTHCARE CENTER</t>
  </si>
  <si>
    <t>PARKVIEW NURSING</t>
  </si>
  <si>
    <t>WILLOWBROOKE COURT AT COUNTRY HOUSE</t>
  </si>
  <si>
    <t>SPRINGS REHABILITATION AT BRANDYWINE</t>
  </si>
  <si>
    <t>REGAL HEIGHTS HEALTHCARE &amp; REHAB CENTER</t>
  </si>
  <si>
    <t>WILLOWBROOKE COURT SKILLED CENTER  AT MANOR HOUSE</t>
  </si>
  <si>
    <t>MILFORD CENTER</t>
  </si>
  <si>
    <t>REGENCY HEALTHCARE &amp; REHAB CENTER</t>
  </si>
  <si>
    <t>COMPLETE CARE AT HILLSIDE LLC</t>
  </si>
  <si>
    <t>SEAFORD CENTER</t>
  </si>
  <si>
    <t>WILLOWBROOKE COURT AT COKESBURY VILLAGE</t>
  </si>
  <si>
    <t>COURTLAND MANOR</t>
  </si>
  <si>
    <t>PINNACLE REHABILITATION &amp; HEALTH CENTER</t>
  </si>
  <si>
    <t>MILLCROFT</t>
  </si>
  <si>
    <t>CHURCHMAN VILLAGE</t>
  </si>
  <si>
    <t>STONEGATES</t>
  </si>
  <si>
    <t>COMPLETE CARE AT SILVER LAKE LLC</t>
  </si>
  <si>
    <t>PROMEDICA SKILLED NURSING AND REHAB- WILMINGTON</t>
  </si>
  <si>
    <t>HARRISON SENIOR LIVING OF GEORGETOWN, LLC</t>
  </si>
  <si>
    <t>SHIPLEY MANOR</t>
  </si>
  <si>
    <t>WESTMINSTER VILLAGE HEALTH</t>
  </si>
  <si>
    <t>PROMEDICA SKILLED NURSING AND REHAB - PIKE CREEK</t>
  </si>
  <si>
    <t>HARBOR HEALTHCARE &amp; REHAB CTR</t>
  </si>
  <si>
    <t>ATLANTIC SHORES REHABILITATION &amp; HEALTH CENTER</t>
  </si>
  <si>
    <t>NEW CASTLE HEALTH AND REHABILITATION CENTER</t>
  </si>
  <si>
    <t>LOFLAND PARK CENTER</t>
  </si>
  <si>
    <t>DELMAR NURSING &amp; REHABILITATION CENTER</t>
  </si>
  <si>
    <t>COMPLETE CARE AT BRACKENVILLE LLC</t>
  </si>
  <si>
    <t>KUTZ REHABILITATION AND NURSING</t>
  </si>
  <si>
    <t>GILPIN HALL</t>
  </si>
  <si>
    <t>CADIA REHABILITATION CAPITOL</t>
  </si>
  <si>
    <t>CADIA REHABILITATION BROADMEADOW</t>
  </si>
  <si>
    <t>DELAWARE VETERANS HOME</t>
  </si>
  <si>
    <t>CADIA REHABILITATION RENAISSANCE</t>
  </si>
  <si>
    <t>THE MOORINGS AT LEWES</t>
  </si>
  <si>
    <t>CADIA REHABILITATION PIKE CREEK</t>
  </si>
  <si>
    <t>WESTON SENIOR LIVING CENTER AT HIGHFIELD</t>
  </si>
  <si>
    <t>CADIA REHABILITATION SILVERSIDE</t>
  </si>
  <si>
    <t>CENTER AT EDEN HILL, LLC</t>
  </si>
  <si>
    <t>POLARIS HEALTHCARE AND REHABILITATION CENTER</t>
  </si>
  <si>
    <t>JEANNE JUGAN RESIDENCE</t>
  </si>
  <si>
    <t>FIVE STAR FOULK MANOR NORTH LLC</t>
  </si>
  <si>
    <t>EXCEPTIONAL CARE FOR CHILDREN</t>
  </si>
  <si>
    <t>NEWARK MANOR NURSING HOME</t>
  </si>
  <si>
    <t>GREENVILLE</t>
  </si>
  <si>
    <t>MILFORD</t>
  </si>
  <si>
    <t>MIDDLETOWN</t>
  </si>
  <si>
    <t>WILMINGTON</t>
  </si>
  <si>
    <t>HOCKESSIN</t>
  </si>
  <si>
    <t>SEAFORD</t>
  </si>
  <si>
    <t>DOVER</t>
  </si>
  <si>
    <t>SMYRNA</t>
  </si>
  <si>
    <t>NEWARK</t>
  </si>
  <si>
    <t>GEORGETOWN</t>
  </si>
  <si>
    <t>LEWES</t>
  </si>
  <si>
    <t>MILLSBORO</t>
  </si>
  <si>
    <t>NEW CASTLE</t>
  </si>
  <si>
    <t>DELMAR</t>
  </si>
  <si>
    <t>New Castle</t>
  </si>
  <si>
    <t>Sussex</t>
  </si>
  <si>
    <t>Kent</t>
  </si>
  <si>
    <t>AK</t>
  </si>
  <si>
    <t>AL</t>
  </si>
  <si>
    <t>AR</t>
  </si>
  <si>
    <t>AZ</t>
  </si>
  <si>
    <t>CA</t>
  </si>
  <si>
    <t>CO</t>
  </si>
  <si>
    <t>CT</t>
  </si>
  <si>
    <t>DC</t>
  </si>
  <si>
    <t>DE</t>
  </si>
  <si>
    <t>FL</t>
  </si>
  <si>
    <t>GA</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</si>
  <si>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</si>
  <si>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</si>
  <si>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</si>
  <si>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</si>
  <si>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</si>
  <si>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</si>
  <si>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</si>
  <si>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</si>
  <si>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</si>
  <si>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</si>
  <si>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</si>
  <si>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</si>
  <si>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</si>
  <si>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</si>
  <si>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</si>
  <si>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</si>
  <si>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</si>
  <si>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</si>
  <si>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</si>
  <si>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</si>
  <si>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</si>
  <si>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</si>
  <si>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</si>
  <si>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</si>
  <si>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</si>
  <si>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</si>
  <si>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</si>
  <si>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</si>
  <si>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</si>
  <si>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</si>
  <si>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</si>
  <si>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</si>
  <si>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</si>
  <si>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</si>
  <si>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</si>
  <si>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</si>
  <si>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</si>
  <si>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</si>
  <si>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</si>
  <si>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</si>
  <si>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State</t>
  </si>
  <si>
    <t>Provider Number</t>
  </si>
  <si>
    <t>County</t>
  </si>
  <si>
    <t>City</t>
  </si>
  <si>
    <t>MDS Census</t>
  </si>
  <si>
    <t>RN DON</t>
  </si>
  <si>
    <t>RN Admin</t>
  </si>
  <si>
    <t>LPN Admin</t>
  </si>
  <si>
    <t>Total Nurse Staff HPRD</t>
  </si>
  <si>
    <t>Total Nurse Staff</t>
  </si>
  <si>
    <t>Total RN Staff HPRD</t>
  </si>
  <si>
    <t>Total Direct Care Staff HPRD</t>
  </si>
  <si>
    <t>CMS Region Number</t>
  </si>
  <si>
    <t>Total Census</t>
  </si>
  <si>
    <t>Rank: Total Nurse Staff HPRD</t>
  </si>
  <si>
    <t>RN Staff HPRD</t>
  </si>
  <si>
    <t>Rank: RN Staff HPRD</t>
  </si>
  <si>
    <t>Staffing Category</t>
  </si>
  <si>
    <t>Percentage of Total</t>
  </si>
  <si>
    <t>HPRD</t>
  </si>
  <si>
    <t>Facility MDS Census Average</t>
  </si>
  <si>
    <t>Total Nurse Staffing</t>
  </si>
  <si>
    <t>*</t>
  </si>
  <si>
    <t>Direct Care Staffing</t>
  </si>
  <si>
    <t>Direct Care Staff HPRD</t>
  </si>
  <si>
    <t>Total RN</t>
  </si>
  <si>
    <t>RN (excl. Admin, DON)</t>
  </si>
  <si>
    <t>RN HPRD (excl. Admin, DON)</t>
  </si>
  <si>
    <t>Total Facilities</t>
  </si>
  <si>
    <t>Total Residents</t>
  </si>
  <si>
    <t>Total LPN</t>
  </si>
  <si>
    <t>LPN (excl. Admin)</t>
  </si>
  <si>
    <t>Total CNA, NA TR, Med Aide/Tech</t>
  </si>
  <si>
    <t>CNA</t>
  </si>
  <si>
    <t>NA TR</t>
  </si>
  <si>
    <t>Med Aide/Tech</t>
  </si>
  <si>
    <t>Contract Hours</t>
  </si>
  <si>
    <t xml:space="preserve">RN </t>
  </si>
  <si>
    <t xml:space="preserve">RN Admin </t>
  </si>
  <si>
    <t xml:space="preserve">RN DON </t>
  </si>
  <si>
    <t xml:space="preserve">LPN </t>
  </si>
  <si>
    <t xml:space="preserve">LPN Admin </t>
  </si>
  <si>
    <t xml:space="preserve">CNA </t>
  </si>
  <si>
    <t xml:space="preserve">NA TR </t>
  </si>
  <si>
    <t xml:space="preserve">Med Aide </t>
  </si>
  <si>
    <t>Total Contract</t>
  </si>
  <si>
    <t>Total Contract %</t>
  </si>
  <si>
    <t>Total Nurse Staff Hours</t>
  </si>
  <si>
    <t>Total RN Hours (w/ Admin, DON)</t>
  </si>
  <si>
    <t>Total Direct Care Staff Hours</t>
  </si>
  <si>
    <t>RN Hours (excl. Admin, DON)</t>
  </si>
  <si>
    <t>RN Admin Hours</t>
  </si>
  <si>
    <t>RN DON Hours</t>
  </si>
  <si>
    <t>LPN Admin Hours</t>
  </si>
  <si>
    <t>CNA Hours</t>
  </si>
  <si>
    <t>NA TR Hours</t>
  </si>
  <si>
    <t>Med Aide/Tech Hours</t>
  </si>
  <si>
    <t>Total LPN Hours (w/ Admin)</t>
  </si>
  <si>
    <t>LPN Hours (excl. Admin)</t>
  </si>
  <si>
    <t>RN Admin Hours Contract</t>
  </si>
  <si>
    <t>RN Hours Contract (excl. Admin, DON)</t>
  </si>
  <si>
    <t>RN DON Hours Contract</t>
  </si>
  <si>
    <t>LPN Admin Hours Contract</t>
  </si>
  <si>
    <t>CNA Hours Contract</t>
  </si>
  <si>
    <t>NA TR Hours Contract</t>
  </si>
  <si>
    <t>Med Aide/Tech Hours Contract</t>
  </si>
  <si>
    <t>Total Hours</t>
  </si>
  <si>
    <t>Provider</t>
  </si>
  <si>
    <t>Total RN Care Staff HPRD (excl. Admin/DON)</t>
  </si>
  <si>
    <t>Total CNA, NA TR, Med Aide/Tech Hours</t>
  </si>
  <si>
    <t>Total Contract Hours</t>
  </si>
  <si>
    <t>LPN Hours Contract (excl. Admin)</t>
  </si>
  <si>
    <t>Percent Contract Hours</t>
  </si>
  <si>
    <t>Total Contract RN Hours (w/ Admin, DON)</t>
  </si>
  <si>
    <t>Percent Contract RN Hours (w/ Admin, DON)</t>
  </si>
  <si>
    <t>Percent RN Hours Contract (excl. Admin, DON)</t>
  </si>
  <si>
    <t>Percent RN Admin Hours Contract</t>
  </si>
  <si>
    <t>Percent RN DON Hours Contract</t>
  </si>
  <si>
    <t>Percent LPN Hours Contract (excl. Admin)</t>
  </si>
  <si>
    <t>Percent LPN Admin Hours Contract</t>
  </si>
  <si>
    <t>Percent CNA Hours Contract</t>
  </si>
  <si>
    <t>Percent NA TR Hours Contract</t>
  </si>
  <si>
    <t>Percent Med Aide/Tech Hours Contract</t>
  </si>
  <si>
    <t>Glossary</t>
  </si>
  <si>
    <t>Certified Nursing Assistant</t>
  </si>
  <si>
    <t>Hours Per Resident Day</t>
  </si>
  <si>
    <t>LPN</t>
  </si>
  <si>
    <t>Licensed Practical Nurse</t>
  </si>
  <si>
    <t>Medication Aide</t>
  </si>
  <si>
    <t>Nurse Aide in Training</t>
  </si>
  <si>
    <t>NP</t>
  </si>
  <si>
    <t>Nurse Practitioner</t>
  </si>
  <si>
    <t>Nurse Aides</t>
  </si>
  <si>
    <t>Includes CNA, Nurse Aide in Training, Med Aide/Tech</t>
  </si>
  <si>
    <t>OT</t>
  </si>
  <si>
    <t>Occupational Therapist</t>
  </si>
  <si>
    <t>Physician Assistant</t>
  </si>
  <si>
    <t>PT</t>
  </si>
  <si>
    <t>Physical Therapist</t>
  </si>
  <si>
    <t>Phsyician Assistant</t>
  </si>
  <si>
    <t>Calculations/Metrics</t>
  </si>
  <si>
    <r>
      <t xml:space="preserve">Staff hours </t>
    </r>
    <r>
      <rPr>
        <sz val="12"/>
        <color theme="1"/>
        <rFont val="Calibri"/>
        <family val="2"/>
      </rPr>
      <t>÷</t>
    </r>
    <r>
      <rPr>
        <sz val="8.4"/>
        <color theme="1"/>
        <rFont val="Calibri"/>
        <family val="2"/>
      </rPr>
      <t xml:space="preserve"> </t>
    </r>
    <r>
      <rPr>
        <sz val="12"/>
        <color theme="1"/>
        <rFont val="Calibri"/>
        <family val="2"/>
      </rPr>
      <t>Resident Census</t>
    </r>
  </si>
  <si>
    <t>RN (incl. Admin/DON) + LPN (incl. Admin) + CNA + Med Aide + NA TR</t>
  </si>
  <si>
    <t>Total Direct Care Staff</t>
  </si>
  <si>
    <t>RN + LPN + CNA + Med Aide + NA in Training</t>
  </si>
  <si>
    <t xml:space="preserve">Combined Activities </t>
  </si>
  <si>
    <t>Qualified Activities Professional + Other Activities Staff</t>
  </si>
  <si>
    <t>Total OT</t>
  </si>
  <si>
    <t>OT + OT Assistant + OT Aide</t>
  </si>
  <si>
    <t>Total PT</t>
  </si>
  <si>
    <t>PT + PT Assistant + PT Aide</t>
  </si>
  <si>
    <t>Total Social Work</t>
  </si>
  <si>
    <t>Qualified Social Worker + Other Social Worker</t>
  </si>
  <si>
    <t>Registered Nurse (incl. RN Admin, DON)</t>
  </si>
  <si>
    <t>Admin Hours</t>
  </si>
  <si>
    <t>Medical Director Hours</t>
  </si>
  <si>
    <t>Pharmacist Hours</t>
  </si>
  <si>
    <t>Dietician Hours</t>
  </si>
  <si>
    <t>Physician Assistant Hours</t>
  </si>
  <si>
    <t>Nurse Practictioner Hours</t>
  </si>
  <si>
    <t>Speech/Language Pathologist Hours</t>
  </si>
  <si>
    <t>Qualified Social Work Staff Hours</t>
  </si>
  <si>
    <t>Other Social Work Staff Hours</t>
  </si>
  <si>
    <t xml:space="preserve">HPRD: Total Social Work </t>
  </si>
  <si>
    <t>Qualified Activities Professional Hours</t>
  </si>
  <si>
    <t>Other Activities Professional Hours</t>
  </si>
  <si>
    <t>HPRD: Combined Activities</t>
  </si>
  <si>
    <t>Occupational Therapist Hours</t>
  </si>
  <si>
    <t>OT Assistant Hours</t>
  </si>
  <si>
    <t>OT Aide Hours</t>
  </si>
  <si>
    <t>HPRD: OT (incl. Assistant &amp; Aide)</t>
  </si>
  <si>
    <t>Physical Therapist (PT) Hours</t>
  </si>
  <si>
    <t>PT Assistant Hours</t>
  </si>
  <si>
    <t>PT Aide Hours</t>
  </si>
  <si>
    <t>HPRD: PT (incl. Assistant &amp; Aide)</t>
  </si>
  <si>
    <t>Mental Health Service Worker Hours</t>
  </si>
  <si>
    <t>Therapeutic Recreation Specialist</t>
  </si>
  <si>
    <t>Clinical Nurse Specialist Hours</t>
  </si>
  <si>
    <t>Feeding Assistant Hours</t>
  </si>
  <si>
    <t>Respiratory Therapist Hours</t>
  </si>
  <si>
    <t>Respiratory Therapy Technician Hours</t>
  </si>
  <si>
    <t>Other Physician Hours</t>
  </si>
  <si>
    <t>CMS Region</t>
  </si>
  <si>
    <t>N/A</t>
  </si>
  <si>
    <t>State - Q3 2021</t>
  </si>
  <si>
    <t>US</t>
  </si>
  <si>
    <t>State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</si>
</sst>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1"/>
      <color rgb="FF000000"/>
      <name val="Calibri"/>
      <family val="2"/>
    </font>
    <font>
      <sz val="11"/>
      <color rgb="FF000000"/>
      <name val="Calibri"/>
      <family val="2"/>
    </font>
    <font>
      <b/>
      <sz val="11"/>
      <color theme="1"/>
      <name val="Calibri"/>
      <family val="2"/>
    </font>
    <font>
      <sz val="11"/>
      <color theme="1"/>
      <name val="Calibri"/>
      <family val="2"/>
    </font>
    <font>
      <i/>
      <sz val="12"/>
      <color theme="1"/>
      <name val="Calibri"/>
      <family val="2"/>
      <scheme val="minor"/>
    </font>
    <font>
      <b/>
      <sz val="18"/>
      <color theme="1"/>
      <name val="Calibri"/>
      <family val="2"/>
      <scheme val="minor"/>
    </font>
    <font>
      <sz val="12"/>
      <color rgb="FF000000"/>
      <name val="Calibri"/>
      <family val="2"/>
    </font>
    <font>
      <sz val="12"/>
      <color theme="1"/>
      <name val="Calibri"/>
      <family val="2"/>
    </font>
    <font>
      <sz val="8.4"/>
      <color theme="1"/>
      <name val="Calibri"/>
      <family val="2"/>
    </font>
    <font>
      <sz val="8"/>
      <name val="Calibri"/>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s>
  <borders count="15">
    <border>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double">
        <color indexed="64"/>
      </bottom>
      <diagonal/>
    </border>
    <border>
      <left style="thin">
        <color theme="1"/>
      </left>
      <right/>
      <top style="thin">
        <color theme="1"/>
      </top>
      <bottom/>
      <diagonal/>
    </border>
    <border>
      <left/>
      <right style="thin">
        <color theme="1"/>
      </right>
      <top style="thin">
        <color theme="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xf numFmtId="9" fontId="1" fillId="0" borderId="0" applyFont="0" applyFill="0" applyBorder="0" applyAlignment="0" applyProtection="0"/>
  </cellStyleXfs>
  <cellXfs count="55">
    <xf numFmtId="0" fontId="0" fillId="0" borderId="0" xfId="0"/>
    <xf numFmtId="0" fontId="0" fillId="0" borderId="0" xfId="0" applyAlignment="1">
      <alignment wrapText="1"/>
    </xf>
    <xf numFmtId="2" fontId="0" fillId="0" borderId="0" xfId="0" applyNumberFormat="1"/>
    <xf numFmtId="2" fontId="3" fillId="2" borderId="0" xfId="0" applyNumberFormat="1" applyFont="1" applyFill="1" applyAlignment="1">
      <alignment horizontal="left" wrapText="1"/>
    </xf>
    <xf numFmtId="0" fontId="0" fillId="0" borderId="0" xfId="0" applyAlignment="1">
      <alignment horizontal="left" wrapText="1"/>
    </xf>
    <xf numFmtId="0" fontId="4" fillId="0" borderId="0" xfId="0" applyFont="1" applyAlignment="1">
      <alignment horizontal="left" wrapText="1"/>
    </xf>
    <xf numFmtId="1" fontId="4" fillId="0" borderId="0" xfId="0" applyNumberFormat="1" applyFont="1" applyAlignment="1">
      <alignment horizontal="left" wrapText="1"/>
    </xf>
    <xf numFmtId="0" fontId="4" fillId="0" borderId="0" xfId="0" applyFont="1"/>
    <xf numFmtId="0" fontId="4" fillId="0" borderId="0" xfId="0" applyFont="1" applyAlignment="1">
      <alignment wrapText="1"/>
    </xf>
    <xf numFmtId="0" fontId="5" fillId="0" borderId="1" xfId="1" applyFont="1" applyBorder="1" applyAlignment="1">
      <alignment vertical="top" wrapText="1"/>
    </xf>
    <xf numFmtId="2" fontId="6" fillId="0" borderId="0" xfId="1" applyNumberFormat="1" applyFont="1" applyAlignment="1">
      <alignment vertical="top"/>
    </xf>
    <xf numFmtId="3" fontId="4" fillId="0" borderId="0" xfId="0" applyNumberFormat="1" applyFont="1"/>
    <xf numFmtId="4" fontId="4" fillId="0" borderId="0" xfId="0" applyNumberFormat="1" applyFont="1"/>
    <xf numFmtId="2" fontId="4" fillId="0" borderId="0" xfId="0" applyNumberFormat="1" applyFont="1"/>
    <xf numFmtId="1" fontId="4" fillId="0" borderId="0" xfId="0" applyNumberFormat="1" applyFont="1"/>
    <xf numFmtId="3" fontId="3" fillId="0" borderId="0" xfId="0" applyNumberFormat="1" applyFont="1"/>
    <xf numFmtId="10" fontId="4" fillId="0" borderId="0" xfId="0" applyNumberFormat="1" applyFont="1"/>
    <xf numFmtId="0" fontId="7" fillId="0" borderId="1" xfId="1" applyFont="1" applyBorder="1" applyAlignment="1">
      <alignment vertical="top" wrapText="1"/>
    </xf>
    <xf numFmtId="2" fontId="6" fillId="0" borderId="2" xfId="1" applyNumberFormat="1" applyFont="1" applyBorder="1" applyAlignment="1">
      <alignment vertical="top"/>
    </xf>
    <xf numFmtId="0" fontId="7" fillId="0" borderId="3" xfId="1" applyFont="1" applyBorder="1" applyAlignment="1">
      <alignment vertical="top" wrapText="1"/>
    </xf>
    <xf numFmtId="2" fontId="6" fillId="0" borderId="4" xfId="1" applyNumberFormat="1" applyFont="1" applyBorder="1" applyAlignment="1">
      <alignment vertical="top"/>
    </xf>
    <xf numFmtId="2" fontId="8" fillId="0" borderId="0" xfId="1" applyNumberFormat="1" applyFont="1" applyAlignment="1">
      <alignment vertical="top"/>
    </xf>
    <xf numFmtId="0" fontId="4" fillId="0" borderId="0" xfId="0" applyFont="1" applyAlignment="1">
      <alignment vertical="top" wrapText="1"/>
    </xf>
    <xf numFmtId="0" fontId="7" fillId="0" borderId="5" xfId="1" applyFont="1" applyBorder="1" applyAlignment="1">
      <alignment vertical="top" wrapText="1"/>
    </xf>
    <xf numFmtId="3" fontId="9" fillId="0" borderId="0" xfId="0" applyNumberFormat="1" applyFont="1"/>
    <xf numFmtId="0" fontId="7" fillId="0" borderId="6" xfId="1" applyFont="1" applyBorder="1" applyAlignment="1">
      <alignment vertical="top" wrapText="1"/>
    </xf>
    <xf numFmtId="0" fontId="2" fillId="0" borderId="1" xfId="0" applyFont="1" applyBorder="1"/>
    <xf numFmtId="3" fontId="6" fillId="0" borderId="2" xfId="1" applyNumberFormat="1" applyFont="1" applyBorder="1" applyAlignment="1">
      <alignment vertical="top"/>
    </xf>
    <xf numFmtId="3" fontId="9" fillId="0" borderId="7" xfId="0" applyNumberFormat="1" applyFont="1" applyBorder="1"/>
    <xf numFmtId="3" fontId="4" fillId="0" borderId="8" xfId="0" applyNumberFormat="1" applyFont="1" applyBorder="1"/>
    <xf numFmtId="164" fontId="3" fillId="0" borderId="0" xfId="0" applyNumberFormat="1" applyFont="1"/>
    <xf numFmtId="4" fontId="0" fillId="0" borderId="0" xfId="0" applyNumberFormat="1"/>
    <xf numFmtId="1" fontId="0" fillId="0" borderId="0" xfId="0" applyNumberFormat="1"/>
    <xf numFmtId="3" fontId="9" fillId="0" borderId="0" xfId="0" applyNumberFormat="1" applyFont="1" applyBorder="1"/>
    <xf numFmtId="3" fontId="4" fillId="0" borderId="0" xfId="0" applyNumberFormat="1" applyFont="1" applyBorder="1"/>
    <xf numFmtId="10" fontId="0" fillId="0" borderId="0" xfId="2" applyNumberFormat="1" applyFont="1" applyAlignment="1">
      <alignment wrapText="1"/>
    </xf>
    <xf numFmtId="10" fontId="0" fillId="0" borderId="0" xfId="2" applyNumberFormat="1" applyFont="1"/>
    <xf numFmtId="0" fontId="0" fillId="0" borderId="0" xfId="0" applyNumberFormat="1"/>
    <xf numFmtId="2" fontId="0" fillId="0" borderId="0" xfId="0" applyNumberFormat="1" applyAlignment="1">
      <alignment wrapText="1"/>
    </xf>
    <xf numFmtId="0" fontId="10" fillId="3" borderId="9" xfId="0" applyFont="1" applyFill="1" applyBorder="1"/>
    <xf numFmtId="0" fontId="4" fillId="3" borderId="10" xfId="0" applyFont="1" applyFill="1" applyBorder="1"/>
    <xf numFmtId="0" fontId="4" fillId="0" borderId="11" xfId="0" applyFont="1" applyBorder="1"/>
    <xf numFmtId="0" fontId="4" fillId="0" borderId="5" xfId="0" applyFont="1" applyBorder="1"/>
    <xf numFmtId="0" fontId="4" fillId="0" borderId="12" xfId="0" applyFont="1" applyBorder="1"/>
    <xf numFmtId="0" fontId="4" fillId="0" borderId="1" xfId="0" applyFont="1" applyBorder="1"/>
    <xf numFmtId="0" fontId="4" fillId="0" borderId="2" xfId="0" applyFont="1" applyBorder="1"/>
    <xf numFmtId="0" fontId="11" fillId="0" borderId="0" xfId="1" applyFont="1" applyAlignment="1">
      <alignment horizontal="left" vertical="top" wrapText="1"/>
    </xf>
    <xf numFmtId="0" fontId="4" fillId="0" borderId="13" xfId="0" applyFont="1" applyBorder="1"/>
    <xf numFmtId="0" fontId="4" fillId="0" borderId="14" xfId="0" applyFont="1" applyBorder="1"/>
    <xf numFmtId="0" fontId="4" fillId="0" borderId="0" xfId="0" applyFont="1" applyFill="1" applyBorder="1"/>
    <xf numFmtId="0" fontId="4" fillId="0" borderId="0" xfId="0" applyFont="1" applyFill="1" applyBorder="1" applyAlignment="1">
      <alignment wrapText="1"/>
    </xf>
    <xf numFmtId="3" fontId="3" fillId="0" borderId="0" xfId="0" applyNumberFormat="1" applyFont="1" applyFill="1" applyBorder="1"/>
    <xf numFmtId="4" fontId="4" fillId="0" borderId="0" xfId="0" applyNumberFormat="1" applyFont="1" applyFill="1" applyBorder="1"/>
    <xf numFmtId="3" fontId="4" fillId="0" borderId="0" xfId="0" applyNumberFormat="1" applyFont="1" applyFill="1" applyBorder="1"/>
    <xf numFmtId="2" fontId="6" fillId="0" borderId="0" xfId="1" applyNumberFormat="1" applyFont="1" applyFill="1" applyBorder="1" applyAlignment="1">
      <alignment vertical="top"/>
    </xf>
  </cellXfs>
  <cellStyles count="3">
    <cellStyle name="Normal" xfId="0" builtinId="0"/>
    <cellStyle name="Normal 2 2" xfId="1" xr:uid="{59799FEF-402E-4691-9359-970103B6140D}"/>
    <cellStyle name="Percent" xfId="2" builtinId="5"/>
  </cellStyles>
  <dxfs count="126">
    <dxf>
      <font>
        <strike val="0"/>
        <outline val="0"/>
        <shadow val="0"/>
        <u val="none"/>
        <vertAlign val="baseline"/>
        <sz val="12"/>
        <color theme="1"/>
        <name val="Calibri"/>
        <family val="2"/>
        <scheme val="minor"/>
      </font>
      <numFmt numFmtId="3" formatCode="#,##0"/>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4" formatCode="#,##0.00"/>
    </dxf>
    <dxf>
      <font>
        <b val="0"/>
        <i val="0"/>
        <strike val="0"/>
        <condense val="0"/>
        <extend val="0"/>
        <outline val="0"/>
        <shadow val="0"/>
        <u val="none"/>
        <vertAlign val="baseline"/>
        <sz val="12"/>
        <color theme="1"/>
        <name val="Calibri"/>
        <family val="2"/>
        <scheme val="minor"/>
      </font>
      <numFmt numFmtId="14" formatCode="0.0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strike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 formatCode="0"/>
    </dxf>
    <dxf>
      <font>
        <b val="0"/>
        <i val="0"/>
        <strike val="0"/>
        <condense val="0"/>
        <extend val="0"/>
        <outline val="0"/>
        <shadow val="0"/>
        <u val="none"/>
        <vertAlign val="baseline"/>
        <sz val="12"/>
        <color theme="1"/>
        <name val="Calibri"/>
        <family val="2"/>
        <scheme val="minor"/>
      </font>
      <numFmt numFmtId="2" formatCode="0.00"/>
    </dxf>
    <dxf>
      <font>
        <b val="0"/>
        <i val="0"/>
        <strike val="0"/>
        <condense val="0"/>
        <extend val="0"/>
        <outline val="0"/>
        <shadow val="0"/>
        <u val="none"/>
        <vertAlign val="baseline"/>
        <sz val="12"/>
        <color theme="1"/>
        <name val="Calibri"/>
        <family val="2"/>
        <scheme val="minor"/>
      </font>
      <numFmt numFmtId="1" formatCode="0"/>
    </dxf>
    <dxf>
      <font>
        <b val="0"/>
        <i val="0"/>
        <strike val="0"/>
        <condense val="0"/>
        <extend val="0"/>
        <outline val="0"/>
        <shadow val="0"/>
        <u val="none"/>
        <vertAlign val="baseline"/>
        <sz val="12"/>
        <color theme="1"/>
        <name val="Calibri"/>
        <family val="2"/>
        <scheme val="minor"/>
      </font>
      <numFmt numFmtId="4" formatCode="#,##0.0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theme="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2" formatCode="0.0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4" formatCode="#,##0.0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theme="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2" formatCode="0.00"/>
      <fill>
        <patternFill patternType="none">
          <fgColor indexed="64"/>
          <bgColor auto="1"/>
        </patternFill>
      </fill>
      <alignment horizontal="general" vertical="top" textRotation="0" wrapText="0" indent="0" justifyLastLine="0" shrinkToFit="0" readingOrder="0"/>
      <border diagonalUp="0" diagonalDown="0">
        <left style="thin">
          <color indexed="64"/>
        </left>
        <right/>
        <top/>
        <bottom/>
      </border>
    </dxf>
    <dxf>
      <font>
        <b/>
        <i val="0"/>
        <strike val="0"/>
        <condense val="0"/>
        <extend val="0"/>
        <outline val="0"/>
        <shadow val="0"/>
        <u val="none"/>
        <vertAlign val="baseline"/>
        <sz val="11"/>
        <color rgb="FF000000"/>
        <name val="Calibri"/>
        <family val="2"/>
        <scheme val="none"/>
      </font>
      <numFmt numFmtId="2" formatCode="0.00"/>
      <alignment horizontal="general" vertical="top" textRotation="0" wrapText="0" indent="0" justifyLastLine="0" shrinkToFit="0" readingOrder="0"/>
      <border diagonalUp="0" diagonalDown="0">
        <left style="thin">
          <color indexed="64"/>
        </left>
        <right/>
        <top/>
        <bottom style="thin">
          <color indexed="64"/>
        </bottom>
        <vertical/>
        <horizontal/>
      </border>
    </dxf>
    <dxf>
      <fill>
        <patternFill patternType="none">
          <fgColor indexed="64"/>
          <bgColor auto="1"/>
        </patternFill>
      </fill>
      <border diagonalUp="0" diagonalDown="0">
        <left/>
        <right style="thin">
          <color indexed="64"/>
        </right>
        <top/>
        <bottom/>
        <vertical/>
        <horizontal/>
      </border>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font>
        <b/>
        <i val="0"/>
        <strike val="0"/>
        <condense val="0"/>
        <extend val="0"/>
        <outline val="0"/>
        <shadow val="0"/>
        <u val="none"/>
        <vertAlign val="baseline"/>
        <sz val="12"/>
        <color theme="1"/>
        <name val="Calibri"/>
        <family val="2"/>
        <scheme val="minor"/>
      </font>
      <numFmt numFmtId="2" formatCode="0.00"/>
      <fill>
        <patternFill patternType="solid">
          <fgColor indexed="64"/>
          <bgColor theme="4" tint="0.39997558519241921"/>
        </patternFill>
      </fill>
      <alignment horizontal="left" vertical="bottom" textRotation="0" wrapText="1" indent="0" justifyLastLine="0" shrinkToFit="0" readingOrder="0"/>
    </dxf>
    <dxf>
      <numFmt numFmtId="2" formatCode="0.00"/>
    </dxf>
    <dxf>
      <numFmt numFmtId="4"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alignment horizontal="general" vertical="bottom" textRotation="0" wrapText="1" indent="0" justifyLastLine="0" shrinkToFit="0" readingOrder="0"/>
    </dxf>
    <dxf>
      <numFmt numFmtId="0" formatCode="General"/>
    </dxf>
    <dxf>
      <numFmt numFmtId="14" formatCode="0.00%"/>
    </dxf>
    <dxf>
      <numFmt numFmtId="4" formatCode="#,##0.00"/>
    </dxf>
    <dxf>
      <numFmt numFmtId="4" formatCode="#,##0.00"/>
    </dxf>
    <dxf>
      <numFmt numFmtId="14" formatCode="0.00%"/>
    </dxf>
    <dxf>
      <numFmt numFmtId="4" formatCode="#,##0.00"/>
    </dxf>
    <dxf>
      <numFmt numFmtId="4" formatCode="#,##0.00"/>
    </dxf>
    <dxf>
      <numFmt numFmtId="14" formatCode="0.00%"/>
    </dxf>
    <dxf>
      <numFmt numFmtId="4" formatCode="#,##0.00"/>
    </dxf>
    <dxf>
      <numFmt numFmtId="4" formatCode="#,##0.00"/>
    </dxf>
    <dxf>
      <numFmt numFmtId="14" formatCode="0.00%"/>
    </dxf>
    <dxf>
      <numFmt numFmtId="4" formatCode="#,##0.00"/>
    </dxf>
    <dxf>
      <numFmt numFmtId="4" formatCode="#,##0.00"/>
    </dxf>
    <dxf>
      <numFmt numFmtId="14" formatCode="0.00%"/>
    </dxf>
    <dxf>
      <numFmt numFmtId="4" formatCode="#,##0.00"/>
    </dxf>
    <dxf>
      <numFmt numFmtId="4" formatCode="#,##0.00"/>
    </dxf>
    <dxf>
      <numFmt numFmtId="14" formatCode="0.00%"/>
    </dxf>
    <dxf>
      <numFmt numFmtId="4" formatCode="#,##0.00"/>
    </dxf>
    <dxf>
      <numFmt numFmtId="4" formatCode="#,##0.00"/>
    </dxf>
    <dxf>
      <numFmt numFmtId="14" formatCode="0.00%"/>
    </dxf>
    <dxf>
      <numFmt numFmtId="4" formatCode="#,##0.00"/>
    </dxf>
    <dxf>
      <numFmt numFmtId="4" formatCode="#,##0.00"/>
    </dxf>
    <dxf>
      <numFmt numFmtId="14" formatCode="0.00%"/>
    </dxf>
    <dxf>
      <numFmt numFmtId="4" formatCode="#,##0.00"/>
    </dxf>
    <dxf>
      <numFmt numFmtId="4" formatCode="#,##0.00"/>
    </dxf>
    <dxf>
      <numFmt numFmtId="14" formatCode="0.00%"/>
    </dxf>
    <dxf>
      <numFmt numFmtId="4" formatCode="#,##0.00"/>
    </dxf>
    <dxf>
      <numFmt numFmtId="4" formatCode="#,##0.00"/>
    </dxf>
    <dxf>
      <numFmt numFmtId="14" formatCode="0.00%"/>
    </dxf>
    <dxf>
      <numFmt numFmtId="4" formatCode="#,##0.00"/>
    </dxf>
    <dxf>
      <numFmt numFmtId="4" formatCode="#,##0.00"/>
    </dxf>
    <dxf>
      <numFmt numFmtId="4" formatCode="#,##0.00"/>
    </dxf>
    <dxf>
      <alignment horizontal="general" vertical="bottom" textRotation="0" wrapText="1" indent="0" justifyLastLine="0" shrinkToFit="0" readingOrder="0"/>
    </dxf>
    <dxf>
      <numFmt numFmtId="1" formatCode="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3.xml"/><Relationship Id="rId13" Type="http://schemas.openxmlformats.org/officeDocument/2006/relationships/customXml" Target="../customXml/item1.xml"/><Relationship Id="rId18" Type="http://schemas.openxmlformats.org/officeDocument/2006/relationships/customXml" Target="../customXml/item6.xml"/><Relationship Id="rId3" Type="http://schemas.openxmlformats.org/officeDocument/2006/relationships/worksheet" Target="worksheets/sheet3.xml"/><Relationship Id="rId7" Type="http://schemas.microsoft.com/office/2007/relationships/slicerCache" Target="slicerCaches/slicerCache2.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microsoft.com/office/2007/relationships/slicerCache" Target="slicerCaches/slicerCache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616323</xdr:colOff>
      <xdr:row>0</xdr:row>
      <xdr:rowOff>78440</xdr:rowOff>
    </xdr:from>
    <xdr:to>
      <xdr:col>7</xdr:col>
      <xdr:colOff>291353</xdr:colOff>
      <xdr:row>0</xdr:row>
      <xdr:rowOff>1277471</xdr:rowOff>
    </xdr:to>
    <xdr:sp macro="" textlink="">
      <xdr:nvSpPr>
        <xdr:cNvPr id="2" name="TextBox 1">
          <a:extLst>
            <a:ext uri="{FF2B5EF4-FFF2-40B4-BE49-F238E27FC236}">
              <a16:creationId xmlns:a16="http://schemas.microsoft.com/office/drawing/2014/main" id="{DFE945A3-1D48-4C57-96E4-732915658F04}"/>
            </a:ext>
          </a:extLst>
        </xdr:cNvPr>
        <xdr:cNvSpPr txBox="1"/>
      </xdr:nvSpPr>
      <xdr:spPr>
        <a:xfrm>
          <a:off x="5233147" y="78440"/>
          <a:ext cx="5726206" cy="1199031"/>
        </a:xfrm>
        <a:prstGeom prst="rect">
          <a:avLst/>
        </a:prstGeom>
        <a:solidFill>
          <a:schemeClr val="accent4">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t>Staff </a:t>
          </a:r>
          <a:r>
            <a:rPr lang="en-US" sz="1100" b="1"/>
            <a:t>HPRD</a:t>
          </a:r>
          <a:r>
            <a:rPr lang="en-US" sz="1100" b="0" baseline="0"/>
            <a:t> (Hours Per Resident Day) is</a:t>
          </a:r>
          <a:r>
            <a:rPr lang="en-US" sz="1100" b="0" baseline="0">
              <a:solidFill>
                <a:schemeClr val="dk1"/>
              </a:solidFill>
              <a:effectLst/>
              <a:latin typeface="+mn-lt"/>
              <a:ea typeface="+mn-ea"/>
              <a:cs typeface="+mn-cs"/>
            </a:rPr>
            <a:t> the nursing home's daily staff hours divided </a:t>
          </a:r>
          <a:r>
            <a:rPr lang="en-US" sz="1100" b="0" baseline="0"/>
            <a:t>by its MDS census. </a:t>
          </a:r>
          <a:r>
            <a:rPr lang="en-US" sz="1100" b="0" i="1" baseline="0"/>
            <a:t>Example: A nursing home averaging 300 total nurse staff hours and 100 residents per day would have a 3.0 Total Nurse Staff HPRD (300/100 = 3.0).</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Total Hours </a:t>
          </a:r>
          <a:r>
            <a:rPr lang="en-US" sz="1100" b="0" baseline="0">
              <a:solidFill>
                <a:schemeClr val="dk1"/>
              </a:solidFill>
              <a:effectLst/>
              <a:latin typeface="+mn-lt"/>
              <a:ea typeface="+mn-ea"/>
              <a:cs typeface="+mn-cs"/>
            </a:rPr>
            <a:t>are the nursing home's average daily staff hours in a given category for the quarter. </a:t>
          </a:r>
          <a:r>
            <a:rPr lang="en-US" sz="1100" b="0" i="1" baseline="0">
              <a:solidFill>
                <a:schemeClr val="dk1"/>
              </a:solidFill>
              <a:effectLst/>
              <a:latin typeface="+mn-lt"/>
              <a:ea typeface="+mn-ea"/>
              <a:cs typeface="+mn-cs"/>
            </a:rPr>
            <a:t>Example: A nursing home with 22.5 RN care staff hours provides 22.5 RN care staff hours per day. </a:t>
          </a:r>
          <a:endParaRPr lang="en-US">
            <a:effectLst/>
          </a:endParaRPr>
        </a:p>
        <a:p>
          <a:endParaRPr lang="en-US" sz="1100" b="0" i="1" baseline="0"/>
        </a:p>
      </xdr:txBody>
    </xdr:sp>
    <xdr:clientData/>
  </xdr:twoCellAnchor>
  <xdr:twoCellAnchor editAs="oneCell">
    <xdr:from>
      <xdr:col>9</xdr:col>
      <xdr:colOff>71437</xdr:colOff>
      <xdr:row>0</xdr:row>
      <xdr:rowOff>214313</xdr:rowOff>
    </xdr:from>
    <xdr:to>
      <xdr:col>31</xdr:col>
      <xdr:colOff>520702</xdr:colOff>
      <xdr:row>0</xdr:row>
      <xdr:rowOff>679451</xdr:rowOff>
    </xdr:to>
    <xdr:sp macro="" textlink="">
      <xdr:nvSpPr>
        <xdr:cNvPr id="3" name="TextBox 2">
          <a:extLst>
            <a:ext uri="{FF2B5EF4-FFF2-40B4-BE49-F238E27FC236}">
              <a16:creationId xmlns:a16="http://schemas.microsoft.com/office/drawing/2014/main" id="{7C20B406-42B5-40FC-8578-1AC91285A118}"/>
            </a:ext>
          </a:extLst>
        </xdr:cNvPr>
        <xdr:cNvSpPr txBox="1">
          <a:spLocks noChangeAspect="1"/>
        </xdr:cNvSpPr>
      </xdr:nvSpPr>
      <xdr:spPr>
        <a:xfrm>
          <a:off x="12453937" y="214313"/>
          <a:ext cx="23499765" cy="465138"/>
        </a:xfrm>
        <a:prstGeom prst="rect">
          <a:avLst/>
        </a:prstGeom>
        <a:solidFill>
          <a:schemeClr val="bg2">
            <a:lumMod val="9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Select plus</a:t>
          </a:r>
          <a:r>
            <a:rPr lang="en-US" sz="1100" baseline="0"/>
            <a:t> signs (+) above to expand data categories.</a:t>
          </a:r>
          <a:endParaRPr lang="en-US" sz="1100"/>
        </a:p>
      </xdr:txBody>
    </xdr:sp>
    <xdr:clientData/>
  </xdr:twoCellAnchor>
  <xdr:twoCellAnchor editAs="oneCell">
    <xdr:from>
      <xdr:col>33</xdr:col>
      <xdr:colOff>702469</xdr:colOff>
      <xdr:row>0</xdr:row>
      <xdr:rowOff>559593</xdr:rowOff>
    </xdr:from>
    <xdr:to>
      <xdr:col>37</xdr:col>
      <xdr:colOff>1122702</xdr:colOff>
      <xdr:row>37</xdr:row>
      <xdr:rowOff>93542</xdr:rowOff>
    </xdr:to>
    <xdr:sp macro="" textlink="">
      <xdr:nvSpPr>
        <xdr:cNvPr id="6" name="TextBox 5">
          <a:extLst>
            <a:ext uri="{FF2B5EF4-FFF2-40B4-BE49-F238E27FC236}">
              <a16:creationId xmlns:a16="http://schemas.microsoft.com/office/drawing/2014/main" id="{05F81A24-BAAE-44CA-A3E9-B06C65892DC8}"/>
            </a:ext>
          </a:extLst>
        </xdr:cNvPr>
        <xdr:cNvSpPr txBox="1"/>
      </xdr:nvSpPr>
      <xdr:spPr>
        <a:xfrm>
          <a:off x="37783294" y="559593"/>
          <a:ext cx="6401934" cy="880121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800" b="1" i="0" u="none" strike="noStrike">
              <a:solidFill>
                <a:schemeClr val="dk1"/>
              </a:solidFill>
              <a:effectLst/>
              <a:latin typeface="+mn-lt"/>
              <a:ea typeface="+mn-ea"/>
              <a:cs typeface="+mn-cs"/>
            </a:rPr>
            <a:t>Data</a:t>
          </a:r>
          <a:r>
            <a:rPr lang="en-US" sz="1800" b="1" i="0" u="none" strike="noStrike" baseline="0">
              <a:solidFill>
                <a:schemeClr val="dk1"/>
              </a:solidFill>
              <a:effectLst/>
              <a:latin typeface="+mn-lt"/>
              <a:ea typeface="+mn-ea"/>
              <a:cs typeface="+mn-cs"/>
            </a:rPr>
            <a:t> Notes</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a:solidFill>
                <a:schemeClr val="dk1"/>
              </a:solidFill>
              <a:effectLst/>
              <a:latin typeface="+mn-lt"/>
              <a:ea typeface="+mn-ea"/>
              <a:cs typeface="+mn-cs"/>
            </a:rPr>
            <a:t>What is staff HPRD? </a:t>
          </a:r>
          <a:r>
            <a:rPr lang="en-US" sz="1100" b="0" i="0">
              <a:solidFill>
                <a:schemeClr val="dk1"/>
              </a:solidFill>
              <a:effectLst/>
              <a:latin typeface="+mn-lt"/>
              <a:ea typeface="+mn-ea"/>
              <a:cs typeface="+mn-cs"/>
            </a:rPr>
            <a:t>HPRD (Hours Per Resident Day) is a staffing metric calculated by dividing a nursing home's daily staff hours by its MDS census. For example, a nursing home averaging 300 total nurse staff hours and 100 residents per day would have a 3.0 Total Nurse Staff HPRD (300/100 = 3.0).</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Nurse Staff"?</a:t>
          </a:r>
          <a:r>
            <a:rPr kumimoji="0" lang="en-US" sz="1100" b="0" i="0" u="none" strike="noStrike" kern="0" cap="none" spc="0" normalizeH="0" baseline="0" noProof="0">
              <a:ln>
                <a:noFill/>
              </a:ln>
              <a:solidFill>
                <a:prstClr val="black"/>
              </a:solidFill>
              <a:effectLst/>
              <a:uLnTx/>
              <a:uFillTx/>
              <a:latin typeface="+mn-lt"/>
              <a:ea typeface="+mn-ea"/>
              <a:cs typeface="+mn-cs"/>
            </a:rPr>
            <a:t> Total Nurse Staff combines hours from RNs (incl. Admin and DON), LPNs (incl. Admin), CNAs, Med Aide/Tech, and NA in Training (NA TR). Total RN Staff includes RN Admin &amp; RN DON.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Direct Care Staff"?</a:t>
          </a:r>
          <a:r>
            <a:rPr kumimoji="0" lang="en-US" sz="1100" b="0" i="0" u="none" strike="noStrike" kern="0" cap="none" spc="0" normalizeH="0" baseline="0" noProof="0">
              <a:ln>
                <a:noFill/>
              </a:ln>
              <a:solidFill>
                <a:prstClr val="black"/>
              </a:solidFill>
              <a:effectLst/>
              <a:uLnTx/>
              <a:uFillTx/>
              <a:latin typeface="+mn-lt"/>
              <a:ea typeface="+mn-ea"/>
              <a:cs typeface="+mn-cs"/>
            </a:rPr>
            <a:t> Total Direct Care Staff combines hours from RNs, LPNs, and nurse aides (CNAs, Med Aide/Tech, and NA in Training) that are directly involved in resident care while excluding Admin &amp; DON. Total RN Care Staff excludes RN Admin &amp; RN DON.</a:t>
          </a:r>
        </a:p>
        <a:p>
          <a:pPr marL="0" marR="0" lvl="0" indent="0" defTabSz="914400" eaLnBrk="1" fontAlgn="auto" latinLnBrk="0" hangingPunct="1">
            <a:lnSpc>
              <a:spcPct val="100000"/>
            </a:lnSpc>
            <a:spcBef>
              <a:spcPts val="0"/>
            </a:spcBef>
            <a:spcAft>
              <a:spcPts val="0"/>
            </a:spcAft>
            <a:buClrTx/>
            <a:buSzTx/>
            <a:buFontTx/>
            <a:buNone/>
            <a:tabLst/>
            <a:defRPr/>
          </a:pP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Note:</a:t>
          </a:r>
          <a:r>
            <a:rPr kumimoji="0" lang="en-US" sz="1100" b="1" i="1" u="none" strike="noStrike" kern="0" cap="none" spc="0" normalizeH="0" baseline="0" noProof="0">
              <a:ln>
                <a:noFill/>
              </a:ln>
              <a:solidFill>
                <a:srgbClr val="5B9BD5">
                  <a:lumMod val="75000"/>
                </a:srgbClr>
              </a:solidFill>
              <a:effectLst/>
              <a:uLnTx/>
              <a:uFillTx/>
              <a:latin typeface="+mn-lt"/>
              <a:ea typeface="+mn-ea"/>
              <a:cs typeface="+mn-cs"/>
            </a:rPr>
            <a:t> </a:t>
          </a: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Starting in Q1 2021, LTCCC’s reporting of federal staffing data was modified in two important ways. </a:t>
          </a:r>
          <a:b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1) Highlighting “Total Nurse Staff HPRD,” a more expansive metric that includes all PBJ nurse staffing categories; and 2) Expanding “Total Direct Care Staff HPRD” to include Med Aide/Tech and NA TR. Med Aide/Tech and NA TR were not included in previous LTCCC staffing reports.</a:t>
          </a:r>
          <a:br>
            <a:rPr lang="en-US" sz="1100" b="0" i="0" u="none" strike="noStrike">
              <a:solidFill>
                <a:schemeClr val="dk1"/>
              </a:solidFill>
              <a:effectLst/>
              <a:latin typeface="+mn-lt"/>
              <a:ea typeface="+mn-ea"/>
              <a:cs typeface="+mn-cs"/>
            </a:rPr>
          </a:b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Calculating state and national averages:</a:t>
          </a:r>
          <a:r>
            <a:rPr lang="en-US" sz="1100" b="0" i="0" u="none" strike="noStrike">
              <a:solidFill>
                <a:schemeClr val="dk1"/>
              </a:solidFill>
              <a:effectLst/>
              <a:latin typeface="+mn-lt"/>
              <a:ea typeface="+mn-ea"/>
              <a:cs typeface="+mn-cs"/>
            </a:rPr>
            <a:t> State and national staffing (Total and RN) HPRD were determined by dividing a given sample's aggregate of facility staffing hours by its aggregate of facility MDS census, thus accounting for variations in facility size. LTCCC staffing reports prior to Q3 2019 used different methodology by averaging all facility HPRDs in a sample (without adjusting for facility size) to determine state and national staffing averages. See "National/State average calculation" box on left for more info.</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on Payroll-Based Journal (PBJ) staffing data. (1) </a:t>
          </a:r>
          <a:r>
            <a:rPr lang="en-US" sz="1100" b="0" i="0" u="none" strike="noStrike">
              <a:solidFill>
                <a:schemeClr val="dk1"/>
              </a:solidFill>
              <a:effectLst/>
              <a:latin typeface="+mn-lt"/>
              <a:ea typeface="+mn-ea"/>
              <a:cs typeface="+mn-cs"/>
            </a:rPr>
            <a:t>Facility staff averages are determined based on PBJ reporting </a:t>
          </a:r>
          <a:r>
            <a:rPr lang="en-US" sz="1100" b="1" i="0" u="none" strike="noStrike">
              <a:solidFill>
                <a:schemeClr val="dk1"/>
              </a:solidFill>
              <a:effectLst/>
              <a:latin typeface="+mn-lt"/>
              <a:ea typeface="+mn-ea"/>
              <a:cs typeface="+mn-cs"/>
            </a:rPr>
            <a:t>(2)</a:t>
          </a:r>
          <a:r>
            <a:rPr lang="en-US" sz="1100" b="0" i="0" u="none" strike="noStrike">
              <a:solidFill>
                <a:schemeClr val="dk1"/>
              </a:solidFill>
              <a:effectLst/>
              <a:latin typeface="+mn-lt"/>
              <a:ea typeface="+mn-ea"/>
              <a:cs typeface="+mn-cs"/>
            </a:rPr>
            <a:t> Not all facilities are in compliance with the staff reporting requirement. This may affect averages at the facility, state, and national level. </a:t>
          </a:r>
          <a:r>
            <a:rPr lang="en-US" sz="1100" b="1" i="0" u="none" strike="noStrike">
              <a:solidFill>
                <a:schemeClr val="dk1"/>
              </a:solidFill>
              <a:effectLst/>
              <a:latin typeface="+mn-lt"/>
              <a:ea typeface="+mn-ea"/>
              <a:cs typeface="+mn-cs"/>
            </a:rPr>
            <a:t>(3) </a:t>
          </a:r>
          <a:r>
            <a:rPr lang="en-US" sz="1100" b="0" i="0" u="none" strike="noStrike">
              <a:solidFill>
                <a:schemeClr val="dk1"/>
              </a:solidFill>
              <a:effectLst/>
              <a:latin typeface="+mn-lt"/>
              <a:ea typeface="+mn-ea"/>
              <a:cs typeface="+mn-cs"/>
            </a:rPr>
            <a:t>The list includes Transitional Care Units and pediatric nursing homes, which generally have significantly higher staffing than a typical nursing home. This, too, will impact state and national averages.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 Regions: </a:t>
          </a:r>
          <a:r>
            <a:rPr lang="en-US" sz="1100" b="0" i="0" u="none" strike="noStrike">
              <a:solidFill>
                <a:schemeClr val="dk1"/>
              </a:solidFill>
              <a:effectLst/>
              <a:latin typeface="+mn-lt"/>
              <a:ea typeface="+mn-ea"/>
              <a:cs typeface="+mn-cs"/>
            </a:rPr>
            <a:t>CMS's 10 regional locations serve different states and territories in the United States. For more information on CMS's regional offices, visit https://www.cms.gov/Medicare/Coding/ICD10/CMS-Regional-Offices.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For LTCCC's full Q3 2021 staffing report, visit https://nursinghome411.org/staffing-q3-2021/.</a:t>
          </a:r>
          <a:br>
            <a:rPr lang="en-US" sz="1100" b="1"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600" b="1" i="0" u="none" strike="noStrike">
              <a:solidFill>
                <a:schemeClr val="dk1"/>
              </a:solidFill>
              <a:effectLst/>
              <a:latin typeface="+mn-lt"/>
              <a:ea typeface="+mn-ea"/>
              <a:cs typeface="+mn-cs"/>
            </a:rPr>
            <a:t>Sources</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Nurse Staffing Data for Q3 2021:</a:t>
          </a:r>
          <a:r>
            <a:rPr lang="en-US" sz="1100" b="0" i="0" u="none" strike="noStrike">
              <a:solidFill>
                <a:schemeClr val="dk1"/>
              </a:solidFill>
              <a:effectLst/>
              <a:latin typeface="+mn-lt"/>
              <a:ea typeface="+mn-ea"/>
              <a:cs typeface="+mn-cs"/>
            </a:rPr>
            <a:t> https://data.cms.gov/quality-of-care/payroll-based-journal-daily-nurse-staffing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Non-Nurse Staffing Data for Q3 2021:</a:t>
          </a:r>
          <a:r>
            <a:rPr lang="en-US" sz="1100" b="0" i="0" u="none" strike="noStrike">
              <a:solidFill>
                <a:schemeClr val="dk1"/>
              </a:solidFill>
              <a:effectLst/>
              <a:latin typeface="+mn-lt"/>
              <a:ea typeface="+mn-ea"/>
              <a:cs typeface="+mn-cs"/>
            </a:rPr>
            <a:t> https://data.cms.gov/quality-of-care/payroll-based-journal-daily-non-nurse-staffing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Information on payroll-based staff reporting requirements</a:t>
          </a:r>
          <a:r>
            <a:rPr lang="en-US" sz="1100" b="0" i="0" u="none" strike="noStrike">
              <a:solidFill>
                <a:schemeClr val="dk1"/>
              </a:solidFill>
              <a:effectLst/>
              <a:latin typeface="+mn-lt"/>
              <a:ea typeface="+mn-ea"/>
              <a:cs typeface="+mn-cs"/>
            </a:rPr>
            <a:t>: https://www.cms.gov/Medicare/Quality-Initiatives-Patient-Assessment-Instruments/NursingHomeQualityInits/Staffing-Data-Submission-PBJ</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(Nurse):</a:t>
          </a:r>
          <a:r>
            <a:rPr lang="en-US" sz="1100" b="0" i="0" u="none" strike="noStrike">
              <a:solidFill>
                <a:schemeClr val="dk1"/>
              </a:solidFill>
              <a:effectLst/>
              <a:latin typeface="+mn-lt"/>
              <a:ea typeface="+mn-ea"/>
              <a:cs typeface="+mn-cs"/>
            </a:rPr>
            <a:t> https://data.cms.gov/resources/payroll-based-journal-daily-nurse-staffing-data-dictionary</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(Non-Nurse):</a:t>
          </a:r>
          <a:r>
            <a:rPr lang="en-US" sz="1100" b="0" i="0" u="none" strike="noStrike">
              <a:solidFill>
                <a:schemeClr val="dk1"/>
              </a:solidFill>
              <a:effectLst/>
              <a:latin typeface="+mn-lt"/>
              <a:ea typeface="+mn-ea"/>
              <a:cs typeface="+mn-cs"/>
            </a:rPr>
            <a:t> https://data.cms.gov/resources/payroll-based-journal-daily-non-nurse-staffing-data-dictionary</a:t>
          </a:r>
          <a:endParaRPr lang="en-US" sz="1100"/>
        </a:p>
      </xdr:txBody>
    </xdr:sp>
    <xdr:clientData/>
  </xdr:twoCellAnchor>
  <xdr:twoCellAnchor editAs="absolute">
    <xdr:from>
      <xdr:col>1</xdr:col>
      <xdr:colOff>75079</xdr:colOff>
      <xdr:row>0</xdr:row>
      <xdr:rowOff>160245</xdr:rowOff>
    </xdr:from>
    <xdr:to>
      <xdr:col>1</xdr:col>
      <xdr:colOff>1903879</xdr:colOff>
      <xdr:row>0</xdr:row>
      <xdr:rowOff>1604997</xdr:rowOff>
    </xdr:to>
    <mc:AlternateContent xmlns:mc="http://schemas.openxmlformats.org/markup-compatibility/2006" xmlns:sle15="http://schemas.microsoft.com/office/drawing/2012/slicer">
      <mc:Choice Requires="sle15">
        <xdr:graphicFrame macro="">
          <xdr:nvGraphicFramePr>
            <xdr:cNvPr id="5" name="County">
              <a:extLst>
                <a:ext uri="{FF2B5EF4-FFF2-40B4-BE49-F238E27FC236}">
                  <a16:creationId xmlns:a16="http://schemas.microsoft.com/office/drawing/2014/main" id="{73A18C0F-8355-47D7-80EA-1A264A29A602}"/>
                </a:ext>
              </a:extLst>
            </xdr:cNvPr>
            <xdr:cNvGraphicFramePr/>
          </xdr:nvGraphicFramePr>
          <xdr:xfrm>
            <a:off x="0" y="0"/>
            <a:ext cx="0" cy="0"/>
          </xdr:xfrm>
          <a:graphic>
            <a:graphicData uri="http://schemas.microsoft.com/office/drawing/2010/slicer">
              <sle:slicer xmlns:sle="http://schemas.microsoft.com/office/drawing/2010/slicer" name="County"/>
            </a:graphicData>
          </a:graphic>
        </xdr:graphicFrame>
      </mc:Choice>
      <mc:Fallback xmlns="">
        <xdr:sp macro="" textlink="">
          <xdr:nvSpPr>
            <xdr:cNvPr id="0" name=""/>
            <xdr:cNvSpPr>
              <a:spLocks noTextEdit="1"/>
            </xdr:cNvSpPr>
          </xdr:nvSpPr>
          <xdr:spPr>
            <a:xfrm>
              <a:off x="646579" y="160245"/>
              <a:ext cx="1828800" cy="1444752"/>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336175</xdr:colOff>
      <xdr:row>0</xdr:row>
      <xdr:rowOff>292756</xdr:rowOff>
    </xdr:from>
    <xdr:to>
      <xdr:col>36</xdr:col>
      <xdr:colOff>666240</xdr:colOff>
      <xdr:row>0</xdr:row>
      <xdr:rowOff>593914</xdr:rowOff>
    </xdr:to>
    <xdr:sp macro="" textlink="">
      <xdr:nvSpPr>
        <xdr:cNvPr id="2" name="TextBox 1">
          <a:extLst>
            <a:ext uri="{FF2B5EF4-FFF2-40B4-BE49-F238E27FC236}">
              <a16:creationId xmlns:a16="http://schemas.microsoft.com/office/drawing/2014/main" id="{55A5017C-F7A1-474B-B0CB-9A597CB20FED}"/>
            </a:ext>
          </a:extLst>
        </xdr:cNvPr>
        <xdr:cNvSpPr txBox="1">
          <a:spLocks noChangeAspect="1"/>
        </xdr:cNvSpPr>
      </xdr:nvSpPr>
      <xdr:spPr>
        <a:xfrm>
          <a:off x="9950822" y="292756"/>
          <a:ext cx="3165153" cy="301158"/>
        </a:xfrm>
        <a:prstGeom prst="rect">
          <a:avLst/>
        </a:prstGeom>
        <a:solidFill>
          <a:schemeClr val="bg2">
            <a:lumMod val="9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Select plus</a:t>
          </a:r>
          <a:r>
            <a:rPr lang="en-US" sz="1100" baseline="0"/>
            <a:t> sign (+) above for more contract data.</a:t>
          </a:r>
          <a:endParaRPr lang="en-US" sz="1100"/>
        </a:p>
      </xdr:txBody>
    </xdr:sp>
    <xdr:clientData/>
  </xdr:twoCellAnchor>
  <xdr:twoCellAnchor>
    <xdr:from>
      <xdr:col>37</xdr:col>
      <xdr:colOff>862853</xdr:colOff>
      <xdr:row>0</xdr:row>
      <xdr:rowOff>829235</xdr:rowOff>
    </xdr:from>
    <xdr:to>
      <xdr:col>43</xdr:col>
      <xdr:colOff>944670</xdr:colOff>
      <xdr:row>1</xdr:row>
      <xdr:rowOff>0</xdr:rowOff>
    </xdr:to>
    <xdr:sp macro="" textlink="">
      <xdr:nvSpPr>
        <xdr:cNvPr id="5" name="TextBox 4">
          <a:extLst>
            <a:ext uri="{FF2B5EF4-FFF2-40B4-BE49-F238E27FC236}">
              <a16:creationId xmlns:a16="http://schemas.microsoft.com/office/drawing/2014/main" id="{7E92A313-1D5E-4961-814D-6015A512A8F3}"/>
            </a:ext>
          </a:extLst>
        </xdr:cNvPr>
        <xdr:cNvSpPr txBox="1"/>
      </xdr:nvSpPr>
      <xdr:spPr>
        <a:xfrm>
          <a:off x="13845428" y="829235"/>
          <a:ext cx="6368317" cy="880121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800" b="1" i="0" u="none" strike="noStrike">
              <a:solidFill>
                <a:schemeClr val="dk1"/>
              </a:solidFill>
              <a:effectLst/>
              <a:latin typeface="+mn-lt"/>
              <a:ea typeface="+mn-ea"/>
              <a:cs typeface="+mn-cs"/>
            </a:rPr>
            <a:t>Data</a:t>
          </a:r>
          <a:r>
            <a:rPr lang="en-US" sz="1800" b="1" i="0" u="none" strike="noStrike" baseline="0">
              <a:solidFill>
                <a:schemeClr val="dk1"/>
              </a:solidFill>
              <a:effectLst/>
              <a:latin typeface="+mn-lt"/>
              <a:ea typeface="+mn-ea"/>
              <a:cs typeface="+mn-cs"/>
            </a:rPr>
            <a:t> Notes</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a:solidFill>
                <a:schemeClr val="dk1"/>
              </a:solidFill>
              <a:effectLst/>
              <a:latin typeface="+mn-lt"/>
              <a:ea typeface="+mn-ea"/>
              <a:cs typeface="+mn-cs"/>
            </a:rPr>
            <a:t>What is staff HPRD? </a:t>
          </a:r>
          <a:r>
            <a:rPr lang="en-US" sz="1100" b="0" i="0">
              <a:solidFill>
                <a:schemeClr val="dk1"/>
              </a:solidFill>
              <a:effectLst/>
              <a:latin typeface="+mn-lt"/>
              <a:ea typeface="+mn-ea"/>
              <a:cs typeface="+mn-cs"/>
            </a:rPr>
            <a:t>HPRD (Hours Per Resident Day) is a staffing metric calculated by dividing a nursing home's daily staff hours by its MDS census. For example, a nursing home averaging 300 total nurse staff hours and 100 residents per day would have a 3.0 Total Nurse Staff HPRD (300/100 = 3.0).</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Nurse Staff"?</a:t>
          </a:r>
          <a:r>
            <a:rPr kumimoji="0" lang="en-US" sz="1100" b="0" i="0" u="none" strike="noStrike" kern="0" cap="none" spc="0" normalizeH="0" baseline="0" noProof="0">
              <a:ln>
                <a:noFill/>
              </a:ln>
              <a:solidFill>
                <a:prstClr val="black"/>
              </a:solidFill>
              <a:effectLst/>
              <a:uLnTx/>
              <a:uFillTx/>
              <a:latin typeface="+mn-lt"/>
              <a:ea typeface="+mn-ea"/>
              <a:cs typeface="+mn-cs"/>
            </a:rPr>
            <a:t> Total Nurse Staff combines hours from RNs (incl. Admin and DON), LPNs (incl. Admin), CNAs, Med Aide/Tech, and NA in Training (NA TR). Total RN Staff includes RN Admin &amp; RN DON.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Direct Care Staff"?</a:t>
          </a:r>
          <a:r>
            <a:rPr kumimoji="0" lang="en-US" sz="1100" b="0" i="0" u="none" strike="noStrike" kern="0" cap="none" spc="0" normalizeH="0" baseline="0" noProof="0">
              <a:ln>
                <a:noFill/>
              </a:ln>
              <a:solidFill>
                <a:prstClr val="black"/>
              </a:solidFill>
              <a:effectLst/>
              <a:uLnTx/>
              <a:uFillTx/>
              <a:latin typeface="+mn-lt"/>
              <a:ea typeface="+mn-ea"/>
              <a:cs typeface="+mn-cs"/>
            </a:rPr>
            <a:t> Total Direct Care Staff combines hours from RNs, LPNs, and nurse aides (CNAs, Med Aide/Tech, and NA in Training) that are directly involved in resident care while excluding Admin &amp; DON. Total RN Care Staff excludes RN Admin &amp; RN DON.</a:t>
          </a:r>
        </a:p>
        <a:p>
          <a:pPr marL="0" marR="0" lvl="0" indent="0" defTabSz="914400" eaLnBrk="1" fontAlgn="auto" latinLnBrk="0" hangingPunct="1">
            <a:lnSpc>
              <a:spcPct val="100000"/>
            </a:lnSpc>
            <a:spcBef>
              <a:spcPts val="0"/>
            </a:spcBef>
            <a:spcAft>
              <a:spcPts val="0"/>
            </a:spcAft>
            <a:buClrTx/>
            <a:buSzTx/>
            <a:buFontTx/>
            <a:buNone/>
            <a:tabLst/>
            <a:defRPr/>
          </a:pP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Note:</a:t>
          </a:r>
          <a:r>
            <a:rPr kumimoji="0" lang="en-US" sz="1100" b="1" i="1" u="none" strike="noStrike" kern="0" cap="none" spc="0" normalizeH="0" baseline="0" noProof="0">
              <a:ln>
                <a:noFill/>
              </a:ln>
              <a:solidFill>
                <a:srgbClr val="5B9BD5">
                  <a:lumMod val="75000"/>
                </a:srgbClr>
              </a:solidFill>
              <a:effectLst/>
              <a:uLnTx/>
              <a:uFillTx/>
              <a:latin typeface="+mn-lt"/>
              <a:ea typeface="+mn-ea"/>
              <a:cs typeface="+mn-cs"/>
            </a:rPr>
            <a:t> </a:t>
          </a: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Starting in Q1 2021, LTCCC’s reporting of federal staffing data was modified in two important ways. </a:t>
          </a:r>
          <a:b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1) Highlighting “Total Nurse Staff HPRD,” a more expansive metric that includes all PBJ nurse staffing categories; and 2) Expanding “Total Direct Care Staff HPRD” to include Med Aide/Tech and NA TR. Med Aide/Tech and NA TR were not included in previous LTCCC staffing reports.</a:t>
          </a:r>
          <a:br>
            <a:rPr lang="en-US" sz="1100" b="0" i="0" u="none" strike="noStrike">
              <a:solidFill>
                <a:schemeClr val="dk1"/>
              </a:solidFill>
              <a:effectLst/>
              <a:latin typeface="+mn-lt"/>
              <a:ea typeface="+mn-ea"/>
              <a:cs typeface="+mn-cs"/>
            </a:rPr>
          </a:b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Calculating state and national averages:</a:t>
          </a:r>
          <a:r>
            <a:rPr lang="en-US" sz="1100" b="0" i="0" u="none" strike="noStrike">
              <a:solidFill>
                <a:schemeClr val="dk1"/>
              </a:solidFill>
              <a:effectLst/>
              <a:latin typeface="+mn-lt"/>
              <a:ea typeface="+mn-ea"/>
              <a:cs typeface="+mn-cs"/>
            </a:rPr>
            <a:t> State and national staffing (Total and RN) HPRD were determined by dividing a given sample's aggregate of facility staffing hours by its aggregate of facility MDS census, thus accounting for variations in facility size. LTCCC staffing reports prior to Q3 2019 used different methodology by averaging all facility HPRDs in a sample (without adjusting for facility size) to determine state and national staffing averages. See "National/State average calculation" box on left for more info.</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on Payroll-Based Journal (PBJ) staffing data. (1) </a:t>
          </a:r>
          <a:r>
            <a:rPr lang="en-US" sz="1100" b="0" i="0" u="none" strike="noStrike">
              <a:solidFill>
                <a:schemeClr val="dk1"/>
              </a:solidFill>
              <a:effectLst/>
              <a:latin typeface="+mn-lt"/>
              <a:ea typeface="+mn-ea"/>
              <a:cs typeface="+mn-cs"/>
            </a:rPr>
            <a:t>Facility staff averages are determined based on PBJ reporting </a:t>
          </a:r>
          <a:r>
            <a:rPr lang="en-US" sz="1100" b="1" i="0" u="none" strike="noStrike">
              <a:solidFill>
                <a:schemeClr val="dk1"/>
              </a:solidFill>
              <a:effectLst/>
              <a:latin typeface="+mn-lt"/>
              <a:ea typeface="+mn-ea"/>
              <a:cs typeface="+mn-cs"/>
            </a:rPr>
            <a:t>(2)</a:t>
          </a:r>
          <a:r>
            <a:rPr lang="en-US" sz="1100" b="0" i="0" u="none" strike="noStrike">
              <a:solidFill>
                <a:schemeClr val="dk1"/>
              </a:solidFill>
              <a:effectLst/>
              <a:latin typeface="+mn-lt"/>
              <a:ea typeface="+mn-ea"/>
              <a:cs typeface="+mn-cs"/>
            </a:rPr>
            <a:t> Not all facilities are in compliance with the staff reporting requirement. This may affect averages at the facility, state, and national level. </a:t>
          </a:r>
          <a:r>
            <a:rPr lang="en-US" sz="1100" b="1" i="0" u="none" strike="noStrike">
              <a:solidFill>
                <a:schemeClr val="dk1"/>
              </a:solidFill>
              <a:effectLst/>
              <a:latin typeface="+mn-lt"/>
              <a:ea typeface="+mn-ea"/>
              <a:cs typeface="+mn-cs"/>
            </a:rPr>
            <a:t>(3) </a:t>
          </a:r>
          <a:r>
            <a:rPr lang="en-US" sz="1100" b="0" i="0" u="none" strike="noStrike">
              <a:solidFill>
                <a:schemeClr val="dk1"/>
              </a:solidFill>
              <a:effectLst/>
              <a:latin typeface="+mn-lt"/>
              <a:ea typeface="+mn-ea"/>
              <a:cs typeface="+mn-cs"/>
            </a:rPr>
            <a:t>The list includes Transitional Care Units and pediatric nursing homes, which generally have significantly higher staffing than a typical nursing home. This, too, will impact state and national averages.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 Regions: </a:t>
          </a:r>
          <a:r>
            <a:rPr lang="en-US" sz="1100" b="0" i="0" u="none" strike="noStrike">
              <a:solidFill>
                <a:schemeClr val="dk1"/>
              </a:solidFill>
              <a:effectLst/>
              <a:latin typeface="+mn-lt"/>
              <a:ea typeface="+mn-ea"/>
              <a:cs typeface="+mn-cs"/>
            </a:rPr>
            <a:t>CMS's 10 regional locations serve different states and territories in the United States. For more information on CMS's regional offices, visit https://www.cms.gov/Medicare/Coding/ICD10/CMS-Regional-Offices.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For LTCCC's full Q3 2021 staffing report, visit https://nursinghome411.org/staffing-q3-2021/.</a:t>
          </a:r>
          <a:br>
            <a:rPr lang="en-US" sz="1100" b="1"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600" b="1" i="0" u="none" strike="noStrike">
              <a:solidFill>
                <a:schemeClr val="dk1"/>
              </a:solidFill>
              <a:effectLst/>
              <a:latin typeface="+mn-lt"/>
              <a:ea typeface="+mn-ea"/>
              <a:cs typeface="+mn-cs"/>
            </a:rPr>
            <a:t>Sources</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Nurse Staffing Data for Q3 2021:</a:t>
          </a:r>
          <a:r>
            <a:rPr lang="en-US" sz="1100" b="0" i="0" u="none" strike="noStrike">
              <a:solidFill>
                <a:schemeClr val="dk1"/>
              </a:solidFill>
              <a:effectLst/>
              <a:latin typeface="+mn-lt"/>
              <a:ea typeface="+mn-ea"/>
              <a:cs typeface="+mn-cs"/>
            </a:rPr>
            <a:t> https://data.cms.gov/quality-of-care/payroll-based-journal-daily-nurse-staffing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Non-Nurse Staffing Data for Q3 2021:</a:t>
          </a:r>
          <a:r>
            <a:rPr lang="en-US" sz="1100" b="0" i="0" u="none" strike="noStrike">
              <a:solidFill>
                <a:schemeClr val="dk1"/>
              </a:solidFill>
              <a:effectLst/>
              <a:latin typeface="+mn-lt"/>
              <a:ea typeface="+mn-ea"/>
              <a:cs typeface="+mn-cs"/>
            </a:rPr>
            <a:t> https://data.cms.gov/quality-of-care/payroll-based-journal-daily-non-nurse-staffing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Information on payroll-based staff reporting requirements</a:t>
          </a:r>
          <a:r>
            <a:rPr lang="en-US" sz="1100" b="0" i="0" u="none" strike="noStrike">
              <a:solidFill>
                <a:schemeClr val="dk1"/>
              </a:solidFill>
              <a:effectLst/>
              <a:latin typeface="+mn-lt"/>
              <a:ea typeface="+mn-ea"/>
              <a:cs typeface="+mn-cs"/>
            </a:rPr>
            <a:t>: https://www.cms.gov/Medicare/Quality-Initiatives-Patient-Assessment-Instruments/NursingHomeQualityInits/Staffing-Data-Submission-PBJ</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(Nurse):</a:t>
          </a:r>
          <a:r>
            <a:rPr lang="en-US" sz="1100" b="0" i="0" u="none" strike="noStrike">
              <a:solidFill>
                <a:schemeClr val="dk1"/>
              </a:solidFill>
              <a:effectLst/>
              <a:latin typeface="+mn-lt"/>
              <a:ea typeface="+mn-ea"/>
              <a:cs typeface="+mn-cs"/>
            </a:rPr>
            <a:t> https://data.cms.gov/resources/payroll-based-journal-daily-nurse-staffing-data-dictionary</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(Non-Nurse):</a:t>
          </a:r>
          <a:r>
            <a:rPr lang="en-US" sz="1100" b="0" i="0" u="none" strike="noStrike">
              <a:solidFill>
                <a:schemeClr val="dk1"/>
              </a:solidFill>
              <a:effectLst/>
              <a:latin typeface="+mn-lt"/>
              <a:ea typeface="+mn-ea"/>
              <a:cs typeface="+mn-cs"/>
            </a:rPr>
            <a:t> https://data.cms.gov/resources/payroll-based-journal-daily-non-nurse-staffing-data-dictionary</a:t>
          </a:r>
          <a:endParaRPr lang="en-US" sz="1100"/>
        </a:p>
      </xdr:txBody>
    </xdr:sp>
    <xdr:clientData/>
  </xdr:twoCellAnchor>
  <xdr:twoCellAnchor>
    <xdr:from>
      <xdr:col>1</xdr:col>
      <xdr:colOff>2711824</xdr:colOff>
      <xdr:row>0</xdr:row>
      <xdr:rowOff>168088</xdr:rowOff>
    </xdr:from>
    <xdr:to>
      <xdr:col>3</xdr:col>
      <xdr:colOff>1288677</xdr:colOff>
      <xdr:row>0</xdr:row>
      <xdr:rowOff>862852</xdr:rowOff>
    </xdr:to>
    <xdr:sp macro="" textlink="">
      <xdr:nvSpPr>
        <xdr:cNvPr id="7" name="TextBox 6">
          <a:extLst>
            <a:ext uri="{FF2B5EF4-FFF2-40B4-BE49-F238E27FC236}">
              <a16:creationId xmlns:a16="http://schemas.microsoft.com/office/drawing/2014/main" id="{B1B05BA3-5F4F-4B11-8903-4315292AED15}"/>
            </a:ext>
          </a:extLst>
        </xdr:cNvPr>
        <xdr:cNvSpPr txBox="1"/>
      </xdr:nvSpPr>
      <xdr:spPr>
        <a:xfrm>
          <a:off x="3283324" y="168088"/>
          <a:ext cx="4067735" cy="694764"/>
        </a:xfrm>
        <a:prstGeom prst="rect">
          <a:avLst/>
        </a:prstGeom>
        <a:solidFill>
          <a:schemeClr val="accent4">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Total Hours </a:t>
          </a:r>
          <a:r>
            <a:rPr lang="en-US" sz="1100" b="0" baseline="0">
              <a:solidFill>
                <a:schemeClr val="dk1"/>
              </a:solidFill>
              <a:effectLst/>
              <a:latin typeface="+mn-lt"/>
              <a:ea typeface="+mn-ea"/>
              <a:cs typeface="+mn-cs"/>
            </a:rPr>
            <a:t>are the nursing home's average daily staff hours in a given category for the quarter. </a:t>
          </a:r>
          <a:r>
            <a:rPr lang="en-US" sz="1100" b="0" i="1" baseline="0">
              <a:solidFill>
                <a:schemeClr val="dk1"/>
              </a:solidFill>
              <a:effectLst/>
              <a:latin typeface="+mn-lt"/>
              <a:ea typeface="+mn-ea"/>
              <a:cs typeface="+mn-cs"/>
            </a:rPr>
            <a:t>Example: A nursing home with 22.5 RN care staff hours provides 22.5 RN care staff hours per day. </a:t>
          </a:r>
          <a:endParaRPr lang="en-US">
            <a:effectLst/>
          </a:endParaRPr>
        </a:p>
        <a:p>
          <a:endParaRPr lang="en-US" sz="1100" b="0" i="1" baseline="0"/>
        </a:p>
      </xdr:txBody>
    </xdr:sp>
    <xdr:clientData/>
  </xdr:twoCellAnchor>
  <xdr:twoCellAnchor editAs="absolute">
    <xdr:from>
      <xdr:col>1</xdr:col>
      <xdr:colOff>15128</xdr:colOff>
      <xdr:row>0</xdr:row>
      <xdr:rowOff>171450</xdr:rowOff>
    </xdr:from>
    <xdr:to>
      <xdr:col>1</xdr:col>
      <xdr:colOff>1843928</xdr:colOff>
      <xdr:row>0</xdr:row>
      <xdr:rowOff>1613647</xdr:rowOff>
    </xdr:to>
    <mc:AlternateContent xmlns:mc="http://schemas.openxmlformats.org/markup-compatibility/2006" xmlns:sle15="http://schemas.microsoft.com/office/drawing/2012/slicer">
      <mc:Choice Requires="sle15">
        <xdr:graphicFrame macro="">
          <xdr:nvGraphicFramePr>
            <xdr:cNvPr id="4" name="County 1">
              <a:extLst>
                <a:ext uri="{FF2B5EF4-FFF2-40B4-BE49-F238E27FC236}">
                  <a16:creationId xmlns:a16="http://schemas.microsoft.com/office/drawing/2014/main" id="{17708844-BECE-4074-A8AA-A45CB8C09650}"/>
                </a:ext>
              </a:extLst>
            </xdr:cNvPr>
            <xdr:cNvGraphicFramePr/>
          </xdr:nvGraphicFramePr>
          <xdr:xfrm>
            <a:off x="0" y="0"/>
            <a:ext cx="0" cy="0"/>
          </xdr:xfrm>
          <a:graphic>
            <a:graphicData uri="http://schemas.microsoft.com/office/drawing/2010/slicer">
              <sle:slicer xmlns:sle="http://schemas.microsoft.com/office/drawing/2010/slicer" name="County 1"/>
            </a:graphicData>
          </a:graphic>
        </xdr:graphicFrame>
      </mc:Choice>
      <mc:Fallback xmlns="">
        <xdr:sp macro="" textlink="">
          <xdr:nvSpPr>
            <xdr:cNvPr id="0" name=""/>
            <xdr:cNvSpPr>
              <a:spLocks noTextEdit="1"/>
            </xdr:cNvSpPr>
          </xdr:nvSpPr>
          <xdr:spPr>
            <a:xfrm>
              <a:off x="586628" y="171450"/>
              <a:ext cx="1828800" cy="1442197"/>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absolute">
    <xdr:from>
      <xdr:col>14</xdr:col>
      <xdr:colOff>48696</xdr:colOff>
      <xdr:row>0</xdr:row>
      <xdr:rowOff>211186</xdr:rowOff>
    </xdr:from>
    <xdr:to>
      <xdr:col>25</xdr:col>
      <xdr:colOff>793890</xdr:colOff>
      <xdr:row>0</xdr:row>
      <xdr:rowOff>535829</xdr:rowOff>
    </xdr:to>
    <xdr:sp macro="" textlink="">
      <xdr:nvSpPr>
        <xdr:cNvPr id="2" name="TextBox 1">
          <a:extLst>
            <a:ext uri="{FF2B5EF4-FFF2-40B4-BE49-F238E27FC236}">
              <a16:creationId xmlns:a16="http://schemas.microsoft.com/office/drawing/2014/main" id="{27E0DBF7-A077-47E6-9AC9-F5BC825DD469}"/>
            </a:ext>
          </a:extLst>
        </xdr:cNvPr>
        <xdr:cNvSpPr txBox="1">
          <a:spLocks noChangeAspect="1"/>
        </xdr:cNvSpPr>
      </xdr:nvSpPr>
      <xdr:spPr>
        <a:xfrm>
          <a:off x="14280167" y="211186"/>
          <a:ext cx="3266517" cy="324643"/>
        </a:xfrm>
        <a:prstGeom prst="rect">
          <a:avLst/>
        </a:prstGeom>
        <a:solidFill>
          <a:schemeClr val="bg2">
            <a:lumMod val="9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Select plus</a:t>
          </a:r>
          <a:r>
            <a:rPr lang="en-US" sz="1100" baseline="0"/>
            <a:t> signs (+) above to expand data categories</a:t>
          </a:r>
        </a:p>
        <a:p>
          <a:r>
            <a:rPr lang="en-US" sz="1100" baseline="0"/>
            <a:t>.</a:t>
          </a:r>
          <a:endParaRPr lang="en-US" sz="1100"/>
        </a:p>
      </xdr:txBody>
    </xdr:sp>
    <xdr:clientData/>
  </xdr:twoCellAnchor>
  <xdr:twoCellAnchor editAs="oneCell">
    <xdr:from>
      <xdr:col>35</xdr:col>
      <xdr:colOff>547688</xdr:colOff>
      <xdr:row>0</xdr:row>
      <xdr:rowOff>773906</xdr:rowOff>
    </xdr:from>
    <xdr:to>
      <xdr:col>44</xdr:col>
      <xdr:colOff>2722</xdr:colOff>
      <xdr:row>38</xdr:row>
      <xdr:rowOff>120530</xdr:rowOff>
    </xdr:to>
    <xdr:sp macro="" textlink="">
      <xdr:nvSpPr>
        <xdr:cNvPr id="4" name="TextBox 3">
          <a:extLst>
            <a:ext uri="{FF2B5EF4-FFF2-40B4-BE49-F238E27FC236}">
              <a16:creationId xmlns:a16="http://schemas.microsoft.com/office/drawing/2014/main" id="{EDDBFDE1-355E-4584-AD73-1AB8161C1561}"/>
            </a:ext>
          </a:extLst>
        </xdr:cNvPr>
        <xdr:cNvSpPr txBox="1">
          <a:spLocks noChangeAspect="1"/>
        </xdr:cNvSpPr>
      </xdr:nvSpPr>
      <xdr:spPr>
        <a:xfrm>
          <a:off x="22902863" y="773906"/>
          <a:ext cx="6425746" cy="880121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800" b="1" i="0" u="none" strike="noStrike">
              <a:solidFill>
                <a:schemeClr val="dk1"/>
              </a:solidFill>
              <a:effectLst/>
              <a:latin typeface="+mn-lt"/>
              <a:ea typeface="+mn-ea"/>
              <a:cs typeface="+mn-cs"/>
            </a:rPr>
            <a:t>Data</a:t>
          </a:r>
          <a:r>
            <a:rPr lang="en-US" sz="1800" b="1" i="0" u="none" strike="noStrike" baseline="0">
              <a:solidFill>
                <a:schemeClr val="dk1"/>
              </a:solidFill>
              <a:effectLst/>
              <a:latin typeface="+mn-lt"/>
              <a:ea typeface="+mn-ea"/>
              <a:cs typeface="+mn-cs"/>
            </a:rPr>
            <a:t> Notes</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a:solidFill>
                <a:schemeClr val="dk1"/>
              </a:solidFill>
              <a:effectLst/>
              <a:latin typeface="+mn-lt"/>
              <a:ea typeface="+mn-ea"/>
              <a:cs typeface="+mn-cs"/>
            </a:rPr>
            <a:t>What is staff HPRD? </a:t>
          </a:r>
          <a:r>
            <a:rPr lang="en-US" sz="1100" b="0" i="0">
              <a:solidFill>
                <a:schemeClr val="dk1"/>
              </a:solidFill>
              <a:effectLst/>
              <a:latin typeface="+mn-lt"/>
              <a:ea typeface="+mn-ea"/>
              <a:cs typeface="+mn-cs"/>
            </a:rPr>
            <a:t>HPRD (Hours Per Resident Day) is a staffing metric calculated by dividing a nursing home's daily staff hours by its MDS census. For example, a nursing home averaging 300 total nurse staff hours and 100 residents per day would have a 3.0 Total Nurse Staff HPRD (300/100 = 3.0).</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Nurse Staff"?</a:t>
          </a:r>
          <a:r>
            <a:rPr kumimoji="0" lang="en-US" sz="1100" b="0" i="0" u="none" strike="noStrike" kern="0" cap="none" spc="0" normalizeH="0" baseline="0" noProof="0">
              <a:ln>
                <a:noFill/>
              </a:ln>
              <a:solidFill>
                <a:prstClr val="black"/>
              </a:solidFill>
              <a:effectLst/>
              <a:uLnTx/>
              <a:uFillTx/>
              <a:latin typeface="+mn-lt"/>
              <a:ea typeface="+mn-ea"/>
              <a:cs typeface="+mn-cs"/>
            </a:rPr>
            <a:t> Total Nurse Staff combines hours from RNs (incl. Admin and DON), LPNs (incl. Admin), CNAs, Med Aide/Tech, and NA in Training (NA TR). Total RN Staff includes RN Admin &amp; RN DON.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Direct Care Staff"?</a:t>
          </a:r>
          <a:r>
            <a:rPr kumimoji="0" lang="en-US" sz="1100" b="0" i="0" u="none" strike="noStrike" kern="0" cap="none" spc="0" normalizeH="0" baseline="0" noProof="0">
              <a:ln>
                <a:noFill/>
              </a:ln>
              <a:solidFill>
                <a:prstClr val="black"/>
              </a:solidFill>
              <a:effectLst/>
              <a:uLnTx/>
              <a:uFillTx/>
              <a:latin typeface="+mn-lt"/>
              <a:ea typeface="+mn-ea"/>
              <a:cs typeface="+mn-cs"/>
            </a:rPr>
            <a:t> Total Direct Care Staff combines hours from RNs, LPNs, and nurse aides (CNAs, Med Aide/Tech, and NA in Training) that are directly involved in resident care while excluding Admin &amp; DON. Total RN Care Staff excludes RN Admin &amp; RN DON.</a:t>
          </a:r>
        </a:p>
        <a:p>
          <a:pPr marL="0" marR="0" lvl="0" indent="0" defTabSz="914400" eaLnBrk="1" fontAlgn="auto" latinLnBrk="0" hangingPunct="1">
            <a:lnSpc>
              <a:spcPct val="100000"/>
            </a:lnSpc>
            <a:spcBef>
              <a:spcPts val="0"/>
            </a:spcBef>
            <a:spcAft>
              <a:spcPts val="0"/>
            </a:spcAft>
            <a:buClrTx/>
            <a:buSzTx/>
            <a:buFontTx/>
            <a:buNone/>
            <a:tabLst/>
            <a:defRPr/>
          </a:pP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Note:</a:t>
          </a:r>
          <a:r>
            <a:rPr kumimoji="0" lang="en-US" sz="1100" b="1" i="1" u="none" strike="noStrike" kern="0" cap="none" spc="0" normalizeH="0" baseline="0" noProof="0">
              <a:ln>
                <a:noFill/>
              </a:ln>
              <a:solidFill>
                <a:srgbClr val="5B9BD5">
                  <a:lumMod val="75000"/>
                </a:srgbClr>
              </a:solidFill>
              <a:effectLst/>
              <a:uLnTx/>
              <a:uFillTx/>
              <a:latin typeface="+mn-lt"/>
              <a:ea typeface="+mn-ea"/>
              <a:cs typeface="+mn-cs"/>
            </a:rPr>
            <a:t> </a:t>
          </a: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Starting in Q1 2021, LTCCC’s reporting of federal staffing data was modified in two important ways. </a:t>
          </a:r>
          <a:b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1) Highlighting “Total Nurse Staff HPRD,” a more expansive metric that includes all PBJ nurse staffing categories; and 2) Expanding “Total Direct Care Staff HPRD” to include Med Aide/Tech and NA TR. Med Aide/Tech and NA TR were not included in previous LTCCC staffing reports.</a:t>
          </a:r>
          <a:br>
            <a:rPr lang="en-US" sz="1100" b="0" i="0" u="none" strike="noStrike">
              <a:solidFill>
                <a:schemeClr val="dk1"/>
              </a:solidFill>
              <a:effectLst/>
              <a:latin typeface="+mn-lt"/>
              <a:ea typeface="+mn-ea"/>
              <a:cs typeface="+mn-cs"/>
            </a:rPr>
          </a:b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Calculating state and national averages:</a:t>
          </a:r>
          <a:r>
            <a:rPr lang="en-US" sz="1100" b="0" i="0" u="none" strike="noStrike">
              <a:solidFill>
                <a:schemeClr val="dk1"/>
              </a:solidFill>
              <a:effectLst/>
              <a:latin typeface="+mn-lt"/>
              <a:ea typeface="+mn-ea"/>
              <a:cs typeface="+mn-cs"/>
            </a:rPr>
            <a:t> State and national staffing (Total and RN) HPRD were determined by dividing a given sample's aggregate of facility staffing hours by its aggregate of facility MDS census, thus accounting for variations in facility size. LTCCC staffing reports prior to Q3 2019 used different methodology by averaging all facility HPRDs in a sample (without adjusting for facility size) to determine state and national staffing averages. See "National/State average calculation" box on left for more info.</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on Payroll-Based Journal (PBJ) staffing data. (1) </a:t>
          </a:r>
          <a:r>
            <a:rPr lang="en-US" sz="1100" b="0" i="0" u="none" strike="noStrike">
              <a:solidFill>
                <a:schemeClr val="dk1"/>
              </a:solidFill>
              <a:effectLst/>
              <a:latin typeface="+mn-lt"/>
              <a:ea typeface="+mn-ea"/>
              <a:cs typeface="+mn-cs"/>
            </a:rPr>
            <a:t>Facility staff averages are determined based on PBJ reporting </a:t>
          </a:r>
          <a:r>
            <a:rPr lang="en-US" sz="1100" b="1" i="0" u="none" strike="noStrike">
              <a:solidFill>
                <a:schemeClr val="dk1"/>
              </a:solidFill>
              <a:effectLst/>
              <a:latin typeface="+mn-lt"/>
              <a:ea typeface="+mn-ea"/>
              <a:cs typeface="+mn-cs"/>
            </a:rPr>
            <a:t>(2)</a:t>
          </a:r>
          <a:r>
            <a:rPr lang="en-US" sz="1100" b="0" i="0" u="none" strike="noStrike">
              <a:solidFill>
                <a:schemeClr val="dk1"/>
              </a:solidFill>
              <a:effectLst/>
              <a:latin typeface="+mn-lt"/>
              <a:ea typeface="+mn-ea"/>
              <a:cs typeface="+mn-cs"/>
            </a:rPr>
            <a:t> Not all facilities are in compliance with the staff reporting requirement. This may affect averages at the facility, state, and national level. </a:t>
          </a:r>
          <a:r>
            <a:rPr lang="en-US" sz="1100" b="1" i="0" u="none" strike="noStrike">
              <a:solidFill>
                <a:schemeClr val="dk1"/>
              </a:solidFill>
              <a:effectLst/>
              <a:latin typeface="+mn-lt"/>
              <a:ea typeface="+mn-ea"/>
              <a:cs typeface="+mn-cs"/>
            </a:rPr>
            <a:t>(3) </a:t>
          </a:r>
          <a:r>
            <a:rPr lang="en-US" sz="1100" b="0" i="0" u="none" strike="noStrike">
              <a:solidFill>
                <a:schemeClr val="dk1"/>
              </a:solidFill>
              <a:effectLst/>
              <a:latin typeface="+mn-lt"/>
              <a:ea typeface="+mn-ea"/>
              <a:cs typeface="+mn-cs"/>
            </a:rPr>
            <a:t>The list includes Transitional Care Units and pediatric nursing homes, which generally have significantly higher staffing than a typical nursing home. This, too, will impact state and national averages.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 Regions: </a:t>
          </a:r>
          <a:r>
            <a:rPr lang="en-US" sz="1100" b="0" i="0" u="none" strike="noStrike">
              <a:solidFill>
                <a:schemeClr val="dk1"/>
              </a:solidFill>
              <a:effectLst/>
              <a:latin typeface="+mn-lt"/>
              <a:ea typeface="+mn-ea"/>
              <a:cs typeface="+mn-cs"/>
            </a:rPr>
            <a:t>CMS's 10 regional locations serve different states and territories in the United States. For more information on CMS's regional offices, visit https://www.cms.gov/Medicare/Coding/ICD10/CMS-Regional-Offices.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For LTCCC's full Q3 2021 staffing report, visit https://nursinghome411.org/staffing-q3-2021/.</a:t>
          </a:r>
          <a:br>
            <a:rPr lang="en-US" sz="1100" b="1"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600" b="1" i="0" u="none" strike="noStrike">
              <a:solidFill>
                <a:schemeClr val="dk1"/>
              </a:solidFill>
              <a:effectLst/>
              <a:latin typeface="+mn-lt"/>
              <a:ea typeface="+mn-ea"/>
              <a:cs typeface="+mn-cs"/>
            </a:rPr>
            <a:t>Sources</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Nurse Staffing Data for Q3 2021:</a:t>
          </a:r>
          <a:r>
            <a:rPr lang="en-US" sz="1100" b="0" i="0" u="none" strike="noStrike">
              <a:solidFill>
                <a:schemeClr val="dk1"/>
              </a:solidFill>
              <a:effectLst/>
              <a:latin typeface="+mn-lt"/>
              <a:ea typeface="+mn-ea"/>
              <a:cs typeface="+mn-cs"/>
            </a:rPr>
            <a:t> https://data.cms.gov/quality-of-care/payroll-based-journal-daily-nurse-staffing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Non-Nurse Staffing Data for Q3 2021:</a:t>
          </a:r>
          <a:r>
            <a:rPr lang="en-US" sz="1100" b="0" i="0" u="none" strike="noStrike">
              <a:solidFill>
                <a:schemeClr val="dk1"/>
              </a:solidFill>
              <a:effectLst/>
              <a:latin typeface="+mn-lt"/>
              <a:ea typeface="+mn-ea"/>
              <a:cs typeface="+mn-cs"/>
            </a:rPr>
            <a:t> https://data.cms.gov/quality-of-care/payroll-based-journal-daily-non-nurse-staffing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Information on payroll-based staff reporting requirements</a:t>
          </a:r>
          <a:r>
            <a:rPr lang="en-US" sz="1100" b="0" i="0" u="none" strike="noStrike">
              <a:solidFill>
                <a:schemeClr val="dk1"/>
              </a:solidFill>
              <a:effectLst/>
              <a:latin typeface="+mn-lt"/>
              <a:ea typeface="+mn-ea"/>
              <a:cs typeface="+mn-cs"/>
            </a:rPr>
            <a:t>: https://www.cms.gov/Medicare/Quality-Initiatives-Patient-Assessment-Instruments/NursingHomeQualityInits/Staffing-Data-Submission-PBJ</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(Nurse):</a:t>
          </a:r>
          <a:r>
            <a:rPr lang="en-US" sz="1100" b="0" i="0" u="none" strike="noStrike">
              <a:solidFill>
                <a:schemeClr val="dk1"/>
              </a:solidFill>
              <a:effectLst/>
              <a:latin typeface="+mn-lt"/>
              <a:ea typeface="+mn-ea"/>
              <a:cs typeface="+mn-cs"/>
            </a:rPr>
            <a:t> https://data.cms.gov/resources/payroll-based-journal-daily-nurse-staffing-data-dictionary</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(Non-Nurse):</a:t>
          </a:r>
          <a:r>
            <a:rPr lang="en-US" sz="1100" b="0" i="0" u="none" strike="noStrike">
              <a:solidFill>
                <a:schemeClr val="dk1"/>
              </a:solidFill>
              <a:effectLst/>
              <a:latin typeface="+mn-lt"/>
              <a:ea typeface="+mn-ea"/>
              <a:cs typeface="+mn-cs"/>
            </a:rPr>
            <a:t> https://data.cms.gov/resources/payroll-based-journal-daily-non-nurse-staffing-data-dictionary</a:t>
          </a:r>
          <a:endParaRPr lang="en-US" sz="1100"/>
        </a:p>
      </xdr:txBody>
    </xdr:sp>
    <xdr:clientData/>
  </xdr:twoCellAnchor>
  <xdr:twoCellAnchor editAs="absolute">
    <xdr:from>
      <xdr:col>2</xdr:col>
      <xdr:colOff>603389</xdr:colOff>
      <xdr:row>0</xdr:row>
      <xdr:rowOff>99126</xdr:rowOff>
    </xdr:from>
    <xdr:to>
      <xdr:col>3</xdr:col>
      <xdr:colOff>952500</xdr:colOff>
      <xdr:row>0</xdr:row>
      <xdr:rowOff>1277472</xdr:rowOff>
    </xdr:to>
    <xdr:sp macro="" textlink="">
      <xdr:nvSpPr>
        <xdr:cNvPr id="5" name="TextBox 4">
          <a:extLst>
            <a:ext uri="{FF2B5EF4-FFF2-40B4-BE49-F238E27FC236}">
              <a16:creationId xmlns:a16="http://schemas.microsoft.com/office/drawing/2014/main" id="{67D7A814-9CA0-4E22-BB69-E84E9F78E9B8}"/>
            </a:ext>
          </a:extLst>
        </xdr:cNvPr>
        <xdr:cNvSpPr txBox="1">
          <a:spLocks noChangeAspect="1"/>
        </xdr:cNvSpPr>
      </xdr:nvSpPr>
      <xdr:spPr>
        <a:xfrm>
          <a:off x="5220213" y="99126"/>
          <a:ext cx="1794669" cy="1178346"/>
        </a:xfrm>
        <a:prstGeom prst="rect">
          <a:avLst/>
        </a:prstGeom>
        <a:solidFill>
          <a:schemeClr val="tx1">
            <a:lumMod val="95000"/>
            <a:lumOff val="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i="0">
              <a:solidFill>
                <a:schemeClr val="dk1"/>
              </a:solidFill>
              <a:effectLst/>
              <a:latin typeface="+mn-lt"/>
              <a:ea typeface="+mn-ea"/>
              <a:cs typeface="+mn-cs"/>
            </a:rPr>
            <a:t>⚠ </a:t>
          </a:r>
          <a:r>
            <a:rPr lang="en-US" sz="1600" b="1" baseline="0">
              <a:solidFill>
                <a:schemeClr val="bg1"/>
              </a:solidFill>
            </a:rPr>
            <a:t>Hours are total average daily hours unless indicated "HPRD"</a:t>
          </a:r>
        </a:p>
        <a:p>
          <a:endParaRPr lang="en-US" sz="1200" baseline="0">
            <a:solidFill>
              <a:schemeClr val="bg1"/>
            </a:solidFill>
          </a:endParaRPr>
        </a:p>
        <a:p>
          <a:r>
            <a:rPr lang="en-US" sz="1100" baseline="0"/>
            <a:t>.</a:t>
          </a:r>
          <a:endParaRPr lang="en-US" sz="1100"/>
        </a:p>
      </xdr:txBody>
    </xdr:sp>
    <xdr:clientData/>
  </xdr:twoCellAnchor>
  <xdr:twoCellAnchor>
    <xdr:from>
      <xdr:col>4</xdr:col>
      <xdr:colOff>257733</xdr:colOff>
      <xdr:row>0</xdr:row>
      <xdr:rowOff>100855</xdr:rowOff>
    </xdr:from>
    <xdr:to>
      <xdr:col>11</xdr:col>
      <xdr:colOff>414618</xdr:colOff>
      <xdr:row>0</xdr:row>
      <xdr:rowOff>1288677</xdr:rowOff>
    </xdr:to>
    <xdr:sp macro="" textlink="">
      <xdr:nvSpPr>
        <xdr:cNvPr id="7" name="TextBox 6">
          <a:extLst>
            <a:ext uri="{FF2B5EF4-FFF2-40B4-BE49-F238E27FC236}">
              <a16:creationId xmlns:a16="http://schemas.microsoft.com/office/drawing/2014/main" id="{25817BAF-0D1A-4778-94CB-CEAEA406D18D}"/>
            </a:ext>
          </a:extLst>
        </xdr:cNvPr>
        <xdr:cNvSpPr txBox="1"/>
      </xdr:nvSpPr>
      <xdr:spPr>
        <a:xfrm>
          <a:off x="7776880" y="100855"/>
          <a:ext cx="6039973" cy="1187822"/>
        </a:xfrm>
        <a:prstGeom prst="rect">
          <a:avLst/>
        </a:prstGeom>
        <a:solidFill>
          <a:schemeClr val="accent4">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t>Staff </a:t>
          </a:r>
          <a:r>
            <a:rPr lang="en-US" sz="1100" b="1"/>
            <a:t>HPRD</a:t>
          </a:r>
          <a:r>
            <a:rPr lang="en-US" sz="1100" b="0" baseline="0"/>
            <a:t> (Hours Per Resident Day) is the nursing home's daily staff hours divided by its MDS census. </a:t>
          </a:r>
          <a:r>
            <a:rPr lang="en-US" sz="1100" b="0" i="1" baseline="0"/>
            <a:t>Example: A nursing home averaging 300 total nurse staff hours and 100 residents per day would have a 3.0 Total Nurse Staff HPRD (300/100 = 3.0).</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Total Hours </a:t>
          </a:r>
          <a:r>
            <a:rPr lang="en-US" sz="1100" b="0" baseline="0">
              <a:solidFill>
                <a:schemeClr val="dk1"/>
              </a:solidFill>
              <a:effectLst/>
              <a:latin typeface="+mn-lt"/>
              <a:ea typeface="+mn-ea"/>
              <a:cs typeface="+mn-cs"/>
            </a:rPr>
            <a:t>are the nursing home's average daily staff hours in a given category for the quarter. </a:t>
          </a:r>
          <a:r>
            <a:rPr lang="en-US" sz="1100" b="0" i="1" baseline="0">
              <a:solidFill>
                <a:schemeClr val="dk1"/>
              </a:solidFill>
              <a:effectLst/>
              <a:latin typeface="+mn-lt"/>
              <a:ea typeface="+mn-ea"/>
              <a:cs typeface="+mn-cs"/>
            </a:rPr>
            <a:t>Example: A nursing home with 22.5 RN care staff hours provides 22.5 RN care staff hours per day. </a:t>
          </a:r>
          <a:endParaRPr lang="en-US">
            <a:effectLst/>
          </a:endParaRPr>
        </a:p>
        <a:p>
          <a:endParaRPr lang="en-US" sz="1100" b="0" i="1" baseline="0"/>
        </a:p>
      </xdr:txBody>
    </xdr:sp>
    <xdr:clientData/>
  </xdr:twoCellAnchor>
  <xdr:twoCellAnchor editAs="absolute">
    <xdr:from>
      <xdr:col>1</xdr:col>
      <xdr:colOff>15128</xdr:colOff>
      <xdr:row>0</xdr:row>
      <xdr:rowOff>216274</xdr:rowOff>
    </xdr:from>
    <xdr:to>
      <xdr:col>1</xdr:col>
      <xdr:colOff>1843928</xdr:colOff>
      <xdr:row>0</xdr:row>
      <xdr:rowOff>1661026</xdr:rowOff>
    </xdr:to>
    <mc:AlternateContent xmlns:mc="http://schemas.openxmlformats.org/markup-compatibility/2006" xmlns:sle15="http://schemas.microsoft.com/office/drawing/2012/slicer">
      <mc:Choice Requires="sle15">
        <xdr:graphicFrame macro="">
          <xdr:nvGraphicFramePr>
            <xdr:cNvPr id="8" name="County 2">
              <a:extLst>
                <a:ext uri="{FF2B5EF4-FFF2-40B4-BE49-F238E27FC236}">
                  <a16:creationId xmlns:a16="http://schemas.microsoft.com/office/drawing/2014/main" id="{B4E1BF41-3207-4ADF-A00C-A6A5468B04A4}"/>
                </a:ext>
              </a:extLst>
            </xdr:cNvPr>
            <xdr:cNvGraphicFramePr/>
          </xdr:nvGraphicFramePr>
          <xdr:xfrm>
            <a:off x="0" y="0"/>
            <a:ext cx="0" cy="0"/>
          </xdr:xfrm>
          <a:graphic>
            <a:graphicData uri="http://schemas.microsoft.com/office/drawing/2010/slicer">
              <sle:slicer xmlns:sle="http://schemas.microsoft.com/office/drawing/2010/slicer" name="County 2"/>
            </a:graphicData>
          </a:graphic>
        </xdr:graphicFrame>
      </mc:Choice>
      <mc:Fallback xmlns="">
        <xdr:sp macro="" textlink="">
          <xdr:nvSpPr>
            <xdr:cNvPr id="0" name=""/>
            <xdr:cNvSpPr>
              <a:spLocks noTextEdit="1"/>
            </xdr:cNvSpPr>
          </xdr:nvSpPr>
          <xdr:spPr>
            <a:xfrm>
              <a:off x="586628" y="216274"/>
              <a:ext cx="1828800" cy="1444752"/>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xdr:from>
      <xdr:col>1</xdr:col>
      <xdr:colOff>23813</xdr:colOff>
      <xdr:row>14</xdr:row>
      <xdr:rowOff>178593</xdr:rowOff>
    </xdr:from>
    <xdr:to>
      <xdr:col>10</xdr:col>
      <xdr:colOff>305934</xdr:colOff>
      <xdr:row>60</xdr:row>
      <xdr:rowOff>145369</xdr:rowOff>
    </xdr:to>
    <xdr:sp macro="" textlink="">
      <xdr:nvSpPr>
        <xdr:cNvPr id="2" name="TextBox 1">
          <a:extLst>
            <a:ext uri="{FF2B5EF4-FFF2-40B4-BE49-F238E27FC236}">
              <a16:creationId xmlns:a16="http://schemas.microsoft.com/office/drawing/2014/main" id="{FB6010FE-CF8A-405C-B45A-B1D4ABFD4C51}"/>
            </a:ext>
          </a:extLst>
        </xdr:cNvPr>
        <xdr:cNvSpPr txBox="1"/>
      </xdr:nvSpPr>
      <xdr:spPr>
        <a:xfrm>
          <a:off x="223838" y="3750468"/>
          <a:ext cx="6397171" cy="8786926"/>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800" b="1" i="0" u="none" strike="noStrike">
              <a:solidFill>
                <a:schemeClr val="dk1"/>
              </a:solidFill>
              <a:effectLst/>
              <a:latin typeface="+mn-lt"/>
              <a:ea typeface="+mn-ea"/>
              <a:cs typeface="+mn-cs"/>
            </a:rPr>
            <a:t>Data</a:t>
          </a:r>
          <a:r>
            <a:rPr lang="en-US" sz="1800" b="1" i="0" u="none" strike="noStrike" baseline="0">
              <a:solidFill>
                <a:schemeClr val="dk1"/>
              </a:solidFill>
              <a:effectLst/>
              <a:latin typeface="+mn-lt"/>
              <a:ea typeface="+mn-ea"/>
              <a:cs typeface="+mn-cs"/>
            </a:rPr>
            <a:t> Notes</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a:solidFill>
                <a:schemeClr val="dk1"/>
              </a:solidFill>
              <a:effectLst/>
              <a:latin typeface="+mn-lt"/>
              <a:ea typeface="+mn-ea"/>
              <a:cs typeface="+mn-cs"/>
            </a:rPr>
            <a:t>What is staff HPRD? </a:t>
          </a:r>
          <a:r>
            <a:rPr lang="en-US" sz="1100" b="0" i="0">
              <a:solidFill>
                <a:schemeClr val="dk1"/>
              </a:solidFill>
              <a:effectLst/>
              <a:latin typeface="+mn-lt"/>
              <a:ea typeface="+mn-ea"/>
              <a:cs typeface="+mn-cs"/>
            </a:rPr>
            <a:t>HPRD (Hours Per Resident Day) is a staffing metric calculated by dividing a nursing home's daily staff hours by its MDS census. For example, a nursing home averaging 300 total nurse staff hours and 100 residents per day would have a 3.0 Total Nurse Staff HPRD (300/100 = 3.0).</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Nurse Staff"?</a:t>
          </a:r>
          <a:r>
            <a:rPr kumimoji="0" lang="en-US" sz="1100" b="0" i="0" u="none" strike="noStrike" kern="0" cap="none" spc="0" normalizeH="0" baseline="0" noProof="0">
              <a:ln>
                <a:noFill/>
              </a:ln>
              <a:solidFill>
                <a:prstClr val="black"/>
              </a:solidFill>
              <a:effectLst/>
              <a:uLnTx/>
              <a:uFillTx/>
              <a:latin typeface="+mn-lt"/>
              <a:ea typeface="+mn-ea"/>
              <a:cs typeface="+mn-cs"/>
            </a:rPr>
            <a:t> Total Nurse Staff combines hours from RNs (incl. Admin and DON), LPNs (incl. Admin), CNAs, Med Aide/Tech, and NA in Training (NA TR). Total RN Staff includes RN Admin &amp; RN DON.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Direct Care Staff"?</a:t>
          </a:r>
          <a:r>
            <a:rPr kumimoji="0" lang="en-US" sz="1100" b="0" i="0" u="none" strike="noStrike" kern="0" cap="none" spc="0" normalizeH="0" baseline="0" noProof="0">
              <a:ln>
                <a:noFill/>
              </a:ln>
              <a:solidFill>
                <a:prstClr val="black"/>
              </a:solidFill>
              <a:effectLst/>
              <a:uLnTx/>
              <a:uFillTx/>
              <a:latin typeface="+mn-lt"/>
              <a:ea typeface="+mn-ea"/>
              <a:cs typeface="+mn-cs"/>
            </a:rPr>
            <a:t> Total Direct Care Staff combines hours from RNs, LPNs, and nurse aides (CNAs, Med Aide/Tech, and NA in Training) that are directly involved in resident care while excluding Admin &amp; DON. Total RN Care Staff excludes RN Admin &amp; RN DON.</a:t>
          </a:r>
        </a:p>
        <a:p>
          <a:pPr marL="0" marR="0" lvl="0" indent="0" defTabSz="914400" eaLnBrk="1" fontAlgn="auto" latinLnBrk="0" hangingPunct="1">
            <a:lnSpc>
              <a:spcPct val="100000"/>
            </a:lnSpc>
            <a:spcBef>
              <a:spcPts val="0"/>
            </a:spcBef>
            <a:spcAft>
              <a:spcPts val="0"/>
            </a:spcAft>
            <a:buClrTx/>
            <a:buSzTx/>
            <a:buFontTx/>
            <a:buNone/>
            <a:tabLst/>
            <a:defRPr/>
          </a:pP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Note:</a:t>
          </a:r>
          <a:r>
            <a:rPr kumimoji="0" lang="en-US" sz="1100" b="1" i="1" u="none" strike="noStrike" kern="0" cap="none" spc="0" normalizeH="0" baseline="0" noProof="0">
              <a:ln>
                <a:noFill/>
              </a:ln>
              <a:solidFill>
                <a:srgbClr val="5B9BD5">
                  <a:lumMod val="75000"/>
                </a:srgbClr>
              </a:solidFill>
              <a:effectLst/>
              <a:uLnTx/>
              <a:uFillTx/>
              <a:latin typeface="+mn-lt"/>
              <a:ea typeface="+mn-ea"/>
              <a:cs typeface="+mn-cs"/>
            </a:rPr>
            <a:t> </a:t>
          </a: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Starting in Q1 2021, LTCCC’s reporting of federal staffing data was modified in two important ways. </a:t>
          </a:r>
          <a:b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1) Highlighting “Total Nurse Staff HPRD,” a more expansive metric that includes all PBJ nurse staffing categories; and 2) Expanding “Total Direct Care Staff HPRD” to include Med Aide/Tech and NA TR. Med Aide/Tech and NA TR were not included in previous LTCCC staffing reports.</a:t>
          </a:r>
          <a:br>
            <a:rPr lang="en-US" sz="1100" b="0" i="0" u="none" strike="noStrike">
              <a:solidFill>
                <a:schemeClr val="dk1"/>
              </a:solidFill>
              <a:effectLst/>
              <a:latin typeface="+mn-lt"/>
              <a:ea typeface="+mn-ea"/>
              <a:cs typeface="+mn-cs"/>
            </a:rPr>
          </a:b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Calculating state and national averages:</a:t>
          </a:r>
          <a:r>
            <a:rPr lang="en-US" sz="1100" b="0" i="0" u="none" strike="noStrike">
              <a:solidFill>
                <a:schemeClr val="dk1"/>
              </a:solidFill>
              <a:effectLst/>
              <a:latin typeface="+mn-lt"/>
              <a:ea typeface="+mn-ea"/>
              <a:cs typeface="+mn-cs"/>
            </a:rPr>
            <a:t> State and national staffing (Total and RN) HPRD were determined by dividing a given sample's aggregate of facility staffing hours by its aggregate of facility MDS census, thus accounting for variations in facility size. LTCCC staffing reports prior to Q3 2019 used different methodology by averaging all facility HPRDs in a sample (without adjusting for facility size) to determine state and national staffing averages. See "National/State average calculation" box on left for more info.</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on Payroll-Based Journal (PBJ) staffing data. (1) </a:t>
          </a:r>
          <a:r>
            <a:rPr lang="en-US" sz="1100" b="0" i="0" u="none" strike="noStrike">
              <a:solidFill>
                <a:schemeClr val="dk1"/>
              </a:solidFill>
              <a:effectLst/>
              <a:latin typeface="+mn-lt"/>
              <a:ea typeface="+mn-ea"/>
              <a:cs typeface="+mn-cs"/>
            </a:rPr>
            <a:t>Facility staff averages are determined based on PBJ reporting </a:t>
          </a:r>
          <a:r>
            <a:rPr lang="en-US" sz="1100" b="1" i="0" u="none" strike="noStrike">
              <a:solidFill>
                <a:schemeClr val="dk1"/>
              </a:solidFill>
              <a:effectLst/>
              <a:latin typeface="+mn-lt"/>
              <a:ea typeface="+mn-ea"/>
              <a:cs typeface="+mn-cs"/>
            </a:rPr>
            <a:t>(2)</a:t>
          </a:r>
          <a:r>
            <a:rPr lang="en-US" sz="1100" b="0" i="0" u="none" strike="noStrike">
              <a:solidFill>
                <a:schemeClr val="dk1"/>
              </a:solidFill>
              <a:effectLst/>
              <a:latin typeface="+mn-lt"/>
              <a:ea typeface="+mn-ea"/>
              <a:cs typeface="+mn-cs"/>
            </a:rPr>
            <a:t> Not all facilities are in compliance with the staff reporting requirement. This may affect averages at the facility, state, and national level. </a:t>
          </a:r>
          <a:r>
            <a:rPr lang="en-US" sz="1100" b="1" i="0" u="none" strike="noStrike">
              <a:solidFill>
                <a:schemeClr val="dk1"/>
              </a:solidFill>
              <a:effectLst/>
              <a:latin typeface="+mn-lt"/>
              <a:ea typeface="+mn-ea"/>
              <a:cs typeface="+mn-cs"/>
            </a:rPr>
            <a:t>(3) </a:t>
          </a:r>
          <a:r>
            <a:rPr lang="en-US" sz="1100" b="0" i="0" u="none" strike="noStrike">
              <a:solidFill>
                <a:schemeClr val="dk1"/>
              </a:solidFill>
              <a:effectLst/>
              <a:latin typeface="+mn-lt"/>
              <a:ea typeface="+mn-ea"/>
              <a:cs typeface="+mn-cs"/>
            </a:rPr>
            <a:t>The list includes Transitional Care Units and pediatric nursing homes, which generally have significantly higher staffing than a typical nursing home. This, too, will impact state and national averages.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 Regions: </a:t>
          </a:r>
          <a:r>
            <a:rPr lang="en-US" sz="1100" b="0" i="0" u="none" strike="noStrike">
              <a:solidFill>
                <a:schemeClr val="dk1"/>
              </a:solidFill>
              <a:effectLst/>
              <a:latin typeface="+mn-lt"/>
              <a:ea typeface="+mn-ea"/>
              <a:cs typeface="+mn-cs"/>
            </a:rPr>
            <a:t>CMS's 10 regional locations serve different states and territories in the United States. For more information on CMS's regional offices, visit https://www.cms.gov/Medicare/Coding/ICD10/CMS-Regional-Offices.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For LTCCC's full Q3 2021 staffing report, visit https://nursinghome411.org/staffing-q3-2021/.</a:t>
          </a:r>
          <a:br>
            <a:rPr lang="en-US" sz="1100" b="1"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600" b="1" i="0" u="none" strike="noStrike">
              <a:solidFill>
                <a:schemeClr val="dk1"/>
              </a:solidFill>
              <a:effectLst/>
              <a:latin typeface="+mn-lt"/>
              <a:ea typeface="+mn-ea"/>
              <a:cs typeface="+mn-cs"/>
            </a:rPr>
            <a:t>Sources</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Nurse Staffing Data for Q3 2021:</a:t>
          </a:r>
          <a:r>
            <a:rPr lang="en-US" sz="1100" b="0" i="0" u="none" strike="noStrike">
              <a:solidFill>
                <a:schemeClr val="dk1"/>
              </a:solidFill>
              <a:effectLst/>
              <a:latin typeface="+mn-lt"/>
              <a:ea typeface="+mn-ea"/>
              <a:cs typeface="+mn-cs"/>
            </a:rPr>
            <a:t> https://data.cms.gov/quality-of-care/payroll-based-journal-daily-nurse-staffing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Non-Nurse Staffing Data for Q3 2021:</a:t>
          </a:r>
          <a:r>
            <a:rPr lang="en-US" sz="1100" b="0" i="0" u="none" strike="noStrike">
              <a:solidFill>
                <a:schemeClr val="dk1"/>
              </a:solidFill>
              <a:effectLst/>
              <a:latin typeface="+mn-lt"/>
              <a:ea typeface="+mn-ea"/>
              <a:cs typeface="+mn-cs"/>
            </a:rPr>
            <a:t> https://data.cms.gov/quality-of-care/payroll-based-journal-daily-non-nurse-staffing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Information on payroll-based staff reporting requirements</a:t>
          </a:r>
          <a:r>
            <a:rPr lang="en-US" sz="1100" b="0" i="0" u="none" strike="noStrike">
              <a:solidFill>
                <a:schemeClr val="dk1"/>
              </a:solidFill>
              <a:effectLst/>
              <a:latin typeface="+mn-lt"/>
              <a:ea typeface="+mn-ea"/>
              <a:cs typeface="+mn-cs"/>
            </a:rPr>
            <a:t>: https://www.cms.gov/Medicare/Quality-Initiatives-Patient-Assessment-Instruments/NursingHomeQualityInits/Staffing-Data-Submission-PBJ</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(Nurse):</a:t>
          </a:r>
          <a:r>
            <a:rPr lang="en-US" sz="1100" b="0" i="0" u="none" strike="noStrike">
              <a:solidFill>
                <a:schemeClr val="dk1"/>
              </a:solidFill>
              <a:effectLst/>
              <a:latin typeface="+mn-lt"/>
              <a:ea typeface="+mn-ea"/>
              <a:cs typeface="+mn-cs"/>
            </a:rPr>
            <a:t> https://data.cms.gov/resources/payroll-based-journal-daily-nurse-staffing-data-dictionary</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(Non-Nurse):</a:t>
          </a:r>
          <a:r>
            <a:rPr lang="en-US" sz="1100" b="0" i="0" u="none" strike="noStrike">
              <a:solidFill>
                <a:schemeClr val="dk1"/>
              </a:solidFill>
              <a:effectLst/>
              <a:latin typeface="+mn-lt"/>
              <a:ea typeface="+mn-ea"/>
              <a:cs typeface="+mn-cs"/>
            </a:rPr>
            <a:t> https://data.cms.gov/resources/payroll-based-journal-daily-non-nurse-staffing-data-dictionary</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163286</xdr:colOff>
      <xdr:row>0</xdr:row>
      <xdr:rowOff>95250</xdr:rowOff>
    </xdr:from>
    <xdr:to>
      <xdr:col>0</xdr:col>
      <xdr:colOff>6667500</xdr:colOff>
      <xdr:row>42</xdr:row>
      <xdr:rowOff>160678</xdr:rowOff>
    </xdr:to>
    <xdr:sp macro="" textlink="">
      <xdr:nvSpPr>
        <xdr:cNvPr id="2" name="TextBox 1">
          <a:extLst>
            <a:ext uri="{FF2B5EF4-FFF2-40B4-BE49-F238E27FC236}">
              <a16:creationId xmlns:a16="http://schemas.microsoft.com/office/drawing/2014/main" id="{FCA0AF53-0CB2-4DBE-811D-5F0B9CB12581}"/>
            </a:ext>
          </a:extLst>
        </xdr:cNvPr>
        <xdr:cNvSpPr txBox="1"/>
      </xdr:nvSpPr>
      <xdr:spPr>
        <a:xfrm>
          <a:off x="163286" y="95250"/>
          <a:ext cx="6504214" cy="863792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800" b="1" i="0" u="none" strike="noStrike">
              <a:solidFill>
                <a:schemeClr val="dk1"/>
              </a:solidFill>
              <a:effectLst/>
              <a:latin typeface="+mn-lt"/>
              <a:ea typeface="+mn-ea"/>
              <a:cs typeface="+mn-cs"/>
            </a:rPr>
            <a:t>Data</a:t>
          </a:r>
          <a:r>
            <a:rPr lang="en-US" sz="1800" b="1" i="0" u="none" strike="noStrike" baseline="0">
              <a:solidFill>
                <a:schemeClr val="dk1"/>
              </a:solidFill>
              <a:effectLst/>
              <a:latin typeface="+mn-lt"/>
              <a:ea typeface="+mn-ea"/>
              <a:cs typeface="+mn-cs"/>
            </a:rPr>
            <a:t> Notes</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a:solidFill>
                <a:schemeClr val="dk1"/>
              </a:solidFill>
              <a:effectLst/>
              <a:latin typeface="+mn-lt"/>
              <a:ea typeface="+mn-ea"/>
              <a:cs typeface="+mn-cs"/>
            </a:rPr>
            <a:t>What is staff HPRD? </a:t>
          </a:r>
          <a:r>
            <a:rPr lang="en-US" sz="1100" b="0" i="0">
              <a:solidFill>
                <a:schemeClr val="dk1"/>
              </a:solidFill>
              <a:effectLst/>
              <a:latin typeface="+mn-lt"/>
              <a:ea typeface="+mn-ea"/>
              <a:cs typeface="+mn-cs"/>
            </a:rPr>
            <a:t>HPRD (Hours Per Resident Day) is a staffing metric calculated by dividing a nursing home's daily staff hours by its MDS census. For example, a nursing home averaging 300 total nurse staff hours and 100 residents per day would have a 3.0 Total Nurse Staff HPRD (300/100 = 3.0).</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Nurse Staff"?</a:t>
          </a:r>
          <a:r>
            <a:rPr kumimoji="0" lang="en-US" sz="1100" b="0" i="0" u="none" strike="noStrike" kern="0" cap="none" spc="0" normalizeH="0" baseline="0" noProof="0">
              <a:ln>
                <a:noFill/>
              </a:ln>
              <a:solidFill>
                <a:prstClr val="black"/>
              </a:solidFill>
              <a:effectLst/>
              <a:uLnTx/>
              <a:uFillTx/>
              <a:latin typeface="+mn-lt"/>
              <a:ea typeface="+mn-ea"/>
              <a:cs typeface="+mn-cs"/>
            </a:rPr>
            <a:t> Total Nurse Staff combines hours from RNs (incl. Admin and DON), LPNs (incl. Admin), CNAs, Med Aide/Tech, and NA in Training (NA TR). Total RN Staff includes RN Admin &amp; RN DON.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Direct Care Staff"?</a:t>
          </a:r>
          <a:r>
            <a:rPr kumimoji="0" lang="en-US" sz="1100" b="0" i="0" u="none" strike="noStrike" kern="0" cap="none" spc="0" normalizeH="0" baseline="0" noProof="0">
              <a:ln>
                <a:noFill/>
              </a:ln>
              <a:solidFill>
                <a:prstClr val="black"/>
              </a:solidFill>
              <a:effectLst/>
              <a:uLnTx/>
              <a:uFillTx/>
              <a:latin typeface="+mn-lt"/>
              <a:ea typeface="+mn-ea"/>
              <a:cs typeface="+mn-cs"/>
            </a:rPr>
            <a:t> Total Direct Care Staff combines hours from RNs, LPNs, and nurse aides (CNAs, Med Aide/Tech, and NA in Training) that are directly involved in resident care while excluding Admin &amp; DON. Total RN Care Staff excludes RN Admin &amp; RN DON.</a:t>
          </a:r>
        </a:p>
        <a:p>
          <a:pPr marL="0" marR="0" lvl="0" indent="0" defTabSz="914400" eaLnBrk="1" fontAlgn="auto" latinLnBrk="0" hangingPunct="1">
            <a:lnSpc>
              <a:spcPct val="100000"/>
            </a:lnSpc>
            <a:spcBef>
              <a:spcPts val="0"/>
            </a:spcBef>
            <a:spcAft>
              <a:spcPts val="0"/>
            </a:spcAft>
            <a:buClrTx/>
            <a:buSzTx/>
            <a:buFontTx/>
            <a:buNone/>
            <a:tabLst/>
            <a:defRPr/>
          </a:pP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Note:</a:t>
          </a:r>
          <a:r>
            <a:rPr kumimoji="0" lang="en-US" sz="1100" b="1" i="1" u="none" strike="noStrike" kern="0" cap="none" spc="0" normalizeH="0" baseline="0" noProof="0">
              <a:ln>
                <a:noFill/>
              </a:ln>
              <a:solidFill>
                <a:srgbClr val="5B9BD5">
                  <a:lumMod val="75000"/>
                </a:srgbClr>
              </a:solidFill>
              <a:effectLst/>
              <a:uLnTx/>
              <a:uFillTx/>
              <a:latin typeface="+mn-lt"/>
              <a:ea typeface="+mn-ea"/>
              <a:cs typeface="+mn-cs"/>
            </a:rPr>
            <a:t> </a:t>
          </a: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Starting in Q1 2021, LTCCC’s reporting of federal staffing data was modified in two important ways. </a:t>
          </a:r>
          <a:b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1) Highlighting “Total Nurse Staff HPRD,” a more expansive metric that includes all PBJ nurse staffing categories; and 2) Expanding “Total Direct Care Staff HPRD” to include Med Aide/Tech and NA TR. Med Aide/Tech and NA TR were not included in previous LTCCC staffing reports.</a:t>
          </a:r>
          <a:br>
            <a:rPr lang="en-US" sz="1100" b="0" i="0" u="none" strike="noStrike">
              <a:solidFill>
                <a:schemeClr val="dk1"/>
              </a:solidFill>
              <a:effectLst/>
              <a:latin typeface="+mn-lt"/>
              <a:ea typeface="+mn-ea"/>
              <a:cs typeface="+mn-cs"/>
            </a:rPr>
          </a:b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Calculating state and national averages:</a:t>
          </a:r>
          <a:r>
            <a:rPr lang="en-US" sz="1100" b="0" i="0" u="none" strike="noStrike">
              <a:solidFill>
                <a:schemeClr val="dk1"/>
              </a:solidFill>
              <a:effectLst/>
              <a:latin typeface="+mn-lt"/>
              <a:ea typeface="+mn-ea"/>
              <a:cs typeface="+mn-cs"/>
            </a:rPr>
            <a:t> State and national staffing (Total and RN) HPRD were determined by dividing a given sample's aggregate of facility staffing hours by its aggregate of facility MDS census, thus accounting for variations in facility size. LTCCC staffing reports prior to Q3 2019 used different methodology by averaging all facility HPRDs in a sample (without adjusting for facility size) to determine state and national staffing averages. See "National/State average calculation" box on left for more info.</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on Payroll-Based Journal (PBJ) staffing data. (1) </a:t>
          </a:r>
          <a:r>
            <a:rPr lang="en-US" sz="1100" b="0" i="0" u="none" strike="noStrike">
              <a:solidFill>
                <a:schemeClr val="dk1"/>
              </a:solidFill>
              <a:effectLst/>
              <a:latin typeface="+mn-lt"/>
              <a:ea typeface="+mn-ea"/>
              <a:cs typeface="+mn-cs"/>
            </a:rPr>
            <a:t>Facility staff averages are determined based on PBJ reporting </a:t>
          </a:r>
          <a:r>
            <a:rPr lang="en-US" sz="1100" b="1" i="0" u="none" strike="noStrike">
              <a:solidFill>
                <a:schemeClr val="dk1"/>
              </a:solidFill>
              <a:effectLst/>
              <a:latin typeface="+mn-lt"/>
              <a:ea typeface="+mn-ea"/>
              <a:cs typeface="+mn-cs"/>
            </a:rPr>
            <a:t>(2)</a:t>
          </a:r>
          <a:r>
            <a:rPr lang="en-US" sz="1100" b="0" i="0" u="none" strike="noStrike">
              <a:solidFill>
                <a:schemeClr val="dk1"/>
              </a:solidFill>
              <a:effectLst/>
              <a:latin typeface="+mn-lt"/>
              <a:ea typeface="+mn-ea"/>
              <a:cs typeface="+mn-cs"/>
            </a:rPr>
            <a:t> Not all facilities are in compliance with the staff reporting requirement. This may affect averages at the facility, state, and national level. </a:t>
          </a:r>
          <a:r>
            <a:rPr lang="en-US" sz="1100" b="1" i="0" u="none" strike="noStrike">
              <a:solidFill>
                <a:schemeClr val="dk1"/>
              </a:solidFill>
              <a:effectLst/>
              <a:latin typeface="+mn-lt"/>
              <a:ea typeface="+mn-ea"/>
              <a:cs typeface="+mn-cs"/>
            </a:rPr>
            <a:t>(3) </a:t>
          </a:r>
          <a:r>
            <a:rPr lang="en-US" sz="1100" b="0" i="0" u="none" strike="noStrike">
              <a:solidFill>
                <a:schemeClr val="dk1"/>
              </a:solidFill>
              <a:effectLst/>
              <a:latin typeface="+mn-lt"/>
              <a:ea typeface="+mn-ea"/>
              <a:cs typeface="+mn-cs"/>
            </a:rPr>
            <a:t>The list includes Transitional Care Units and pediatric nursing homes, which generally have significantly higher staffing than a typical nursing home. This, too, will impact state and national averages.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 Regions: </a:t>
          </a:r>
          <a:r>
            <a:rPr lang="en-US" sz="1100" b="0" i="0" u="none" strike="noStrike">
              <a:solidFill>
                <a:schemeClr val="dk1"/>
              </a:solidFill>
              <a:effectLst/>
              <a:latin typeface="+mn-lt"/>
              <a:ea typeface="+mn-ea"/>
              <a:cs typeface="+mn-cs"/>
            </a:rPr>
            <a:t>CMS's 10 regional locations serve different states and territories in the United States. For more information on CMS's regional offices, visit https://www.cms.gov/Medicare/Coding/ICD10/CMS-Regional-Offices.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For LTCCC's full Q3 2021 staffing report, visit https://nursinghome411.org/staffing-q3-2021/.</a:t>
          </a:r>
          <a:br>
            <a:rPr lang="en-US" sz="1100" b="1"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600" b="1" i="0" u="none" strike="noStrike">
              <a:solidFill>
                <a:schemeClr val="dk1"/>
              </a:solidFill>
              <a:effectLst/>
              <a:latin typeface="+mn-lt"/>
              <a:ea typeface="+mn-ea"/>
              <a:cs typeface="+mn-cs"/>
            </a:rPr>
            <a:t>Sources</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Nurse Staffing Data for Q3 2021:</a:t>
          </a:r>
          <a:r>
            <a:rPr lang="en-US" sz="1100" b="0" i="0" u="none" strike="noStrike">
              <a:solidFill>
                <a:schemeClr val="dk1"/>
              </a:solidFill>
              <a:effectLst/>
              <a:latin typeface="+mn-lt"/>
              <a:ea typeface="+mn-ea"/>
              <a:cs typeface="+mn-cs"/>
            </a:rPr>
            <a:t> https://data.cms.gov/quality-of-care/payroll-based-journal-daily-nurse-staffing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Non-Nurse Staffing Data for Q3 2021:</a:t>
          </a:r>
          <a:r>
            <a:rPr lang="en-US" sz="1100" b="0" i="0" u="none" strike="noStrike">
              <a:solidFill>
                <a:schemeClr val="dk1"/>
              </a:solidFill>
              <a:effectLst/>
              <a:latin typeface="+mn-lt"/>
              <a:ea typeface="+mn-ea"/>
              <a:cs typeface="+mn-cs"/>
            </a:rPr>
            <a:t> https://data.cms.gov/quality-of-care/payroll-based-journal-daily-non-nurse-staffing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Information on payroll-based staff reporting requirements</a:t>
          </a:r>
          <a:r>
            <a:rPr lang="en-US" sz="1100" b="0" i="0" u="none" strike="noStrike">
              <a:solidFill>
                <a:schemeClr val="dk1"/>
              </a:solidFill>
              <a:effectLst/>
              <a:latin typeface="+mn-lt"/>
              <a:ea typeface="+mn-ea"/>
              <a:cs typeface="+mn-cs"/>
            </a:rPr>
            <a:t>: https://www.cms.gov/Medicare/Quality-Initiatives-Patient-Assessment-Instruments/NursingHomeQualityInits/Staffing-Data-Submission-PBJ</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(Nurse):</a:t>
          </a:r>
          <a:r>
            <a:rPr lang="en-US" sz="1100" b="0" i="0" u="none" strike="noStrike">
              <a:solidFill>
                <a:schemeClr val="dk1"/>
              </a:solidFill>
              <a:effectLst/>
              <a:latin typeface="+mn-lt"/>
              <a:ea typeface="+mn-ea"/>
              <a:cs typeface="+mn-cs"/>
            </a:rPr>
            <a:t> https://data.cms.gov/resources/payroll-based-journal-daily-nurse-staffing-data-dictionary</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(Non-Nurse):</a:t>
          </a:r>
          <a:r>
            <a:rPr lang="en-US" sz="1100" b="0" i="0" u="none" strike="noStrike">
              <a:solidFill>
                <a:schemeClr val="dk1"/>
              </a:solidFill>
              <a:effectLst/>
              <a:latin typeface="+mn-lt"/>
              <a:ea typeface="+mn-ea"/>
              <a:cs typeface="+mn-cs"/>
            </a:rPr>
            <a:t> https://data.cms.gov/resources/payroll-based-journal-daily-non-nurse-staffing-data-dictionary</a:t>
          </a:r>
          <a:endParaRPr lang="en-US" sz="1100"/>
        </a:p>
      </xdr:txBody>
    </xdr:sp>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nty" xr10:uid="{D690897B-F577-4D95-9B0B-8E8B889DAF5C}" sourceName="County">
  <extLst>
    <x:ext xmlns:x15="http://schemas.microsoft.com/office/spreadsheetml/2010/11/main" uri="{2F2917AC-EB37-4324-AD4E-5DD8C200BD13}">
      <x15:tableSlicerCache tableId="8" column="4"/>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nty1" xr10:uid="{10316FE5-B117-43E5-B051-F2AB8B7719CE}" sourceName="County">
  <extLst>
    <x:ext xmlns:x15="http://schemas.microsoft.com/office/spreadsheetml/2010/11/main" uri="{2F2917AC-EB37-4324-AD4E-5DD8C200BD13}">
      <x15:tableSlicerCache tableId="9" column="4"/>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nty2" xr10:uid="{AB88A2DA-596E-45FB-AD35-44DC5F4F1917}" sourceName="County">
  <extLst>
    <x:ext xmlns:x15="http://schemas.microsoft.com/office/spreadsheetml/2010/11/main" uri="{2F2917AC-EB37-4324-AD4E-5DD8C200BD13}">
      <x15:tableSlicerCache tableId="1" column="5"/>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unty" xr10:uid="{55340B29-17E9-4B9B-A1A2-EAE5E97A2170}" cache="Slicer_County" caption="Filter by County"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unty 1" xr10:uid="{84386EC3-945B-4A17-8581-737036F4F2B2}" cache="Slicer_County1" caption="Filter by County" rowHeight="24130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unty 2" xr10:uid="{86D2A531-947F-4547-B666-CA520BBCE415}" cache="Slicer_County2" caption="Filter by County"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55FF4EC-9B3A-40E9-B5FD-85C86C960AD6}" name="Nurse" displayName="Nurse" ref="A1:AG45" totalsRowShown="0" headerRowDxfId="125">
  <autoFilter ref="A1:AG45" xr:uid="{F6C3CB19-CE12-4B14-8BE9-BE2DA56924F3}"/>
  <tableColumns count="33">
    <tableColumn id="1" xr3:uid="{ABAB593D-FD5B-4419-BBAB-CDC37CE62275}" name="State"/>
    <tableColumn id="2" xr3:uid="{DA8E9A76-9E14-4421-A6E8-72FB71874B77}" name="Provider"/>
    <tableColumn id="3" xr3:uid="{E0670A18-519F-4752-B4D8-B80732CE0847}" name="City"/>
    <tableColumn id="4" xr3:uid="{F6684E0C-4732-40BB-A2E7-7B9F555D1DFD}" name="County"/>
    <tableColumn id="6" xr3:uid="{5A4961F2-56B7-4443-AC8D-934642A0DC8B}" name="MDS Census" dataDxfId="124"/>
    <tableColumn id="32" xr3:uid="{66272861-FA08-4F8B-B9DC-AF244774BF67}" name="Total Nurse Staff HPRD" dataDxfId="123"/>
    <tableColumn id="33" xr3:uid="{D526BB60-FCF9-4D45-AFF8-902DD350258B}" name="Total Direct Care Staff HPRD" dataDxfId="122"/>
    <tableColumn id="37" xr3:uid="{49D55EAB-7C36-4BB6-B4DF-3DE0B180339E}" name="Total RN Staff HPRD" dataDxfId="121"/>
    <tableColumn id="36" xr3:uid="{FB380080-9A90-4908-A7CD-B0A074D0E774}" name="Total RN Care Staff HPRD (excl. Admin/DON)" dataDxfId="120"/>
    <tableColumn id="35" xr3:uid="{E7B0245D-2779-4151-9D48-443001E945AF}" name="Total Nurse Staff Hours" dataDxfId="119"/>
    <tableColumn id="34" xr3:uid="{91E09CF7-ED5D-48FF-B42A-A6995E78FF22}" name="Total Direct Care Staff Hours" dataDxfId="118"/>
    <tableColumn id="38" xr3:uid="{E618867F-F71F-4D0C-A9AB-509FF462CD6A}" name="Total RN Hours (w/ Admin, DON)" dataDxfId="117"/>
    <tableColumn id="7" xr3:uid="{9C984810-5FF2-46DC-8107-0BEBDBAAF414}" name="RN Hours (excl. Admin, DON)" dataDxfId="116"/>
    <tableColumn id="10" xr3:uid="{9795729A-775B-4BC8-A6E7-974DF71DC74A}" name="RN Admin Hours" dataDxfId="115"/>
    <tableColumn id="13" xr3:uid="{7E8DA4B1-DAEC-4432-B6FF-711C0904E23D}" name="RN DON Hours" dataDxfId="114"/>
    <tableColumn id="11" xr3:uid="{71ADF6CB-AC28-4E20-9E1F-F90B131B9686}" name="Total LPN Hours (w/ Admin)" dataDxfId="113"/>
    <tableColumn id="16" xr3:uid="{8B96F6BD-BD28-4B99-AE8F-6941DDF94360}" name="LPN Hours (excl. Admin)" dataDxfId="112"/>
    <tableColumn id="19" xr3:uid="{54009ADA-DBC7-4F2A-8A3B-0A1B020EAA2E}" name="LPN Admin Hours" dataDxfId="111"/>
    <tableColumn id="8" xr3:uid="{A8C7447C-9FBB-4D92-A8DA-985CF9A4AEB7}" name="Total CNA, NA TR, Med Aide/Tech Hours" dataDxfId="110"/>
    <tableColumn id="22" xr3:uid="{1E5C08E0-1E52-41F9-B813-77A9CC9E9EFB}" name="CNA Hours" dataDxfId="109"/>
    <tableColumn id="25" xr3:uid="{540B2205-7F03-4ECE-8816-47B471F7E4D0}" name="NA TR Hours" dataDxfId="108"/>
    <tableColumn id="28" xr3:uid="{6A5DE319-9D11-4A99-BF11-8A9FF6A44A23}" name="Med Aide/Tech Hours" dataDxfId="107"/>
    <tableColumn id="39" xr3:uid="{C3740951-8F0B-435E-83B9-EF1AE533765A}" name="Total Contract Hours" dataDxfId="106"/>
    <tableColumn id="9" xr3:uid="{3CD9C4BC-96BB-4A6F-8602-17D5BBE6614F}" name="RN Hours Contract (excl. Admin, DON)" dataDxfId="105"/>
    <tableColumn id="12" xr3:uid="{5C5ECD7F-E3FF-44F3-B01F-D177E837990B}" name="RN Admin Hours Contract" dataDxfId="104"/>
    <tableColumn id="15" xr3:uid="{28C766FD-54F3-4AFC-8EBC-B9DC71ADD946}" name="RN DON Hours Contract" dataDxfId="103"/>
    <tableColumn id="18" xr3:uid="{3B93067E-F01D-44CD-94FC-A4D9DA8304C6}" name="LPN Hours Contract (excl. Admin)" dataDxfId="102"/>
    <tableColumn id="21" xr3:uid="{00302D4D-05CE-410F-9C04-CCAB4C1F3712}" name="LPN Admin Hours Contract" dataDxfId="101"/>
    <tableColumn id="24" xr3:uid="{BC87E103-389E-4A87-B788-4C1276CFEF94}" name="CNA Hours Contract" dataDxfId="100"/>
    <tableColumn id="27" xr3:uid="{666EA0DC-051F-4DB5-A3F6-37CCDD29175B}" name="NA TR Hours Contract" dataDxfId="99"/>
    <tableColumn id="30" xr3:uid="{53EC9CC0-5A45-472B-ABF7-538921248B00}" name="Med Aide/Tech Hours Contract" dataDxfId="98"/>
    <tableColumn id="5" xr3:uid="{74923E22-8814-4FC6-897F-B0E4561F5E95}" name="Provider Number"/>
    <tableColumn id="14" xr3:uid="{DDF0366C-9E7D-4372-96E2-1CC4C1CC2436}" name="CMS Region Number" dataDxfId="97"/>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674CAC0-93C7-477B-84AE-E0225124820E}" name="Contract" displayName="Contract" ref="A1:AK45" totalsRowShown="0" headerRowDxfId="96">
  <autoFilter ref="A1:AK45" xr:uid="{F6C3CB19-CE12-4B14-8BE9-BE2DA56924F3}"/>
  <sortState xmlns:xlrd2="http://schemas.microsoft.com/office/spreadsheetml/2017/richdata2" ref="A2:AK45">
    <sortCondition ref="A1:A45"/>
  </sortState>
  <tableColumns count="37">
    <tableColumn id="1" xr3:uid="{3099AC13-4CF4-4F50-BF77-7E7B801F4549}" name="State"/>
    <tableColumn id="2" xr3:uid="{FCBE0EDA-645B-4C59-A1E4-160E77EF59C9}" name="Provider"/>
    <tableColumn id="3" xr3:uid="{9AA6D93B-FA78-4E14-975A-535F96D2E8DF}" name="City"/>
    <tableColumn id="4" xr3:uid="{FBD7A3C3-26CB-49BB-A0F6-52A6682883A0}" name="County"/>
    <tableColumn id="6" xr3:uid="{E8A1A9E6-7E7B-478A-9E91-6CFC4FE5418F}" name="MDS Census" dataDxfId="95"/>
    <tableColumn id="35" xr3:uid="{50533234-BE3E-43B1-8B60-54F346C439BF}" name="Total Nurse Staff Hours" dataDxfId="94"/>
    <tableColumn id="39" xr3:uid="{5D1C01B5-8707-4C8E-996E-AFA84EAED5D1}" name="Total Contract Hours" dataDxfId="93"/>
    <tableColumn id="8" xr3:uid="{AEE5F0E3-73F2-4D6A-9BA2-DCED3E222F78}" name="Percent Contract Hours" dataDxfId="92" dataCellStyle="Percent"/>
    <tableColumn id="38" xr3:uid="{F467BE27-9DC9-4D9F-A7A0-1CC873B50845}" name="Total RN Hours (w/ Admin, DON)" dataDxfId="91"/>
    <tableColumn id="14" xr3:uid="{E9A34D48-053E-4785-B707-7CC4FAEFE0F6}" name="Total Contract RN Hours (w/ Admin, DON)" dataDxfId="90"/>
    <tableColumn id="11" xr3:uid="{B9C99171-231B-47E2-A2A0-1F3F8D6C3DE8}" name="Percent Contract RN Hours (w/ Admin, DON)" dataDxfId="89" dataCellStyle="Percent"/>
    <tableColumn id="7" xr3:uid="{DDA69880-6339-431D-B4B7-E5AE333C7FB1}" name="RN Hours (excl. Admin, DON)" dataDxfId="88"/>
    <tableColumn id="9" xr3:uid="{06977362-E4AE-41A5-9AAB-2DADCF15884C}" name="RN Hours Contract (excl. Admin, DON)" dataDxfId="87"/>
    <tableColumn id="33" xr3:uid="{4A9B5286-CAA7-4518-8B83-462FF51B4224}" name="Percent RN Hours Contract (excl. Admin, DON)" dataDxfId="86" dataCellStyle="Percent"/>
    <tableColumn id="10" xr3:uid="{82609618-B70F-4EF8-B67D-F26460BE073B}" name="RN Admin Hours" dataDxfId="85"/>
    <tableColumn id="12" xr3:uid="{C16A789D-C6A4-4EE3-9404-FABE2AC285E9}" name="RN Admin Hours Contract" dataDxfId="84"/>
    <tableColumn id="32" xr3:uid="{8C6CBAB1-4AEB-4A22-A1DF-B772224433E2}" name="Percent RN Admin Hours Contract" dataDxfId="83" dataCellStyle="Percent"/>
    <tableColumn id="13" xr3:uid="{3CC4890B-29D5-405E-B12F-ED29AA275D75}" name="RN DON Hours" dataDxfId="82"/>
    <tableColumn id="15" xr3:uid="{ADA3164A-3BE5-4D30-A8A5-130B9BA6F15D}" name="RN DON Hours Contract" dataDxfId="81"/>
    <tableColumn id="29" xr3:uid="{B407741D-1DF4-45B1-AD85-71A6757D3B16}" name="Percent RN DON Hours Contract" dataDxfId="80" dataCellStyle="Percent"/>
    <tableColumn id="16" xr3:uid="{DDDDD5A2-7EED-4F69-9A27-891F4137656D}" name="LPN Hours (excl. Admin)" dataDxfId="79"/>
    <tableColumn id="18" xr3:uid="{75DE175A-D827-44BD-8876-62D88FE47947}" name="LPN Hours Contract (excl. Admin)" dataDxfId="78"/>
    <tableColumn id="26" xr3:uid="{2217C8F1-CE73-4D84-9E5E-6BCA418A40AC}" name="Percent LPN Hours Contract (excl. Admin)" dataDxfId="77" dataCellStyle="Percent"/>
    <tableColumn id="19" xr3:uid="{C639186E-EFFC-47B1-9A04-BF13538E4467}" name="LPN Admin Hours" dataDxfId="76"/>
    <tableColumn id="21" xr3:uid="{E2FFCC4A-45ED-4365-9EC0-99EDE467A1EB}" name="LPN Admin Hours Contract" dataDxfId="75"/>
    <tableColumn id="23" xr3:uid="{4259FA0C-4FC5-489B-AC74-DA49990A00A5}" name="Percent LPN Admin Hours Contract" dataDxfId="74" dataCellStyle="Percent"/>
    <tableColumn id="22" xr3:uid="{34D6C111-6B44-48C9-B68E-E7AE3E8B6FA0}" name="CNA Hours" dataDxfId="73"/>
    <tableColumn id="24" xr3:uid="{43294E2D-82E6-421B-ABB5-165E262D7AF7}" name="CNA Hours Contract" dataDxfId="72"/>
    <tableColumn id="20" xr3:uid="{D9A8D736-4730-4F00-A3DF-FDB1C396CDAF}" name="Percent CNA Hours Contract" dataDxfId="71" dataCellStyle="Percent"/>
    <tableColumn id="25" xr3:uid="{E034D994-B1A2-4C9C-BE1B-DAA4D5492B69}" name="NA TR Hours" dataDxfId="70"/>
    <tableColumn id="27" xr3:uid="{22C7895F-619D-426D-A9BC-ECC4AFA8724A}" name="NA TR Hours Contract" dataDxfId="69"/>
    <tableColumn id="17" xr3:uid="{5CFFA5D4-590F-4A24-9812-846632059B8F}" name="Percent NA TR Hours Contract" dataDxfId="68" dataCellStyle="Percent"/>
    <tableColumn id="28" xr3:uid="{26340B62-57E4-4038-B254-C599EABBBEC8}" name="Med Aide/Tech Hours" dataDxfId="67"/>
    <tableColumn id="30" xr3:uid="{3DB296A4-87E4-4B46-864C-D4855A8F0401}" name="Med Aide/Tech Hours Contract" dataDxfId="66"/>
    <tableColumn id="34" xr3:uid="{A567A3F9-969E-4DE3-8A4A-EC0548B2A58F}" name="Percent Med Aide/Tech Hours Contract" dataDxfId="65" dataCellStyle="Percent"/>
    <tableColumn id="5" xr3:uid="{58783FEB-1F51-4E21-BED4-8EB994EB78D3}" name="Provider Number"/>
    <tableColumn id="36" xr3:uid="{0981507B-F19D-491C-AB86-78CCFCB332CA}" name="CMS Region Number" dataDxfId="64"/>
  </tableColumns>
  <tableStyleInfo name="TableStyleMedium1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7B00724-C2D5-44E8-8DCC-4AB86B4BD42C}" name="NonNurse" displayName="NonNurse" ref="A1:AI45" totalsRowShown="0" headerRowDxfId="63">
  <autoFilter ref="A1:AI45" xr:uid="{0BC5ADF1-15D4-4F74-902E-CBC634AC45F1}"/>
  <sortState xmlns:xlrd2="http://schemas.microsoft.com/office/spreadsheetml/2017/richdata2" ref="A2:AI45">
    <sortCondition ref="A1:A45"/>
  </sortState>
  <tableColumns count="35">
    <tableColumn id="1" xr3:uid="{746F0C10-7290-4FF1-BC14-CF6AF8A5F2CB}" name="State"/>
    <tableColumn id="3" xr3:uid="{F15BC00C-BC48-4813-B69F-C4AA65DD6B2B}" name="Provider"/>
    <tableColumn id="4" xr3:uid="{74B73170-B727-43EE-85DC-66CB63DA906F}" name="City"/>
    <tableColumn id="5" xr3:uid="{68A40A24-BC18-4890-8492-9C56AC6CA963}" name="County"/>
    <tableColumn id="6" xr3:uid="{A8C1C2AE-4EF2-4B03-98AB-FA239D7B1F53}" name="MDS Census" dataDxfId="62"/>
    <tableColumn id="7" xr3:uid="{6A0E2DCC-C50F-4D8F-B0AB-5962BE365EF0}" name="Admin Hours" dataDxfId="61"/>
    <tableColumn id="30" xr3:uid="{60B0C3F7-5874-491B-9124-3A5677A99DB0}" name="Medical Director Hours" dataDxfId="60"/>
    <tableColumn id="8" xr3:uid="{7CBABF30-8897-40CD-9327-E47D10E5B195}" name="Pharmacist Hours" dataDxfId="59"/>
    <tableColumn id="10" xr3:uid="{08B319C7-FFEC-48D6-8926-4870D636C1D6}" name="Dietician Hours" dataDxfId="58"/>
    <tableColumn id="28" xr3:uid="{358F62EA-72B6-4EFA-BDBF-8476A114EB9C}" name="Physician Assistant Hours" dataDxfId="57"/>
    <tableColumn id="29" xr3:uid="{98137460-45FB-47C2-862E-CC3BD98DC229}" name="Nurse Practictioner Hours" dataDxfId="56"/>
    <tableColumn id="20" xr3:uid="{9AE39622-D442-41F2-BB09-775FCF98BA02}" name="Speech/Language Pathologist Hours" dataDxfId="55"/>
    <tableColumn id="17" xr3:uid="{C02EFD25-4D91-4DF8-B171-32057799B77B}" name="Qualified Social Work Staff Hours" dataDxfId="54"/>
    <tableColumn id="15" xr3:uid="{24764CA9-0B3D-4615-A103-C5C884C5B8E0}" name="Other Social Work Staff Hours" dataDxfId="53"/>
    <tableColumn id="34" xr3:uid="{6C67C646-E924-46F2-8EFE-8038F6A1F6A7}" name="HPRD: Total Social Work " dataDxfId="52"/>
    <tableColumn id="18" xr3:uid="{F7B08F7C-DBDB-4382-A5A0-4A091A983BD0}" name="Qualified Activities Professional Hours" dataDxfId="51"/>
    <tableColumn id="16" xr3:uid="{8D97232C-593A-456E-8EF5-F0C87A782681}" name="Other Activities Professional Hours" dataDxfId="50"/>
    <tableColumn id="33" xr3:uid="{49C5A5D2-8045-4019-97ED-F5A6ECB317E2}" name="HPRD: Combined Activities" dataDxfId="49"/>
    <tableColumn id="12" xr3:uid="{4F225DA5-6252-46C2-9E62-4D8A0EC7600D}" name="Occupational Therapist Hours" dataDxfId="48"/>
    <tableColumn id="13" xr3:uid="{E0096331-D677-4901-A299-7AFB172C1D35}" name="OT Assistant Hours" dataDxfId="47"/>
    <tableColumn id="22" xr3:uid="{5CBD9D9F-12E2-476A-B650-765AC5D7A708}" name="OT Aide Hours" dataDxfId="46"/>
    <tableColumn id="35" xr3:uid="{B1974E73-0766-4E42-8F50-68E333AB5147}" name="HPRD: OT (incl. Assistant &amp; Aide)" dataDxfId="45"/>
    <tableColumn id="23" xr3:uid="{92D6DA82-4A39-4FF0-9B2D-6C59D13D4588}" name="Physical Therapist (PT) Hours" dataDxfId="44"/>
    <tableColumn id="24" xr3:uid="{82AD846A-C1C0-41C4-BF7D-25240175783C}" name="PT Assistant Hours" dataDxfId="43"/>
    <tableColumn id="25" xr3:uid="{357463A7-4748-4CA2-92CD-77CEDAFC737F}" name="PT Aide Hours" dataDxfId="42"/>
    <tableColumn id="36" xr3:uid="{FEC8E97C-A1F1-44ED-8235-1FE99A7B20F4}" name="HPRD: PT (incl. Assistant &amp; Aide)" dataDxfId="41"/>
    <tableColumn id="14" xr3:uid="{5C7AEA02-E85C-4537-A480-A33AA27F64A9}" name="Mental Health Service Worker Hours" dataDxfId="40"/>
    <tableColumn id="21" xr3:uid="{EAB130F4-F9CC-4796-AB2C-30BA9C9E01E5}" name="Therapeutic Recreation Specialist" dataDxfId="39"/>
    <tableColumn id="9" xr3:uid="{73077007-0751-4EB7-B368-1B06E88C15DF}" name="Clinical Nurse Specialist Hours" dataDxfId="38"/>
    <tableColumn id="11" xr3:uid="{1DE77FC7-A1AC-4679-9835-5F44B686832F}" name="Feeding Assistant Hours" dataDxfId="37"/>
    <tableColumn id="26" xr3:uid="{4788FCC0-D5D1-4D65-96A7-D15FE00312E9}" name="Respiratory Therapist Hours" dataDxfId="36"/>
    <tableColumn id="27" xr3:uid="{793D6F67-C5EF-4E12-93BC-5D015C052104}" name="Respiratory Therapy Technician Hours" dataDxfId="35"/>
    <tableColumn id="31" xr3:uid="{393FEDBD-DAB9-482C-9752-19B1C344360A}" name="Other Physician Hours" dataDxfId="34"/>
    <tableColumn id="2" xr3:uid="{5FF8734A-65A3-4A12-B1FE-14FE8B85CAD6}" name="Provider Number" dataDxfId="33"/>
    <tableColumn id="32" xr3:uid="{6A583A4B-EE1A-419E-AFD6-FB81DC367144}" name="CMS Region" dataDxfId="32"/>
  </tableColumns>
  <tableStyleInfo name="TableStyleMedium2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D24AE48-B7D7-4CF2-A2C6-292B212A88DA}" name="Summary" displayName="Summary" ref="B2:D9" totalsRowShown="0" headerRowDxfId="31" dataDxfId="30" tableBorderDxfId="29">
  <autoFilter ref="B2:D9" xr:uid="{1ED771D8-DBF2-4B5C-9F7D-A59FBB047463}"/>
  <tableColumns count="3">
    <tableColumn id="1" xr3:uid="{BEE65606-42EC-4533-8BC4-0D2AAD5D9ED3}" name="State - Q3 2021" dataDxfId="28"/>
    <tableColumn id="3" xr3:uid="{71157121-1164-4F88-ABD2-CBD850580EBE}" name="State" dataDxfId="27" dataCellStyle="Normal 2 2"/>
    <tableColumn id="2" xr3:uid="{48FB7CBE-DB51-43B4-AD75-168CF89B7321}" name="US" dataDxfId="26" dataCellStyle="Normal 2 2"/>
  </tableColumns>
  <tableStyleInfo name="TableStyleMedium1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C4ADF57-F564-48E7-8375-DF5DD58231DB}" name="CMSRegion" displayName="CMSRegion" ref="F2:K12" totalsRowShown="0" headerRowDxfId="25" dataDxfId="24">
  <autoFilter ref="F2:K12" xr:uid="{8DA5A7B1-12B2-4B6A-ACD1-897DD9C7A713}"/>
  <tableColumns count="6">
    <tableColumn id="1" xr3:uid="{BD3BF801-A5BD-4CB0-8EC9-4C21629CD26C}" name="CMS Region Number" dataDxfId="23"/>
    <tableColumn id="2" xr3:uid="{73D72707-2AA2-4446-9D65-01C7C6B140DC}" name="Total Census" dataDxfId="22"/>
    <tableColumn id="7" xr3:uid="{CCF9C743-1504-4D7B-AD4E-483AF55735FC}" name="Total Nurse Staff HPRD" dataDxfId="21"/>
    <tableColumn id="3" xr3:uid="{F17BFE24-7208-4F5F-B7BC-279B7EF09C59}" name="Rank: Total Nurse Staff HPRD" dataDxfId="20"/>
    <tableColumn id="5" xr3:uid="{D4424C81-7971-4806-AEEA-05351BA501AA}" name="RN Staff HPRD" dataDxfId="19"/>
    <tableColumn id="6" xr3:uid="{79BED424-59AA-491F-B6E2-52CFB95D7257}" name="Rank: RN Staff HPRD" dataDxfId="18"/>
  </tableColumns>
  <tableStyleInfo name="TableStyleMedium1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15E6BDE-78DE-4F9E-BD06-E28C7F00A573}" name="State" displayName="State" ref="M2:R53" totalsRowShown="0" headerRowDxfId="17" dataDxfId="16">
  <autoFilter ref="M2:R53" xr:uid="{3A6DC66B-51AF-4021-A205-FEA1BCFE532F}"/>
  <tableColumns count="6">
    <tableColumn id="1" xr3:uid="{FE0144D0-54C9-4A4B-B736-73152791E03F}" name="State" dataDxfId="15"/>
    <tableColumn id="2" xr3:uid="{580D95B7-9797-46FF-A3BE-C12A7C5E9978}" name="Total Census" dataDxfId="14"/>
    <tableColumn id="4" xr3:uid="{A077B7D3-3889-4BB3-B067-85147DA80B08}" name="Total Nurse Staff HPRD" dataDxfId="13"/>
    <tableColumn id="3" xr3:uid="{9012E4B1-5055-45F2-831A-19069D7EE5CA}" name="Rank: Total Nurse Staff HPRD" dataDxfId="12"/>
    <tableColumn id="5" xr3:uid="{7E5296A0-E32D-4CA8-9D06-58E1632CB648}" name="RN Staff HPRD" dataDxfId="11"/>
    <tableColumn id="6" xr3:uid="{054EF975-8A04-431E-ACC5-D7BC0FC543CC}" name="Rank: RN Staff HPRD" dataDxfId="10"/>
  </tableColumns>
  <tableStyleInfo name="TableStyleMedium1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FC91A02-3297-4BE2-A62C-2E85F394FCC0}" name="Category" displayName="Category" ref="T2:W15" totalsRowShown="0" headerRowDxfId="9" dataDxfId="8">
  <tableColumns count="4">
    <tableColumn id="1" xr3:uid="{6A55453E-8305-4658-934D-968C33897C8D}" name="Staffing Category" dataDxfId="7"/>
    <tableColumn id="2" xr3:uid="{80796A6E-A20D-4851-8698-64E87CD22DFD}" name="State Total" dataDxfId="6"/>
    <tableColumn id="3" xr3:uid="{1AF800B7-EB57-4437-B379-629881B5B796}" name="Percentage of Total" dataDxfId="5">
      <calculatedColumnFormula>Category[[#This Row],[State Total]]/U1</calculatedColumnFormula>
    </tableColumn>
    <tableColumn id="4" xr3:uid="{152CBEE7-B844-46D8-AA51-29477A45D584}" name="HPRD" dataDxfId="4">
      <calculatedColumnFormula>Category[[#This Row],[State Total]]/D8</calculatedColumnFormula>
    </tableColumn>
  </tableColumns>
  <tableStyleInfo name="TableStyleMedium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42DE3F7-1CA0-42D4-852B-EEF2488DB027}" name="ContractSummary" displayName="ContractSummary" ref="T18:U29" totalsRowShown="0" headerRowDxfId="3" dataDxfId="2">
  <tableColumns count="2">
    <tableColumn id="1" xr3:uid="{0B23A447-33EC-42D9-B0A0-B78286680E80}" name="Contract Hours" dataDxfId="1"/>
    <tableColumn id="2" xr3:uid="{ED6396CB-DF28-415F-9527-37ED31F7E67F}" name="State Total" dataDxfId="0">
      <calculatedColumnFormula>SUM(#REF!)</calculatedColumnFormula>
    </tableColumn>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microsoft.com/office/2007/relationships/slicer" Target="../slicers/slicer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7" Type="http://schemas.openxmlformats.org/officeDocument/2006/relationships/table" Target="../tables/table8.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AF6A5-CBB7-4715-A07B-251BB4843A83}">
  <sheetPr codeName="Sheet1">
    <outlinePr summaryRight="0"/>
  </sheetPr>
  <dimension ref="A1:AH57"/>
  <sheetViews>
    <sheetView tabSelected="1" zoomScale="85" zoomScaleNormal="85" workbookViewId="0">
      <pane xSplit="4" ySplit="1" topLeftCell="E2" activePane="bottomRight" state="frozen"/>
      <selection pane="topRight" activeCell="E1" sqref="E1"/>
      <selection pane="bottomLeft" activeCell="A2" sqref="A2"/>
      <selection pane="bottomRight"/>
    </sheetView>
  </sheetViews>
  <sheetFormatPr defaultRowHeight="15" outlineLevelCol="1" x14ac:dyDescent="0.25"/>
  <cols>
    <col min="1" max="1" width="8.5703125" customWidth="1"/>
    <col min="2" max="2" width="60.7109375" customWidth="1"/>
    <col min="3" max="3" width="21.7109375" customWidth="1"/>
    <col min="4" max="4" width="21.7109375" bestFit="1" customWidth="1"/>
    <col min="5" max="9" width="15.7109375" customWidth="1"/>
    <col min="10" max="10" width="15.7109375" customWidth="1" collapsed="1"/>
    <col min="11" max="22" width="15.7109375" hidden="1" customWidth="1" outlineLevel="1"/>
    <col min="23" max="23" width="15.7109375" customWidth="1" collapsed="1"/>
    <col min="24" max="31" width="15.7109375" hidden="1" customWidth="1" outlineLevel="1"/>
    <col min="32" max="32" width="10.85546875" bestFit="1" customWidth="1"/>
    <col min="33" max="33" width="10.85546875" style="2" customWidth="1"/>
    <col min="34" max="34" width="15.7109375" style="32" customWidth="1"/>
    <col min="35" max="35" width="25.42578125" customWidth="1"/>
    <col min="36" max="36" width="18.42578125" customWidth="1"/>
    <col min="37" max="37" width="30.140625" customWidth="1"/>
    <col min="38" max="38" width="28.42578125" customWidth="1"/>
    <col min="39" max="39" width="27" customWidth="1"/>
    <col min="40" max="40" width="31" customWidth="1"/>
    <col min="41" max="41" width="23.7109375" customWidth="1"/>
    <col min="44" max="44" width="29.28515625" customWidth="1"/>
    <col min="45" max="45" width="25.85546875" customWidth="1"/>
    <col min="46" max="46" width="24.140625" customWidth="1"/>
    <col min="47" max="48" width="27.28515625" customWidth="1"/>
    <col min="49" max="49" width="25.5703125" customWidth="1"/>
    <col min="50" max="50" width="25.140625" customWidth="1"/>
    <col min="52" max="52" width="9.42578125" customWidth="1"/>
    <col min="53" max="53" width="30.140625" customWidth="1"/>
    <col min="54" max="54" width="28.42578125" customWidth="1"/>
  </cols>
  <sheetData>
    <row r="1" spans="1:34" s="1" customFormat="1" ht="189.95" customHeight="1" x14ac:dyDescent="0.25">
      <c r="A1" s="1" t="s">
        <v>156</v>
      </c>
      <c r="B1" s="1" t="s">
        <v>223</v>
      </c>
      <c r="C1" s="1" t="s">
        <v>159</v>
      </c>
      <c r="D1" s="1" t="s">
        <v>158</v>
      </c>
      <c r="E1" s="1" t="s">
        <v>160</v>
      </c>
      <c r="F1" s="1" t="s">
        <v>164</v>
      </c>
      <c r="G1" s="1" t="s">
        <v>167</v>
      </c>
      <c r="H1" s="1" t="s">
        <v>166</v>
      </c>
      <c r="I1" s="1" t="s">
        <v>224</v>
      </c>
      <c r="J1" s="1" t="s">
        <v>203</v>
      </c>
      <c r="K1" s="1" t="s">
        <v>205</v>
      </c>
      <c r="L1" s="1" t="s">
        <v>204</v>
      </c>
      <c r="M1" s="1" t="s">
        <v>206</v>
      </c>
      <c r="N1" s="1" t="s">
        <v>207</v>
      </c>
      <c r="O1" s="1" t="s">
        <v>208</v>
      </c>
      <c r="P1" s="1" t="s">
        <v>213</v>
      </c>
      <c r="Q1" s="1" t="s">
        <v>214</v>
      </c>
      <c r="R1" s="1" t="s">
        <v>209</v>
      </c>
      <c r="S1" s="1" t="s">
        <v>225</v>
      </c>
      <c r="T1" s="1" t="s">
        <v>210</v>
      </c>
      <c r="U1" s="1" t="s">
        <v>211</v>
      </c>
      <c r="V1" s="1" t="s">
        <v>212</v>
      </c>
      <c r="W1" s="1" t="s">
        <v>226</v>
      </c>
      <c r="X1" s="1" t="s">
        <v>216</v>
      </c>
      <c r="Y1" s="1" t="s">
        <v>215</v>
      </c>
      <c r="Z1" s="1" t="s">
        <v>217</v>
      </c>
      <c r="AA1" s="1" t="s">
        <v>227</v>
      </c>
      <c r="AB1" s="1" t="s">
        <v>218</v>
      </c>
      <c r="AC1" s="1" t="s">
        <v>219</v>
      </c>
      <c r="AD1" s="1" t="s">
        <v>220</v>
      </c>
      <c r="AE1" s="1" t="s">
        <v>221</v>
      </c>
      <c r="AF1" s="1" t="s">
        <v>157</v>
      </c>
      <c r="AG1" s="38" t="s">
        <v>168</v>
      </c>
    </row>
    <row r="2" spans="1:34" x14ac:dyDescent="0.25">
      <c r="A2" t="s">
        <v>113</v>
      </c>
      <c r="B2" t="s">
        <v>67</v>
      </c>
      <c r="C2" t="s">
        <v>99</v>
      </c>
      <c r="D2" t="s">
        <v>103</v>
      </c>
      <c r="E2" s="31">
        <v>156.88043478260869</v>
      </c>
      <c r="F2" s="31">
        <v>3.217023487840367</v>
      </c>
      <c r="G2" s="31">
        <v>2.7616988845007979</v>
      </c>
      <c r="H2" s="31">
        <v>0.77599251714820217</v>
      </c>
      <c r="I2" s="31">
        <v>0.32066791380863308</v>
      </c>
      <c r="J2" s="31">
        <v>504.68804347826102</v>
      </c>
      <c r="K2" s="31">
        <v>433.25652173913056</v>
      </c>
      <c r="L2" s="31">
        <v>121.73804347826089</v>
      </c>
      <c r="M2" s="31">
        <v>50.306521739130446</v>
      </c>
      <c r="N2" s="31">
        <v>70.127173913043492</v>
      </c>
      <c r="O2" s="31">
        <v>1.3043478260869565</v>
      </c>
      <c r="P2" s="31">
        <v>96.755434782608717</v>
      </c>
      <c r="Q2" s="31">
        <v>96.755434782608717</v>
      </c>
      <c r="R2" s="31">
        <v>0</v>
      </c>
      <c r="S2" s="31">
        <v>286.19456521739141</v>
      </c>
      <c r="T2" s="31">
        <v>286.19456521739141</v>
      </c>
      <c r="U2" s="31">
        <v>0</v>
      </c>
      <c r="V2" s="31">
        <v>0</v>
      </c>
      <c r="W2" s="31">
        <v>0</v>
      </c>
      <c r="X2" s="31">
        <v>0</v>
      </c>
      <c r="Y2" s="31">
        <v>0</v>
      </c>
      <c r="Z2" s="31">
        <v>0</v>
      </c>
      <c r="AA2" s="31">
        <v>0</v>
      </c>
      <c r="AB2" s="31">
        <v>0</v>
      </c>
      <c r="AC2" s="31">
        <v>0</v>
      </c>
      <c r="AD2" s="31">
        <v>0</v>
      </c>
      <c r="AE2" s="31">
        <v>0</v>
      </c>
      <c r="AF2" t="s">
        <v>23</v>
      </c>
      <c r="AG2" s="32">
        <v>3</v>
      </c>
      <c r="AH2"/>
    </row>
    <row r="3" spans="1:34" x14ac:dyDescent="0.25">
      <c r="A3" t="s">
        <v>113</v>
      </c>
      <c r="B3" t="s">
        <v>75</v>
      </c>
      <c r="C3" t="s">
        <v>90</v>
      </c>
      <c r="D3" t="s">
        <v>102</v>
      </c>
      <c r="E3" s="31">
        <v>109.06521739130434</v>
      </c>
      <c r="F3" s="31">
        <v>3.7873191150089696</v>
      </c>
      <c r="G3" s="31">
        <v>3.4434133944588403</v>
      </c>
      <c r="H3" s="31">
        <v>0.94787721746063391</v>
      </c>
      <c r="I3" s="31">
        <v>0.60397149691050434</v>
      </c>
      <c r="J3" s="31">
        <v>413.06478260869562</v>
      </c>
      <c r="K3" s="31">
        <v>375.55663043478262</v>
      </c>
      <c r="L3" s="31">
        <v>103.3804347826087</v>
      </c>
      <c r="M3" s="31">
        <v>65.872282608695656</v>
      </c>
      <c r="N3" s="31">
        <v>37.508152173913047</v>
      </c>
      <c r="O3" s="31">
        <v>0</v>
      </c>
      <c r="P3" s="31">
        <v>76.619130434782605</v>
      </c>
      <c r="Q3" s="31">
        <v>76.619130434782605</v>
      </c>
      <c r="R3" s="31">
        <v>0</v>
      </c>
      <c r="S3" s="31">
        <v>233.06521739130434</v>
      </c>
      <c r="T3" s="31">
        <v>233.06521739130434</v>
      </c>
      <c r="U3" s="31">
        <v>0</v>
      </c>
      <c r="V3" s="31">
        <v>0</v>
      </c>
      <c r="W3" s="31">
        <v>0</v>
      </c>
      <c r="X3" s="31">
        <v>0</v>
      </c>
      <c r="Y3" s="31">
        <v>0</v>
      </c>
      <c r="Z3" s="31">
        <v>0</v>
      </c>
      <c r="AA3" s="31">
        <v>0</v>
      </c>
      <c r="AB3" s="31">
        <v>0</v>
      </c>
      <c r="AC3" s="31">
        <v>0</v>
      </c>
      <c r="AD3" s="31">
        <v>0</v>
      </c>
      <c r="AE3" s="31">
        <v>0</v>
      </c>
      <c r="AF3" t="s">
        <v>31</v>
      </c>
      <c r="AG3" s="32">
        <v>3</v>
      </c>
      <c r="AH3"/>
    </row>
    <row r="4" spans="1:34" x14ac:dyDescent="0.25">
      <c r="A4" t="s">
        <v>113</v>
      </c>
      <c r="B4" t="s">
        <v>74</v>
      </c>
      <c r="C4" t="s">
        <v>94</v>
      </c>
      <c r="D4" t="s">
        <v>104</v>
      </c>
      <c r="E4" s="31">
        <v>102.1304347826087</v>
      </c>
      <c r="F4" s="31">
        <v>3.6276681566624087</v>
      </c>
      <c r="G4" s="31">
        <v>3.0932439335887603</v>
      </c>
      <c r="H4" s="31">
        <v>0.83286824180502339</v>
      </c>
      <c r="I4" s="31">
        <v>0.35559599829714772</v>
      </c>
      <c r="J4" s="31">
        <v>370.49532608695648</v>
      </c>
      <c r="K4" s="31">
        <v>315.9143478260869</v>
      </c>
      <c r="L4" s="31">
        <v>85.061195652173922</v>
      </c>
      <c r="M4" s="31">
        <v>36.317173913043483</v>
      </c>
      <c r="N4" s="31">
        <v>48.744021739130446</v>
      </c>
      <c r="O4" s="31">
        <v>0</v>
      </c>
      <c r="P4" s="31">
        <v>80.877717391304344</v>
      </c>
      <c r="Q4" s="31">
        <v>75.040760869565219</v>
      </c>
      <c r="R4" s="31">
        <v>5.8369565217391308</v>
      </c>
      <c r="S4" s="31">
        <v>204.55641304347822</v>
      </c>
      <c r="T4" s="31">
        <v>204.55641304347822</v>
      </c>
      <c r="U4" s="31">
        <v>0</v>
      </c>
      <c r="V4" s="31">
        <v>0</v>
      </c>
      <c r="W4" s="31">
        <v>26.967391304347828</v>
      </c>
      <c r="X4" s="31">
        <v>4.3396739130434785</v>
      </c>
      <c r="Y4" s="31">
        <v>0</v>
      </c>
      <c r="Z4" s="31">
        <v>0</v>
      </c>
      <c r="AA4" s="31">
        <v>7.0706521739130439</v>
      </c>
      <c r="AB4" s="31">
        <v>0</v>
      </c>
      <c r="AC4" s="31">
        <v>15.557065217391305</v>
      </c>
      <c r="AD4" s="31">
        <v>0</v>
      </c>
      <c r="AE4" s="31">
        <v>0</v>
      </c>
      <c r="AF4" t="s">
        <v>30</v>
      </c>
      <c r="AG4" s="32">
        <v>3</v>
      </c>
      <c r="AH4"/>
    </row>
    <row r="5" spans="1:34" x14ac:dyDescent="0.25">
      <c r="A5" t="s">
        <v>113</v>
      </c>
      <c r="B5" t="s">
        <v>79</v>
      </c>
      <c r="C5" t="s">
        <v>91</v>
      </c>
      <c r="D5" t="s">
        <v>102</v>
      </c>
      <c r="E5" s="31">
        <v>112.21739130434783</v>
      </c>
      <c r="F5" s="31">
        <v>3.780575358388222</v>
      </c>
      <c r="G5" s="31">
        <v>3.2472433165439756</v>
      </c>
      <c r="H5" s="31">
        <v>1.0369033320418442</v>
      </c>
      <c r="I5" s="31">
        <v>0.51088434715226649</v>
      </c>
      <c r="J5" s="31">
        <v>424.24630434782614</v>
      </c>
      <c r="K5" s="31">
        <v>364.3971739130435</v>
      </c>
      <c r="L5" s="31">
        <v>116.35858695652173</v>
      </c>
      <c r="M5" s="31">
        <v>57.330108695652171</v>
      </c>
      <c r="N5" s="31">
        <v>53.827391304347827</v>
      </c>
      <c r="O5" s="31">
        <v>5.2010869565217392</v>
      </c>
      <c r="P5" s="31">
        <v>98.963369565217391</v>
      </c>
      <c r="Q5" s="31">
        <v>98.142717391304345</v>
      </c>
      <c r="R5" s="31">
        <v>0.82065217391304346</v>
      </c>
      <c r="S5" s="31">
        <v>208.924347826087</v>
      </c>
      <c r="T5" s="31">
        <v>208.924347826087</v>
      </c>
      <c r="U5" s="31">
        <v>0</v>
      </c>
      <c r="V5" s="31">
        <v>0</v>
      </c>
      <c r="W5" s="31">
        <v>20.173913043478258</v>
      </c>
      <c r="X5" s="31">
        <v>1.2608695652173914</v>
      </c>
      <c r="Y5" s="31">
        <v>0</v>
      </c>
      <c r="Z5" s="31">
        <v>0</v>
      </c>
      <c r="AA5" s="31">
        <v>14.108695652173912</v>
      </c>
      <c r="AB5" s="31">
        <v>0</v>
      </c>
      <c r="AC5" s="31">
        <v>4.8043478260869561</v>
      </c>
      <c r="AD5" s="31">
        <v>0</v>
      </c>
      <c r="AE5" s="31">
        <v>0</v>
      </c>
      <c r="AF5" t="s">
        <v>35</v>
      </c>
      <c r="AG5" s="32">
        <v>3</v>
      </c>
      <c r="AH5"/>
    </row>
    <row r="6" spans="1:34" x14ac:dyDescent="0.25">
      <c r="A6" t="s">
        <v>113</v>
      </c>
      <c r="B6" t="s">
        <v>77</v>
      </c>
      <c r="C6" t="s">
        <v>99</v>
      </c>
      <c r="D6" t="s">
        <v>103</v>
      </c>
      <c r="E6" s="31">
        <v>101.85869565217391</v>
      </c>
      <c r="F6" s="31">
        <v>3.8111108739728943</v>
      </c>
      <c r="G6" s="31">
        <v>3.3361348842172656</v>
      </c>
      <c r="H6" s="31">
        <v>1.0195304663323019</v>
      </c>
      <c r="I6" s="31">
        <v>0.59492263365702713</v>
      </c>
      <c r="J6" s="31">
        <v>388.19478260869556</v>
      </c>
      <c r="K6" s="31">
        <v>339.81434782608687</v>
      </c>
      <c r="L6" s="31">
        <v>103.84804347826088</v>
      </c>
      <c r="M6" s="31">
        <v>60.598043478260877</v>
      </c>
      <c r="N6" s="31">
        <v>37.975543478260867</v>
      </c>
      <c r="O6" s="31">
        <v>5.2744565217391308</v>
      </c>
      <c r="P6" s="31">
        <v>59.939565217391312</v>
      </c>
      <c r="Q6" s="31">
        <v>54.809130434782617</v>
      </c>
      <c r="R6" s="31">
        <v>5.1304347826086953</v>
      </c>
      <c r="S6" s="31">
        <v>224.40717391304338</v>
      </c>
      <c r="T6" s="31">
        <v>224.40717391304338</v>
      </c>
      <c r="U6" s="31">
        <v>0</v>
      </c>
      <c r="V6" s="31">
        <v>0</v>
      </c>
      <c r="W6" s="31">
        <v>0</v>
      </c>
      <c r="X6" s="31">
        <v>0</v>
      </c>
      <c r="Y6" s="31">
        <v>0</v>
      </c>
      <c r="Z6" s="31">
        <v>0</v>
      </c>
      <c r="AA6" s="31">
        <v>0</v>
      </c>
      <c r="AB6" s="31">
        <v>0</v>
      </c>
      <c r="AC6" s="31">
        <v>0</v>
      </c>
      <c r="AD6" s="31">
        <v>0</v>
      </c>
      <c r="AE6" s="31">
        <v>0</v>
      </c>
      <c r="AF6" t="s">
        <v>33</v>
      </c>
      <c r="AG6" s="32">
        <v>3</v>
      </c>
      <c r="AH6"/>
    </row>
    <row r="7" spans="1:34" x14ac:dyDescent="0.25">
      <c r="A7" t="s">
        <v>113</v>
      </c>
      <c r="B7" t="s">
        <v>81</v>
      </c>
      <c r="C7" t="s">
        <v>91</v>
      </c>
      <c r="D7" t="s">
        <v>102</v>
      </c>
      <c r="E7" s="31">
        <v>108.83695652173913</v>
      </c>
      <c r="F7" s="31">
        <v>3.944086687306501</v>
      </c>
      <c r="G7" s="31">
        <v>3.3746769200039943</v>
      </c>
      <c r="H7" s="31">
        <v>1.1093388594826725</v>
      </c>
      <c r="I7" s="31">
        <v>0.60574852691501047</v>
      </c>
      <c r="J7" s="31">
        <v>429.26239130434777</v>
      </c>
      <c r="K7" s="31">
        <v>367.28956521739121</v>
      </c>
      <c r="L7" s="31">
        <v>120.7370652173913</v>
      </c>
      <c r="M7" s="31">
        <v>65.927826086956514</v>
      </c>
      <c r="N7" s="31">
        <v>49.591847826086955</v>
      </c>
      <c r="O7" s="31">
        <v>5.2173913043478262</v>
      </c>
      <c r="P7" s="31">
        <v>94.162282608695648</v>
      </c>
      <c r="Q7" s="31">
        <v>86.998695652173907</v>
      </c>
      <c r="R7" s="31">
        <v>7.1635869565217387</v>
      </c>
      <c r="S7" s="31">
        <v>214.36304347826083</v>
      </c>
      <c r="T7" s="31">
        <v>214.36304347826083</v>
      </c>
      <c r="U7" s="31">
        <v>0</v>
      </c>
      <c r="V7" s="31">
        <v>0</v>
      </c>
      <c r="W7" s="31">
        <v>11.323369565217391</v>
      </c>
      <c r="X7" s="31">
        <v>0</v>
      </c>
      <c r="Y7" s="31">
        <v>0</v>
      </c>
      <c r="Z7" s="31">
        <v>0</v>
      </c>
      <c r="AA7" s="31">
        <v>11.323369565217391</v>
      </c>
      <c r="AB7" s="31">
        <v>0</v>
      </c>
      <c r="AC7" s="31">
        <v>0</v>
      </c>
      <c r="AD7" s="31">
        <v>0</v>
      </c>
      <c r="AE7" s="31">
        <v>0</v>
      </c>
      <c r="AF7" t="s">
        <v>37</v>
      </c>
      <c r="AG7" s="32">
        <v>3</v>
      </c>
      <c r="AH7"/>
    </row>
    <row r="8" spans="1:34" x14ac:dyDescent="0.25">
      <c r="A8" t="s">
        <v>113</v>
      </c>
      <c r="B8" t="s">
        <v>82</v>
      </c>
      <c r="C8" t="s">
        <v>94</v>
      </c>
      <c r="D8" t="s">
        <v>104</v>
      </c>
      <c r="E8" s="31">
        <v>57.467391304347828</v>
      </c>
      <c r="F8" s="31">
        <v>4.5323737469264227</v>
      </c>
      <c r="G8" s="31">
        <v>4.1272328352562893</v>
      </c>
      <c r="H8" s="31">
        <v>1.2894458104785322</v>
      </c>
      <c r="I8" s="31">
        <v>1.0779875165500283</v>
      </c>
      <c r="J8" s="31">
        <v>260.4636956521739</v>
      </c>
      <c r="K8" s="31">
        <v>237.18130434782609</v>
      </c>
      <c r="L8" s="31">
        <v>74.10108695652174</v>
      </c>
      <c r="M8" s="31">
        <v>61.949130434782603</v>
      </c>
      <c r="N8" s="31">
        <v>6.9345652173913042</v>
      </c>
      <c r="O8" s="31">
        <v>5.2173913043478262</v>
      </c>
      <c r="P8" s="31">
        <v>69.855760869565231</v>
      </c>
      <c r="Q8" s="31">
        <v>58.725326086956535</v>
      </c>
      <c r="R8" s="31">
        <v>11.130434782608695</v>
      </c>
      <c r="S8" s="31">
        <v>116.50684782608695</v>
      </c>
      <c r="T8" s="31">
        <v>116.50684782608695</v>
      </c>
      <c r="U8" s="31">
        <v>0</v>
      </c>
      <c r="V8" s="31">
        <v>0</v>
      </c>
      <c r="W8" s="31">
        <v>72.100543478260875</v>
      </c>
      <c r="X8" s="31">
        <v>17.964673913043477</v>
      </c>
      <c r="Y8" s="31">
        <v>0.30978260869565216</v>
      </c>
      <c r="Z8" s="31">
        <v>0</v>
      </c>
      <c r="AA8" s="31">
        <v>17.554347826086957</v>
      </c>
      <c r="AB8" s="31">
        <v>0</v>
      </c>
      <c r="AC8" s="31">
        <v>36.271739130434781</v>
      </c>
      <c r="AD8" s="31">
        <v>0</v>
      </c>
      <c r="AE8" s="31">
        <v>0</v>
      </c>
      <c r="AF8" t="s">
        <v>38</v>
      </c>
      <c r="AG8" s="32">
        <v>3</v>
      </c>
      <c r="AH8"/>
    </row>
    <row r="9" spans="1:34" x14ac:dyDescent="0.25">
      <c r="A9" t="s">
        <v>113</v>
      </c>
      <c r="B9" t="s">
        <v>58</v>
      </c>
      <c r="C9" t="s">
        <v>96</v>
      </c>
      <c r="D9" t="s">
        <v>102</v>
      </c>
      <c r="E9" s="31">
        <v>80.565217391304344</v>
      </c>
      <c r="F9" s="31">
        <v>4.056706691851053</v>
      </c>
      <c r="G9" s="31">
        <v>3.6974433351322182</v>
      </c>
      <c r="H9" s="31">
        <v>0.98003372908796549</v>
      </c>
      <c r="I9" s="31">
        <v>0.62077037236913102</v>
      </c>
      <c r="J9" s="31">
        <v>326.82945652173919</v>
      </c>
      <c r="K9" s="31">
        <v>297.88532608695652</v>
      </c>
      <c r="L9" s="31">
        <v>78.95663043478261</v>
      </c>
      <c r="M9" s="31">
        <v>50.012499999999989</v>
      </c>
      <c r="N9" s="31">
        <v>24.623478260869572</v>
      </c>
      <c r="O9" s="31">
        <v>4.3206521739130439</v>
      </c>
      <c r="P9" s="31">
        <v>66.515652173913054</v>
      </c>
      <c r="Q9" s="31">
        <v>66.515652173913054</v>
      </c>
      <c r="R9" s="31">
        <v>0</v>
      </c>
      <c r="S9" s="31">
        <v>181.35717391304351</v>
      </c>
      <c r="T9" s="31">
        <v>181.35717391304351</v>
      </c>
      <c r="U9" s="31">
        <v>0</v>
      </c>
      <c r="V9" s="31">
        <v>0</v>
      </c>
      <c r="W9" s="31">
        <v>34.307934782608697</v>
      </c>
      <c r="X9" s="31">
        <v>0</v>
      </c>
      <c r="Y9" s="31">
        <v>0</v>
      </c>
      <c r="Z9" s="31">
        <v>0</v>
      </c>
      <c r="AA9" s="31">
        <v>9.5457608695652194</v>
      </c>
      <c r="AB9" s="31">
        <v>0</v>
      </c>
      <c r="AC9" s="31">
        <v>24.762173913043476</v>
      </c>
      <c r="AD9" s="31">
        <v>0</v>
      </c>
      <c r="AE9" s="31">
        <v>0</v>
      </c>
      <c r="AF9" t="s">
        <v>14</v>
      </c>
      <c r="AG9" s="32">
        <v>3</v>
      </c>
      <c r="AH9"/>
    </row>
    <row r="10" spans="1:34" x14ac:dyDescent="0.25">
      <c r="A10" t="s">
        <v>113</v>
      </c>
      <c r="B10" t="s">
        <v>71</v>
      </c>
      <c r="C10" t="s">
        <v>92</v>
      </c>
      <c r="D10" t="s">
        <v>102</v>
      </c>
      <c r="E10" s="31">
        <v>96.184782608695656</v>
      </c>
      <c r="F10" s="31">
        <v>3.8052333597016603</v>
      </c>
      <c r="G10" s="31">
        <v>3.5610532263532595</v>
      </c>
      <c r="H10" s="31">
        <v>0.71347044863826414</v>
      </c>
      <c r="I10" s="31">
        <v>0.46929031528986326</v>
      </c>
      <c r="J10" s="31">
        <v>366.00554347826079</v>
      </c>
      <c r="K10" s="31">
        <v>342.51913043478254</v>
      </c>
      <c r="L10" s="31">
        <v>68.625</v>
      </c>
      <c r="M10" s="31">
        <v>45.138586956521742</v>
      </c>
      <c r="N10" s="31">
        <v>18.214673913043477</v>
      </c>
      <c r="O10" s="31">
        <v>5.2717391304347823</v>
      </c>
      <c r="P10" s="31">
        <v>107.74663043478259</v>
      </c>
      <c r="Q10" s="31">
        <v>107.74663043478259</v>
      </c>
      <c r="R10" s="31">
        <v>0</v>
      </c>
      <c r="S10" s="31">
        <v>189.63391304347823</v>
      </c>
      <c r="T10" s="31">
        <v>176.67739130434779</v>
      </c>
      <c r="U10" s="31">
        <v>12.956521739130435</v>
      </c>
      <c r="V10" s="31">
        <v>0</v>
      </c>
      <c r="W10" s="31">
        <v>166.84521739130435</v>
      </c>
      <c r="X10" s="31">
        <v>33.296195652173921</v>
      </c>
      <c r="Y10" s="31">
        <v>0</v>
      </c>
      <c r="Z10" s="31">
        <v>0</v>
      </c>
      <c r="AA10" s="31">
        <v>24.12163043478261</v>
      </c>
      <c r="AB10" s="31">
        <v>0</v>
      </c>
      <c r="AC10" s="31">
        <v>109.42739130434782</v>
      </c>
      <c r="AD10" s="31">
        <v>0</v>
      </c>
      <c r="AE10" s="31">
        <v>0</v>
      </c>
      <c r="AF10" t="s">
        <v>27</v>
      </c>
      <c r="AG10" s="32">
        <v>3</v>
      </c>
      <c r="AH10"/>
    </row>
    <row r="11" spans="1:34" x14ac:dyDescent="0.25">
      <c r="A11" t="s">
        <v>113</v>
      </c>
      <c r="B11" t="s">
        <v>52</v>
      </c>
      <c r="C11" t="s">
        <v>91</v>
      </c>
      <c r="D11" t="s">
        <v>102</v>
      </c>
      <c r="E11" s="31">
        <v>87.630434782608702</v>
      </c>
      <c r="F11" s="31">
        <v>3.6594120565616466</v>
      </c>
      <c r="G11" s="31">
        <v>3.3255929049863551</v>
      </c>
      <c r="H11" s="31">
        <v>0.83442197965765308</v>
      </c>
      <c r="I11" s="31">
        <v>0.58932150831059282</v>
      </c>
      <c r="J11" s="31">
        <v>320.67586956521734</v>
      </c>
      <c r="K11" s="31">
        <v>291.42315217391302</v>
      </c>
      <c r="L11" s="31">
        <v>73.120760869565217</v>
      </c>
      <c r="M11" s="31">
        <v>51.642499999999998</v>
      </c>
      <c r="N11" s="31">
        <v>16.173913043478262</v>
      </c>
      <c r="O11" s="31">
        <v>5.3043478260869561</v>
      </c>
      <c r="P11" s="31">
        <v>89.250217391304332</v>
      </c>
      <c r="Q11" s="31">
        <v>81.475760869565207</v>
      </c>
      <c r="R11" s="31">
        <v>7.7744565217391308</v>
      </c>
      <c r="S11" s="31">
        <v>158.30489130434782</v>
      </c>
      <c r="T11" s="31">
        <v>154.96793478260869</v>
      </c>
      <c r="U11" s="31">
        <v>3.3369565217391304</v>
      </c>
      <c r="V11" s="31">
        <v>0</v>
      </c>
      <c r="W11" s="31">
        <v>39.194021739130427</v>
      </c>
      <c r="X11" s="31">
        <v>13.383478260869561</v>
      </c>
      <c r="Y11" s="31">
        <v>0</v>
      </c>
      <c r="Z11" s="31">
        <v>0</v>
      </c>
      <c r="AA11" s="31">
        <v>13.769239130434782</v>
      </c>
      <c r="AB11" s="31">
        <v>0</v>
      </c>
      <c r="AC11" s="31">
        <v>12.041304347826086</v>
      </c>
      <c r="AD11" s="31">
        <v>0</v>
      </c>
      <c r="AE11" s="31">
        <v>0</v>
      </c>
      <c r="AF11" t="s">
        <v>8</v>
      </c>
      <c r="AG11" s="32">
        <v>3</v>
      </c>
      <c r="AH11"/>
    </row>
    <row r="12" spans="1:34" x14ac:dyDescent="0.25">
      <c r="A12" t="s">
        <v>113</v>
      </c>
      <c r="B12" t="s">
        <v>60</v>
      </c>
      <c r="C12" t="s">
        <v>94</v>
      </c>
      <c r="D12" t="s">
        <v>104</v>
      </c>
      <c r="E12" s="31">
        <v>98.163043478260875</v>
      </c>
      <c r="F12" s="31">
        <v>3.8259882626508692</v>
      </c>
      <c r="G12" s="31">
        <v>3.3870003321891264</v>
      </c>
      <c r="H12" s="31">
        <v>0.94931569039973418</v>
      </c>
      <c r="I12" s="31">
        <v>0.51032775993799129</v>
      </c>
      <c r="J12" s="31">
        <v>375.57065217391306</v>
      </c>
      <c r="K12" s="31">
        <v>332.47826086956525</v>
      </c>
      <c r="L12" s="31">
        <v>93.187717391304346</v>
      </c>
      <c r="M12" s="31">
        <v>50.095326086956518</v>
      </c>
      <c r="N12" s="31">
        <v>37.875</v>
      </c>
      <c r="O12" s="31">
        <v>5.2173913043478262</v>
      </c>
      <c r="P12" s="31">
        <v>90.129782608695663</v>
      </c>
      <c r="Q12" s="31">
        <v>90.129782608695663</v>
      </c>
      <c r="R12" s="31">
        <v>0</v>
      </c>
      <c r="S12" s="31">
        <v>192.25315217391309</v>
      </c>
      <c r="T12" s="31">
        <v>179.09282608695656</v>
      </c>
      <c r="U12" s="31">
        <v>13.160326086956522</v>
      </c>
      <c r="V12" s="31">
        <v>0</v>
      </c>
      <c r="W12" s="31">
        <v>50.508152173913039</v>
      </c>
      <c r="X12" s="31">
        <v>7.2257608695652173</v>
      </c>
      <c r="Y12" s="31">
        <v>0</v>
      </c>
      <c r="Z12" s="31">
        <v>0</v>
      </c>
      <c r="AA12" s="31">
        <v>1.6732608695652174</v>
      </c>
      <c r="AB12" s="31">
        <v>0</v>
      </c>
      <c r="AC12" s="31">
        <v>41.609130434782607</v>
      </c>
      <c r="AD12" s="31">
        <v>0</v>
      </c>
      <c r="AE12" s="31">
        <v>0</v>
      </c>
      <c r="AF12" t="s">
        <v>16</v>
      </c>
      <c r="AG12" s="32">
        <v>3</v>
      </c>
      <c r="AH12"/>
    </row>
    <row r="13" spans="1:34" x14ac:dyDescent="0.25">
      <c r="A13" t="s">
        <v>113</v>
      </c>
      <c r="B13" t="s">
        <v>55</v>
      </c>
      <c r="C13" t="s">
        <v>94</v>
      </c>
      <c r="D13" t="s">
        <v>104</v>
      </c>
      <c r="E13" s="31">
        <v>52.858695652173914</v>
      </c>
      <c r="F13" s="31">
        <v>4.4001645075056546</v>
      </c>
      <c r="G13" s="31">
        <v>4.1349989718280895</v>
      </c>
      <c r="H13" s="31">
        <v>1.2438823771334566</v>
      </c>
      <c r="I13" s="31">
        <v>0.97871684145589144</v>
      </c>
      <c r="J13" s="31">
        <v>232.58695652173913</v>
      </c>
      <c r="K13" s="31">
        <v>218.57065217391303</v>
      </c>
      <c r="L13" s="31">
        <v>65.75</v>
      </c>
      <c r="M13" s="31">
        <v>51.733695652173914</v>
      </c>
      <c r="N13" s="31">
        <v>9.8858695652173907</v>
      </c>
      <c r="O13" s="31">
        <v>4.1304347826086953</v>
      </c>
      <c r="P13" s="31">
        <v>35.206521739130437</v>
      </c>
      <c r="Q13" s="31">
        <v>35.206521739130437</v>
      </c>
      <c r="R13" s="31">
        <v>0</v>
      </c>
      <c r="S13" s="31">
        <v>131.63043478260869</v>
      </c>
      <c r="T13" s="31">
        <v>131.63043478260869</v>
      </c>
      <c r="U13" s="31">
        <v>0</v>
      </c>
      <c r="V13" s="31">
        <v>0</v>
      </c>
      <c r="W13" s="31">
        <v>0</v>
      </c>
      <c r="X13" s="31">
        <v>0</v>
      </c>
      <c r="Y13" s="31">
        <v>0</v>
      </c>
      <c r="Z13" s="31">
        <v>0</v>
      </c>
      <c r="AA13" s="31">
        <v>0</v>
      </c>
      <c r="AB13" s="31">
        <v>0</v>
      </c>
      <c r="AC13" s="31">
        <v>0</v>
      </c>
      <c r="AD13" s="31">
        <v>0</v>
      </c>
      <c r="AE13" s="31">
        <v>0</v>
      </c>
      <c r="AF13" t="s">
        <v>11</v>
      </c>
      <c r="AG13" s="32">
        <v>3</v>
      </c>
      <c r="AH13"/>
    </row>
    <row r="14" spans="1:34" x14ac:dyDescent="0.25">
      <c r="A14" t="s">
        <v>113</v>
      </c>
      <c r="B14" t="s">
        <v>76</v>
      </c>
      <c r="C14" t="s">
        <v>89</v>
      </c>
      <c r="D14" t="s">
        <v>103</v>
      </c>
      <c r="E14" s="31">
        <v>52.619565217391305</v>
      </c>
      <c r="F14" s="31">
        <v>6.1884941127866142</v>
      </c>
      <c r="G14" s="31">
        <v>4.8658851476967575</v>
      </c>
      <c r="H14" s="31">
        <v>2.4242408593265856</v>
      </c>
      <c r="I14" s="31">
        <v>1.101631894236728</v>
      </c>
      <c r="J14" s="31">
        <v>325.63586956521738</v>
      </c>
      <c r="K14" s="31">
        <v>256.04076086956525</v>
      </c>
      <c r="L14" s="31">
        <v>127.5625</v>
      </c>
      <c r="M14" s="31">
        <v>57.967391304347828</v>
      </c>
      <c r="N14" s="31">
        <v>64.785326086956516</v>
      </c>
      <c r="O14" s="31">
        <v>4.8097826086956523</v>
      </c>
      <c r="P14" s="31">
        <v>29.046195652173914</v>
      </c>
      <c r="Q14" s="31">
        <v>29.046195652173914</v>
      </c>
      <c r="R14" s="31">
        <v>0</v>
      </c>
      <c r="S14" s="31">
        <v>169.02717391304347</v>
      </c>
      <c r="T14" s="31">
        <v>169.02717391304347</v>
      </c>
      <c r="U14" s="31">
        <v>0</v>
      </c>
      <c r="V14" s="31">
        <v>0</v>
      </c>
      <c r="W14" s="31">
        <v>7.6277173913043477</v>
      </c>
      <c r="X14" s="31">
        <v>0</v>
      </c>
      <c r="Y14" s="31">
        <v>7.6277173913043477</v>
      </c>
      <c r="Z14" s="31">
        <v>0</v>
      </c>
      <c r="AA14" s="31">
        <v>0</v>
      </c>
      <c r="AB14" s="31">
        <v>0</v>
      </c>
      <c r="AC14" s="31">
        <v>0</v>
      </c>
      <c r="AD14" s="31">
        <v>0</v>
      </c>
      <c r="AE14" s="31">
        <v>0</v>
      </c>
      <c r="AF14" t="s">
        <v>32</v>
      </c>
      <c r="AG14" s="32">
        <v>3</v>
      </c>
      <c r="AH14"/>
    </row>
    <row r="15" spans="1:34" x14ac:dyDescent="0.25">
      <c r="A15" t="s">
        <v>113</v>
      </c>
      <c r="B15" t="s">
        <v>70</v>
      </c>
      <c r="C15" t="s">
        <v>101</v>
      </c>
      <c r="D15" t="s">
        <v>103</v>
      </c>
      <c r="E15" s="31">
        <v>65.869565217391298</v>
      </c>
      <c r="F15" s="31">
        <v>3.9791402640264022</v>
      </c>
      <c r="G15" s="31">
        <v>3.5771006600660069</v>
      </c>
      <c r="H15" s="31">
        <v>0.74451485148514829</v>
      </c>
      <c r="I15" s="31">
        <v>0.46491749174917474</v>
      </c>
      <c r="J15" s="31">
        <v>262.10423913043473</v>
      </c>
      <c r="K15" s="31">
        <v>235.62206521739131</v>
      </c>
      <c r="L15" s="31">
        <v>49.040869565217371</v>
      </c>
      <c r="M15" s="31">
        <v>30.623913043478247</v>
      </c>
      <c r="N15" s="31">
        <v>12.764782608695651</v>
      </c>
      <c r="O15" s="31">
        <v>5.6521739130434785</v>
      </c>
      <c r="P15" s="31">
        <v>59.898695652173913</v>
      </c>
      <c r="Q15" s="31">
        <v>51.833478260869562</v>
      </c>
      <c r="R15" s="31">
        <v>8.0652173913043477</v>
      </c>
      <c r="S15" s="31">
        <v>153.16467391304349</v>
      </c>
      <c r="T15" s="31">
        <v>153.16467391304349</v>
      </c>
      <c r="U15" s="31">
        <v>0</v>
      </c>
      <c r="V15" s="31">
        <v>0</v>
      </c>
      <c r="W15" s="31">
        <v>0</v>
      </c>
      <c r="X15" s="31">
        <v>0</v>
      </c>
      <c r="Y15" s="31">
        <v>0</v>
      </c>
      <c r="Z15" s="31">
        <v>0</v>
      </c>
      <c r="AA15" s="31">
        <v>0</v>
      </c>
      <c r="AB15" s="31">
        <v>0</v>
      </c>
      <c r="AC15" s="31">
        <v>0</v>
      </c>
      <c r="AD15" s="31">
        <v>0</v>
      </c>
      <c r="AE15" s="31">
        <v>0</v>
      </c>
      <c r="AF15" t="s">
        <v>26</v>
      </c>
      <c r="AG15" s="32">
        <v>3</v>
      </c>
      <c r="AH15"/>
    </row>
    <row r="16" spans="1:34" x14ac:dyDescent="0.25">
      <c r="A16" t="s">
        <v>113</v>
      </c>
      <c r="B16" t="s">
        <v>86</v>
      </c>
      <c r="C16" t="s">
        <v>96</v>
      </c>
      <c r="D16" t="s">
        <v>102</v>
      </c>
      <c r="E16" s="31">
        <v>44.684782608695649</v>
      </c>
      <c r="F16" s="31">
        <v>10.305300413524689</v>
      </c>
      <c r="G16" s="31">
        <v>9.9086548285088778</v>
      </c>
      <c r="H16" s="31">
        <v>5.0546387740209191</v>
      </c>
      <c r="I16" s="31">
        <v>4.6579931890051087</v>
      </c>
      <c r="J16" s="31">
        <v>460.49010869565211</v>
      </c>
      <c r="K16" s="31">
        <v>442.76608695652169</v>
      </c>
      <c r="L16" s="31">
        <v>225.86543478260867</v>
      </c>
      <c r="M16" s="31">
        <v>208.14141304347825</v>
      </c>
      <c r="N16" s="31">
        <v>11.984891304347824</v>
      </c>
      <c r="O16" s="31">
        <v>5.7391304347826084</v>
      </c>
      <c r="P16" s="31">
        <v>43.411413043478255</v>
      </c>
      <c r="Q16" s="31">
        <v>43.411413043478255</v>
      </c>
      <c r="R16" s="31">
        <v>0</v>
      </c>
      <c r="S16" s="31">
        <v>191.2132608695652</v>
      </c>
      <c r="T16" s="31">
        <v>191.2132608695652</v>
      </c>
      <c r="U16" s="31">
        <v>0</v>
      </c>
      <c r="V16" s="31">
        <v>0</v>
      </c>
      <c r="W16" s="31">
        <v>0</v>
      </c>
      <c r="X16" s="31">
        <v>0</v>
      </c>
      <c r="Y16" s="31">
        <v>0</v>
      </c>
      <c r="Z16" s="31">
        <v>0</v>
      </c>
      <c r="AA16" s="31">
        <v>0</v>
      </c>
      <c r="AB16" s="31">
        <v>0</v>
      </c>
      <c r="AC16" s="31">
        <v>0</v>
      </c>
      <c r="AD16" s="31">
        <v>0</v>
      </c>
      <c r="AE16" s="31">
        <v>0</v>
      </c>
      <c r="AF16" t="s">
        <v>42</v>
      </c>
      <c r="AG16" s="32">
        <v>3</v>
      </c>
      <c r="AH16"/>
    </row>
    <row r="17" spans="1:34" x14ac:dyDescent="0.25">
      <c r="A17" t="s">
        <v>113</v>
      </c>
      <c r="B17" t="s">
        <v>85</v>
      </c>
      <c r="C17" t="s">
        <v>91</v>
      </c>
      <c r="D17" t="s">
        <v>102</v>
      </c>
      <c r="E17" s="31">
        <v>38.402173913043477</v>
      </c>
      <c r="F17" s="31">
        <v>4.2898160203792788</v>
      </c>
      <c r="G17" s="31">
        <v>3.8754373054061686</v>
      </c>
      <c r="H17" s="31">
        <v>1.269980186810076</v>
      </c>
      <c r="I17" s="31">
        <v>0.85560147183696533</v>
      </c>
      <c r="J17" s="31">
        <v>164.73826086956512</v>
      </c>
      <c r="K17" s="31">
        <v>148.82521739130428</v>
      </c>
      <c r="L17" s="31">
        <v>48.769999999999982</v>
      </c>
      <c r="M17" s="31">
        <v>32.856956521739114</v>
      </c>
      <c r="N17" s="31">
        <v>10.173913043478262</v>
      </c>
      <c r="O17" s="31">
        <v>5.7391304347826084</v>
      </c>
      <c r="P17" s="31">
        <v>32.218913043478253</v>
      </c>
      <c r="Q17" s="31">
        <v>32.218913043478253</v>
      </c>
      <c r="R17" s="31">
        <v>0</v>
      </c>
      <c r="S17" s="31">
        <v>83.749347826086904</v>
      </c>
      <c r="T17" s="31">
        <v>83.749347826086904</v>
      </c>
      <c r="U17" s="31">
        <v>0</v>
      </c>
      <c r="V17" s="31">
        <v>0</v>
      </c>
      <c r="W17" s="31">
        <v>0</v>
      </c>
      <c r="X17" s="31">
        <v>0</v>
      </c>
      <c r="Y17" s="31">
        <v>0</v>
      </c>
      <c r="Z17" s="31">
        <v>0</v>
      </c>
      <c r="AA17" s="31">
        <v>0</v>
      </c>
      <c r="AB17" s="31">
        <v>0</v>
      </c>
      <c r="AC17" s="31">
        <v>0</v>
      </c>
      <c r="AD17" s="31">
        <v>0</v>
      </c>
      <c r="AE17" s="31">
        <v>0</v>
      </c>
      <c r="AF17" t="s">
        <v>41</v>
      </c>
      <c r="AG17" s="32">
        <v>3</v>
      </c>
      <c r="AH17"/>
    </row>
    <row r="18" spans="1:34" x14ac:dyDescent="0.25">
      <c r="A18" t="s">
        <v>113</v>
      </c>
      <c r="B18" t="s">
        <v>73</v>
      </c>
      <c r="C18" t="s">
        <v>91</v>
      </c>
      <c r="D18" t="s">
        <v>102</v>
      </c>
      <c r="E18" s="31">
        <v>79.717391304347828</v>
      </c>
      <c r="F18" s="31">
        <v>4.5071925279520046</v>
      </c>
      <c r="G18" s="31">
        <v>3.9034292337060261</v>
      </c>
      <c r="H18" s="31">
        <v>0.82441368966457595</v>
      </c>
      <c r="I18" s="31">
        <v>0.22065039541859829</v>
      </c>
      <c r="J18" s="31">
        <v>359.30163043478262</v>
      </c>
      <c r="K18" s="31">
        <v>311.17119565217388</v>
      </c>
      <c r="L18" s="31">
        <v>65.720108695652172</v>
      </c>
      <c r="M18" s="31">
        <v>17.589673913043477</v>
      </c>
      <c r="N18" s="31">
        <v>44.043478260869563</v>
      </c>
      <c r="O18" s="31">
        <v>4.0869565217391308</v>
      </c>
      <c r="P18" s="31">
        <v>87.671195652173907</v>
      </c>
      <c r="Q18" s="31">
        <v>87.671195652173907</v>
      </c>
      <c r="R18" s="31">
        <v>0</v>
      </c>
      <c r="S18" s="31">
        <v>205.91032608695653</v>
      </c>
      <c r="T18" s="31">
        <v>205.91032608695653</v>
      </c>
      <c r="U18" s="31">
        <v>0</v>
      </c>
      <c r="V18" s="31">
        <v>0</v>
      </c>
      <c r="W18" s="31">
        <v>0</v>
      </c>
      <c r="X18" s="31">
        <v>0</v>
      </c>
      <c r="Y18" s="31">
        <v>0</v>
      </c>
      <c r="Z18" s="31">
        <v>0</v>
      </c>
      <c r="AA18" s="31">
        <v>0</v>
      </c>
      <c r="AB18" s="31">
        <v>0</v>
      </c>
      <c r="AC18" s="31">
        <v>0</v>
      </c>
      <c r="AD18" s="31">
        <v>0</v>
      </c>
      <c r="AE18" s="31">
        <v>0</v>
      </c>
      <c r="AF18" t="s">
        <v>29</v>
      </c>
      <c r="AG18" s="32">
        <v>3</v>
      </c>
      <c r="AH18"/>
    </row>
    <row r="19" spans="1:34" x14ac:dyDescent="0.25">
      <c r="A19" t="s">
        <v>113</v>
      </c>
      <c r="B19" t="s">
        <v>66</v>
      </c>
      <c r="C19" t="s">
        <v>98</v>
      </c>
      <c r="D19" t="s">
        <v>103</v>
      </c>
      <c r="E19" s="31">
        <v>119.56521739130434</v>
      </c>
      <c r="F19" s="31">
        <v>3.6816981818181826</v>
      </c>
      <c r="G19" s="31">
        <v>3.4573827272727273</v>
      </c>
      <c r="H19" s="31">
        <v>0.62805272727272721</v>
      </c>
      <c r="I19" s="31">
        <v>0.46306727272727272</v>
      </c>
      <c r="J19" s="31">
        <v>440.20304347826095</v>
      </c>
      <c r="K19" s="31">
        <v>413.38271739130437</v>
      </c>
      <c r="L19" s="31">
        <v>75.093260869565214</v>
      </c>
      <c r="M19" s="31">
        <v>55.36673913043478</v>
      </c>
      <c r="N19" s="31">
        <v>16.469130434782606</v>
      </c>
      <c r="O19" s="31">
        <v>3.2573913043478262</v>
      </c>
      <c r="P19" s="31">
        <v>108.00576086956522</v>
      </c>
      <c r="Q19" s="31">
        <v>100.91195652173914</v>
      </c>
      <c r="R19" s="31">
        <v>7.0938043478260857</v>
      </c>
      <c r="S19" s="31">
        <v>257.10402173913047</v>
      </c>
      <c r="T19" s="31">
        <v>257.10402173913047</v>
      </c>
      <c r="U19" s="31">
        <v>0</v>
      </c>
      <c r="V19" s="31">
        <v>0</v>
      </c>
      <c r="W19" s="31">
        <v>109.44565217391303</v>
      </c>
      <c r="X19" s="31">
        <v>1.4034782608695653</v>
      </c>
      <c r="Y19" s="31">
        <v>0</v>
      </c>
      <c r="Z19" s="31">
        <v>0</v>
      </c>
      <c r="AA19" s="31">
        <v>44.800434782608697</v>
      </c>
      <c r="AB19" s="31">
        <v>0</v>
      </c>
      <c r="AC19" s="31">
        <v>63.24173913043478</v>
      </c>
      <c r="AD19" s="31">
        <v>0</v>
      </c>
      <c r="AE19" s="31">
        <v>0</v>
      </c>
      <c r="AF19" t="s">
        <v>22</v>
      </c>
      <c r="AG19" s="32">
        <v>3</v>
      </c>
      <c r="AH19"/>
    </row>
    <row r="20" spans="1:34" x14ac:dyDescent="0.25">
      <c r="A20" t="s">
        <v>113</v>
      </c>
      <c r="B20" t="s">
        <v>62</v>
      </c>
      <c r="C20" t="s">
        <v>97</v>
      </c>
      <c r="D20" t="s">
        <v>103</v>
      </c>
      <c r="E20" s="31">
        <v>98.184782608695656</v>
      </c>
      <c r="F20" s="31">
        <v>3.8138071515554079</v>
      </c>
      <c r="G20" s="31">
        <v>3.686123104173586</v>
      </c>
      <c r="H20" s="31">
        <v>0.8084268792206355</v>
      </c>
      <c r="I20" s="31">
        <v>0.68074283183881334</v>
      </c>
      <c r="J20" s="31">
        <v>374.45782608695652</v>
      </c>
      <c r="K20" s="31">
        <v>361.92119565217394</v>
      </c>
      <c r="L20" s="31">
        <v>79.375217391304361</v>
      </c>
      <c r="M20" s="31">
        <v>66.838586956521752</v>
      </c>
      <c r="N20" s="31">
        <v>5.6290217391304322</v>
      </c>
      <c r="O20" s="31">
        <v>6.9076086956521738</v>
      </c>
      <c r="P20" s="31">
        <v>94.329456521739118</v>
      </c>
      <c r="Q20" s="31">
        <v>94.329456521739118</v>
      </c>
      <c r="R20" s="31">
        <v>0</v>
      </c>
      <c r="S20" s="31">
        <v>200.75315217391307</v>
      </c>
      <c r="T20" s="31">
        <v>200.75315217391307</v>
      </c>
      <c r="U20" s="31">
        <v>0</v>
      </c>
      <c r="V20" s="31">
        <v>0</v>
      </c>
      <c r="W20" s="31">
        <v>5.9216304347826085</v>
      </c>
      <c r="X20" s="31">
        <v>1.2771739130434783</v>
      </c>
      <c r="Y20" s="31">
        <v>0</v>
      </c>
      <c r="Z20" s="31">
        <v>0</v>
      </c>
      <c r="AA20" s="31">
        <v>1.3967391304347827</v>
      </c>
      <c r="AB20" s="31">
        <v>0</v>
      </c>
      <c r="AC20" s="31">
        <v>3.2477173913043473</v>
      </c>
      <c r="AD20" s="31">
        <v>0</v>
      </c>
      <c r="AE20" s="31">
        <v>0</v>
      </c>
      <c r="AF20" t="s">
        <v>18</v>
      </c>
      <c r="AG20" s="32">
        <v>3</v>
      </c>
      <c r="AH20"/>
    </row>
    <row r="21" spans="1:34" x14ac:dyDescent="0.25">
      <c r="A21" t="s">
        <v>113</v>
      </c>
      <c r="B21" t="s">
        <v>84</v>
      </c>
      <c r="C21" t="s">
        <v>96</v>
      </c>
      <c r="D21" t="s">
        <v>102</v>
      </c>
      <c r="E21" s="31">
        <v>30.423913043478262</v>
      </c>
      <c r="F21" s="31">
        <v>5.7510718113612</v>
      </c>
      <c r="G21" s="31">
        <v>5.2370275098249364</v>
      </c>
      <c r="H21" s="31">
        <v>1.7150339406931046</v>
      </c>
      <c r="I21" s="31">
        <v>1.2009896391568418</v>
      </c>
      <c r="J21" s="31">
        <v>174.97010869565216</v>
      </c>
      <c r="K21" s="31">
        <v>159.33086956521737</v>
      </c>
      <c r="L21" s="31">
        <v>52.178043478260868</v>
      </c>
      <c r="M21" s="31">
        <v>36.538804347826087</v>
      </c>
      <c r="N21" s="31">
        <v>10.058695652173913</v>
      </c>
      <c r="O21" s="31">
        <v>5.5805434782608696</v>
      </c>
      <c r="P21" s="31">
        <v>22.179130434782607</v>
      </c>
      <c r="Q21" s="31">
        <v>22.179130434782607</v>
      </c>
      <c r="R21" s="31">
        <v>0</v>
      </c>
      <c r="S21" s="31">
        <v>100.61293478260868</v>
      </c>
      <c r="T21" s="31">
        <v>100.61293478260868</v>
      </c>
      <c r="U21" s="31">
        <v>0</v>
      </c>
      <c r="V21" s="31">
        <v>0</v>
      </c>
      <c r="W21" s="31">
        <v>0</v>
      </c>
      <c r="X21" s="31">
        <v>0</v>
      </c>
      <c r="Y21" s="31">
        <v>0</v>
      </c>
      <c r="Z21" s="31">
        <v>0</v>
      </c>
      <c r="AA21" s="31">
        <v>0</v>
      </c>
      <c r="AB21" s="31">
        <v>0</v>
      </c>
      <c r="AC21" s="31">
        <v>0</v>
      </c>
      <c r="AD21" s="31">
        <v>0</v>
      </c>
      <c r="AE21" s="31">
        <v>0</v>
      </c>
      <c r="AF21" t="s">
        <v>40</v>
      </c>
      <c r="AG21" s="32">
        <v>3</v>
      </c>
      <c r="AH21"/>
    </row>
    <row r="22" spans="1:34" x14ac:dyDescent="0.25">
      <c r="A22" t="s">
        <v>113</v>
      </c>
      <c r="B22" t="s">
        <v>44</v>
      </c>
      <c r="C22" t="s">
        <v>91</v>
      </c>
      <c r="D22" t="s">
        <v>102</v>
      </c>
      <c r="E22" s="31">
        <v>97.032608695652172</v>
      </c>
      <c r="F22" s="31">
        <v>3.2792931555953846</v>
      </c>
      <c r="G22" s="31">
        <v>3.129046712221351</v>
      </c>
      <c r="H22" s="31">
        <v>0.85457040439117282</v>
      </c>
      <c r="I22" s="31">
        <v>0.70432396101713901</v>
      </c>
      <c r="J22" s="31">
        <v>318.19836956521738</v>
      </c>
      <c r="K22" s="31">
        <v>303.61956521739131</v>
      </c>
      <c r="L22" s="31">
        <v>82.921195652173907</v>
      </c>
      <c r="M22" s="31">
        <v>68.342391304347828</v>
      </c>
      <c r="N22" s="31">
        <v>8.3342391304347831</v>
      </c>
      <c r="O22" s="31">
        <v>6.2445652173913047</v>
      </c>
      <c r="P22" s="31">
        <v>81.798913043478265</v>
      </c>
      <c r="Q22" s="31">
        <v>81.798913043478265</v>
      </c>
      <c r="R22" s="31">
        <v>0</v>
      </c>
      <c r="S22" s="31">
        <v>153.47826086956522</v>
      </c>
      <c r="T22" s="31">
        <v>153.47826086956522</v>
      </c>
      <c r="U22" s="31">
        <v>0</v>
      </c>
      <c r="V22" s="31">
        <v>0</v>
      </c>
      <c r="W22" s="31">
        <v>0</v>
      </c>
      <c r="X22" s="31">
        <v>0</v>
      </c>
      <c r="Y22" s="31">
        <v>0</v>
      </c>
      <c r="Z22" s="31">
        <v>0</v>
      </c>
      <c r="AA22" s="31">
        <v>0</v>
      </c>
      <c r="AB22" s="31">
        <v>0</v>
      </c>
      <c r="AC22" s="31">
        <v>0</v>
      </c>
      <c r="AD22" s="31">
        <v>0</v>
      </c>
      <c r="AE22" s="31">
        <v>0</v>
      </c>
      <c r="AF22" t="s">
        <v>0</v>
      </c>
      <c r="AG22" s="32">
        <v>3</v>
      </c>
      <c r="AH22"/>
    </row>
    <row r="23" spans="1:34" x14ac:dyDescent="0.25">
      <c r="A23" t="s">
        <v>113</v>
      </c>
      <c r="B23" t="s">
        <v>72</v>
      </c>
      <c r="C23" t="s">
        <v>91</v>
      </c>
      <c r="D23" t="s">
        <v>102</v>
      </c>
      <c r="E23" s="31">
        <v>63.521739130434781</v>
      </c>
      <c r="F23" s="31">
        <v>3.731505817932923</v>
      </c>
      <c r="G23" s="31">
        <v>3.731505817932923</v>
      </c>
      <c r="H23" s="31">
        <v>0.48045003422313481</v>
      </c>
      <c r="I23" s="31">
        <v>0.48045003422313481</v>
      </c>
      <c r="J23" s="31">
        <v>237.0317391304348</v>
      </c>
      <c r="K23" s="31">
        <v>237.0317391304348</v>
      </c>
      <c r="L23" s="31">
        <v>30.519021739130434</v>
      </c>
      <c r="M23" s="31">
        <v>30.519021739130434</v>
      </c>
      <c r="N23" s="31">
        <v>0</v>
      </c>
      <c r="O23" s="31">
        <v>0</v>
      </c>
      <c r="P23" s="31">
        <v>71.785326086956516</v>
      </c>
      <c r="Q23" s="31">
        <v>71.785326086956516</v>
      </c>
      <c r="R23" s="31">
        <v>0</v>
      </c>
      <c r="S23" s="31">
        <v>134.72739130434783</v>
      </c>
      <c r="T23" s="31">
        <v>134.72739130434783</v>
      </c>
      <c r="U23" s="31">
        <v>0</v>
      </c>
      <c r="V23" s="31">
        <v>0</v>
      </c>
      <c r="W23" s="31">
        <v>0</v>
      </c>
      <c r="X23" s="31">
        <v>0</v>
      </c>
      <c r="Y23" s="31">
        <v>0</v>
      </c>
      <c r="Z23" s="31">
        <v>0</v>
      </c>
      <c r="AA23" s="31">
        <v>0</v>
      </c>
      <c r="AB23" s="31">
        <v>0</v>
      </c>
      <c r="AC23" s="31">
        <v>0</v>
      </c>
      <c r="AD23" s="31">
        <v>0</v>
      </c>
      <c r="AE23" s="31">
        <v>0</v>
      </c>
      <c r="AF23" t="s">
        <v>28</v>
      </c>
      <c r="AG23" s="32">
        <v>3</v>
      </c>
      <c r="AH23"/>
    </row>
    <row r="24" spans="1:34" x14ac:dyDescent="0.25">
      <c r="A24" t="s">
        <v>113</v>
      </c>
      <c r="B24" t="s">
        <v>69</v>
      </c>
      <c r="C24" t="s">
        <v>93</v>
      </c>
      <c r="D24" t="s">
        <v>103</v>
      </c>
      <c r="E24" s="31">
        <v>90</v>
      </c>
      <c r="F24" s="31">
        <v>3.900562801932367</v>
      </c>
      <c r="G24" s="31">
        <v>3.6619456521739129</v>
      </c>
      <c r="H24" s="31">
        <v>0.92365217391304333</v>
      </c>
      <c r="I24" s="31">
        <v>0.68503502415458928</v>
      </c>
      <c r="J24" s="31">
        <v>351.05065217391302</v>
      </c>
      <c r="K24" s="31">
        <v>329.57510869565215</v>
      </c>
      <c r="L24" s="31">
        <v>83.128695652173903</v>
      </c>
      <c r="M24" s="31">
        <v>61.653152173913035</v>
      </c>
      <c r="N24" s="31">
        <v>16.432065217391305</v>
      </c>
      <c r="O24" s="31">
        <v>5.0434782608695654</v>
      </c>
      <c r="P24" s="31">
        <v>75.531956521739133</v>
      </c>
      <c r="Q24" s="31">
        <v>75.531956521739133</v>
      </c>
      <c r="R24" s="31">
        <v>0</v>
      </c>
      <c r="S24" s="31">
        <v>192.39000000000001</v>
      </c>
      <c r="T24" s="31">
        <v>189.85695652173914</v>
      </c>
      <c r="U24" s="31">
        <v>2.5330434782608693</v>
      </c>
      <c r="V24" s="31">
        <v>0</v>
      </c>
      <c r="W24" s="31">
        <v>3.3560869565217391</v>
      </c>
      <c r="X24" s="31">
        <v>0</v>
      </c>
      <c r="Y24" s="31">
        <v>0</v>
      </c>
      <c r="Z24" s="31">
        <v>0</v>
      </c>
      <c r="AA24" s="31">
        <v>2.8397826086956521</v>
      </c>
      <c r="AB24" s="31">
        <v>0</v>
      </c>
      <c r="AC24" s="31">
        <v>0.51630434782608692</v>
      </c>
      <c r="AD24" s="31">
        <v>0</v>
      </c>
      <c r="AE24" s="31">
        <v>0</v>
      </c>
      <c r="AF24" t="s">
        <v>25</v>
      </c>
      <c r="AG24" s="32">
        <v>3</v>
      </c>
      <c r="AH24"/>
    </row>
    <row r="25" spans="1:34" x14ac:dyDescent="0.25">
      <c r="A25" t="s">
        <v>113</v>
      </c>
      <c r="B25" t="s">
        <v>50</v>
      </c>
      <c r="C25" t="s">
        <v>89</v>
      </c>
      <c r="D25" t="s">
        <v>103</v>
      </c>
      <c r="E25" s="31">
        <v>106.94565217391305</v>
      </c>
      <c r="F25" s="31">
        <v>3.8211678016058541</v>
      </c>
      <c r="G25" s="31">
        <v>3.6315733306230307</v>
      </c>
      <c r="H25" s="31">
        <v>0.64914930379103553</v>
      </c>
      <c r="I25" s="31">
        <v>0.4602662872243114</v>
      </c>
      <c r="J25" s="31">
        <v>408.65728260869565</v>
      </c>
      <c r="K25" s="31">
        <v>388.38097826086954</v>
      </c>
      <c r="L25" s="31">
        <v>69.423695652173905</v>
      </c>
      <c r="M25" s="31">
        <v>49.223478260869562</v>
      </c>
      <c r="N25" s="31">
        <v>15.015434782608693</v>
      </c>
      <c r="O25" s="31">
        <v>5.1847826086956523</v>
      </c>
      <c r="P25" s="31">
        <v>99.272717391304326</v>
      </c>
      <c r="Q25" s="31">
        <v>99.196630434782591</v>
      </c>
      <c r="R25" s="31">
        <v>7.6086956521739135E-2</v>
      </c>
      <c r="S25" s="31">
        <v>239.96086956521737</v>
      </c>
      <c r="T25" s="31">
        <v>225.4795652173913</v>
      </c>
      <c r="U25" s="31">
        <v>14.481304347826082</v>
      </c>
      <c r="V25" s="31">
        <v>0</v>
      </c>
      <c r="W25" s="31">
        <v>33.753586956521758</v>
      </c>
      <c r="X25" s="31">
        <v>9.7391304347826071E-2</v>
      </c>
      <c r="Y25" s="31">
        <v>0</v>
      </c>
      <c r="Z25" s="31">
        <v>0</v>
      </c>
      <c r="AA25" s="31">
        <v>16.429130434782618</v>
      </c>
      <c r="AB25" s="31">
        <v>0</v>
      </c>
      <c r="AC25" s="31">
        <v>17.22706521739131</v>
      </c>
      <c r="AD25" s="31">
        <v>0</v>
      </c>
      <c r="AE25" s="31">
        <v>0</v>
      </c>
      <c r="AF25" t="s">
        <v>6</v>
      </c>
      <c r="AG25" s="32">
        <v>3</v>
      </c>
      <c r="AH25"/>
    </row>
    <row r="26" spans="1:34" x14ac:dyDescent="0.25">
      <c r="A26" t="s">
        <v>113</v>
      </c>
      <c r="B26" t="s">
        <v>57</v>
      </c>
      <c r="C26" t="s">
        <v>96</v>
      </c>
      <c r="D26" t="s">
        <v>102</v>
      </c>
      <c r="E26" s="31">
        <v>59.347826086956523</v>
      </c>
      <c r="F26" s="31">
        <v>3.6156465201465191</v>
      </c>
      <c r="G26" s="31">
        <v>3.3218736263736246</v>
      </c>
      <c r="H26" s="31">
        <v>1.050355311355311</v>
      </c>
      <c r="I26" s="31">
        <v>0.7565824175824174</v>
      </c>
      <c r="J26" s="31">
        <v>214.58076086956515</v>
      </c>
      <c r="K26" s="31">
        <v>197.14597826086947</v>
      </c>
      <c r="L26" s="31">
        <v>62.336304347826072</v>
      </c>
      <c r="M26" s="31">
        <v>44.901521739130423</v>
      </c>
      <c r="N26" s="31">
        <v>11.695652173913043</v>
      </c>
      <c r="O26" s="31">
        <v>5.7391304347826084</v>
      </c>
      <c r="P26" s="31">
        <v>79.616739130434738</v>
      </c>
      <c r="Q26" s="31">
        <v>79.616739130434738</v>
      </c>
      <c r="R26" s="31">
        <v>0</v>
      </c>
      <c r="S26" s="31">
        <v>72.62771739130433</v>
      </c>
      <c r="T26" s="31">
        <v>72.62771739130433</v>
      </c>
      <c r="U26" s="31">
        <v>0</v>
      </c>
      <c r="V26" s="31">
        <v>0</v>
      </c>
      <c r="W26" s="31">
        <v>0</v>
      </c>
      <c r="X26" s="31">
        <v>0</v>
      </c>
      <c r="Y26" s="31">
        <v>0</v>
      </c>
      <c r="Z26" s="31">
        <v>0</v>
      </c>
      <c r="AA26" s="31">
        <v>0</v>
      </c>
      <c r="AB26" s="31">
        <v>0</v>
      </c>
      <c r="AC26" s="31">
        <v>0</v>
      </c>
      <c r="AD26" s="31">
        <v>0</v>
      </c>
      <c r="AE26" s="31">
        <v>0</v>
      </c>
      <c r="AF26" t="s">
        <v>13</v>
      </c>
      <c r="AG26" s="32">
        <v>3</v>
      </c>
      <c r="AH26"/>
    </row>
    <row r="27" spans="1:34" x14ac:dyDescent="0.25">
      <c r="A27" t="s">
        <v>113</v>
      </c>
      <c r="B27" t="s">
        <v>68</v>
      </c>
      <c r="C27" t="s">
        <v>100</v>
      </c>
      <c r="D27" t="s">
        <v>102</v>
      </c>
      <c r="E27" s="31">
        <v>105.97826086956522</v>
      </c>
      <c r="F27" s="31">
        <v>3.5231282051282049</v>
      </c>
      <c r="G27" s="31">
        <v>3.3100769230769234</v>
      </c>
      <c r="H27" s="31">
        <v>0.55964102564102558</v>
      </c>
      <c r="I27" s="31">
        <v>0.4037435897435897</v>
      </c>
      <c r="J27" s="31">
        <v>373.375</v>
      </c>
      <c r="K27" s="31">
        <v>350.79619565217394</v>
      </c>
      <c r="L27" s="31">
        <v>59.309782608695649</v>
      </c>
      <c r="M27" s="31">
        <v>42.788043478260867</v>
      </c>
      <c r="N27" s="31">
        <v>11.217391304347826</v>
      </c>
      <c r="O27" s="31">
        <v>5.3043478260869561</v>
      </c>
      <c r="P27" s="31">
        <v>119.49456521739131</v>
      </c>
      <c r="Q27" s="31">
        <v>113.4375</v>
      </c>
      <c r="R27" s="31">
        <v>6.0570652173913047</v>
      </c>
      <c r="S27" s="31">
        <v>194.57065217391306</v>
      </c>
      <c r="T27" s="31">
        <v>158.80434782608697</v>
      </c>
      <c r="U27" s="31">
        <v>35.766304347826086</v>
      </c>
      <c r="V27" s="31">
        <v>0</v>
      </c>
      <c r="W27" s="31">
        <v>0</v>
      </c>
      <c r="X27" s="31">
        <v>0</v>
      </c>
      <c r="Y27" s="31">
        <v>0</v>
      </c>
      <c r="Z27" s="31">
        <v>0</v>
      </c>
      <c r="AA27" s="31">
        <v>0</v>
      </c>
      <c r="AB27" s="31">
        <v>0</v>
      </c>
      <c r="AC27" s="31">
        <v>0</v>
      </c>
      <c r="AD27" s="31">
        <v>0</v>
      </c>
      <c r="AE27" s="31">
        <v>0</v>
      </c>
      <c r="AF27" t="s">
        <v>24</v>
      </c>
      <c r="AG27" s="32">
        <v>3</v>
      </c>
      <c r="AH27"/>
    </row>
    <row r="28" spans="1:34" x14ac:dyDescent="0.25">
      <c r="A28" t="s">
        <v>113</v>
      </c>
      <c r="B28" t="s">
        <v>87</v>
      </c>
      <c r="C28" t="s">
        <v>96</v>
      </c>
      <c r="D28" t="s">
        <v>102</v>
      </c>
      <c r="E28" s="31">
        <v>60.467391304347828</v>
      </c>
      <c r="F28" s="31">
        <v>3.9543178141290665</v>
      </c>
      <c r="G28" s="31">
        <v>3.5376523458565519</v>
      </c>
      <c r="H28" s="31">
        <v>0.98313499910120428</v>
      </c>
      <c r="I28" s="31">
        <v>0.60889268380370298</v>
      </c>
      <c r="J28" s="31">
        <v>239.10728260869561</v>
      </c>
      <c r="K28" s="31">
        <v>213.91260869565215</v>
      </c>
      <c r="L28" s="31">
        <v>59.447608695652171</v>
      </c>
      <c r="M28" s="31">
        <v>36.818152173913042</v>
      </c>
      <c r="N28" s="31">
        <v>17.412065217391302</v>
      </c>
      <c r="O28" s="31">
        <v>5.2173913043478262</v>
      </c>
      <c r="P28" s="31">
        <v>76.252608695652171</v>
      </c>
      <c r="Q28" s="31">
        <v>73.687391304347827</v>
      </c>
      <c r="R28" s="31">
        <v>2.5652173913043477</v>
      </c>
      <c r="S28" s="31">
        <v>103.40706521739128</v>
      </c>
      <c r="T28" s="31">
        <v>103.40706521739128</v>
      </c>
      <c r="U28" s="31">
        <v>0</v>
      </c>
      <c r="V28" s="31">
        <v>0</v>
      </c>
      <c r="W28" s="31">
        <v>0</v>
      </c>
      <c r="X28" s="31">
        <v>0</v>
      </c>
      <c r="Y28" s="31">
        <v>0</v>
      </c>
      <c r="Z28" s="31">
        <v>0</v>
      </c>
      <c r="AA28" s="31">
        <v>0</v>
      </c>
      <c r="AB28" s="31">
        <v>0</v>
      </c>
      <c r="AC28" s="31">
        <v>0</v>
      </c>
      <c r="AD28" s="31">
        <v>0</v>
      </c>
      <c r="AE28" s="31">
        <v>0</v>
      </c>
      <c r="AF28" t="s">
        <v>43</v>
      </c>
      <c r="AG28" s="32">
        <v>3</v>
      </c>
      <c r="AH28"/>
    </row>
    <row r="29" spans="1:34" x14ac:dyDescent="0.25">
      <c r="A29" t="s">
        <v>113</v>
      </c>
      <c r="B29" t="s">
        <v>45</v>
      </c>
      <c r="C29" t="s">
        <v>91</v>
      </c>
      <c r="D29" t="s">
        <v>102</v>
      </c>
      <c r="E29" s="31">
        <v>121.89130434782609</v>
      </c>
      <c r="F29" s="31">
        <v>3.6215873015873012</v>
      </c>
      <c r="G29" s="31">
        <v>3.3018022115213128</v>
      </c>
      <c r="H29" s="31">
        <v>0.95195826645264847</v>
      </c>
      <c r="I29" s="31">
        <v>0.73415908685571607</v>
      </c>
      <c r="J29" s="31">
        <v>441.44</v>
      </c>
      <c r="K29" s="31">
        <v>402.46097826086958</v>
      </c>
      <c r="L29" s="31">
        <v>116.0354347826087</v>
      </c>
      <c r="M29" s="31">
        <v>89.487608695652185</v>
      </c>
      <c r="N29" s="31">
        <v>21.715869565217393</v>
      </c>
      <c r="O29" s="31">
        <v>4.8319565217391309</v>
      </c>
      <c r="P29" s="31">
        <v>79.304891304347819</v>
      </c>
      <c r="Q29" s="31">
        <v>66.873695652173907</v>
      </c>
      <c r="R29" s="31">
        <v>12.431195652173912</v>
      </c>
      <c r="S29" s="31">
        <v>246.09967391304349</v>
      </c>
      <c r="T29" s="31">
        <v>246.09967391304349</v>
      </c>
      <c r="U29" s="31">
        <v>0</v>
      </c>
      <c r="V29" s="31">
        <v>0</v>
      </c>
      <c r="W29" s="31">
        <v>5.6339130434782598</v>
      </c>
      <c r="X29" s="31">
        <v>0</v>
      </c>
      <c r="Y29" s="31">
        <v>0</v>
      </c>
      <c r="Z29" s="31">
        <v>0</v>
      </c>
      <c r="AA29" s="31">
        <v>0</v>
      </c>
      <c r="AB29" s="31">
        <v>0</v>
      </c>
      <c r="AC29" s="31">
        <v>5.6339130434782598</v>
      </c>
      <c r="AD29" s="31">
        <v>0</v>
      </c>
      <c r="AE29" s="31">
        <v>0</v>
      </c>
      <c r="AF29" t="s">
        <v>1</v>
      </c>
      <c r="AG29" s="32">
        <v>3</v>
      </c>
      <c r="AH29"/>
    </row>
    <row r="30" spans="1:34" x14ac:dyDescent="0.25">
      <c r="A30" t="s">
        <v>113</v>
      </c>
      <c r="B30" t="s">
        <v>56</v>
      </c>
      <c r="C30" t="s">
        <v>95</v>
      </c>
      <c r="D30" t="s">
        <v>104</v>
      </c>
      <c r="E30" s="31">
        <v>118.71739130434783</v>
      </c>
      <c r="F30" s="31">
        <v>3.4627357626808286</v>
      </c>
      <c r="G30" s="31">
        <v>2.9309284013916868</v>
      </c>
      <c r="H30" s="31">
        <v>0.61186595861563842</v>
      </c>
      <c r="I30" s="31">
        <v>8.0058597326496991E-2</v>
      </c>
      <c r="J30" s="31">
        <v>411.08695652173924</v>
      </c>
      <c r="K30" s="31">
        <v>347.95217391304351</v>
      </c>
      <c r="L30" s="31">
        <v>72.639130434782643</v>
      </c>
      <c r="M30" s="31">
        <v>9.5043478260869581</v>
      </c>
      <c r="N30" s="31">
        <v>63.13478260869568</v>
      </c>
      <c r="O30" s="31">
        <v>0</v>
      </c>
      <c r="P30" s="31">
        <v>112.58586956521742</v>
      </c>
      <c r="Q30" s="31">
        <v>112.58586956521742</v>
      </c>
      <c r="R30" s="31">
        <v>0</v>
      </c>
      <c r="S30" s="31">
        <v>225.86195652173913</v>
      </c>
      <c r="T30" s="31">
        <v>225.86195652173913</v>
      </c>
      <c r="U30" s="31">
        <v>0</v>
      </c>
      <c r="V30" s="31">
        <v>0</v>
      </c>
      <c r="W30" s="31">
        <v>0</v>
      </c>
      <c r="X30" s="31">
        <v>0</v>
      </c>
      <c r="Y30" s="31">
        <v>0</v>
      </c>
      <c r="Z30" s="31">
        <v>0</v>
      </c>
      <c r="AA30" s="31">
        <v>0</v>
      </c>
      <c r="AB30" s="31">
        <v>0</v>
      </c>
      <c r="AC30" s="31">
        <v>0</v>
      </c>
      <c r="AD30" s="31">
        <v>0</v>
      </c>
      <c r="AE30" s="31">
        <v>0</v>
      </c>
      <c r="AF30" t="s">
        <v>12</v>
      </c>
      <c r="AG30" s="32">
        <v>3</v>
      </c>
      <c r="AH30"/>
    </row>
    <row r="31" spans="1:34" x14ac:dyDescent="0.25">
      <c r="A31" t="s">
        <v>113</v>
      </c>
      <c r="B31" t="s">
        <v>83</v>
      </c>
      <c r="C31" t="s">
        <v>89</v>
      </c>
      <c r="D31" t="s">
        <v>103</v>
      </c>
      <c r="E31" s="31">
        <v>23</v>
      </c>
      <c r="F31" s="31">
        <v>5.4445415879017016</v>
      </c>
      <c r="G31" s="31">
        <v>5.0078686200378071</v>
      </c>
      <c r="H31" s="31">
        <v>2.124362003780718</v>
      </c>
      <c r="I31" s="31">
        <v>1.687689035916824</v>
      </c>
      <c r="J31" s="31">
        <v>125.22445652173913</v>
      </c>
      <c r="K31" s="31">
        <v>115.18097826086957</v>
      </c>
      <c r="L31" s="31">
        <v>48.860326086956512</v>
      </c>
      <c r="M31" s="31">
        <v>38.816847826086949</v>
      </c>
      <c r="N31" s="31">
        <v>5.1304347826086953</v>
      </c>
      <c r="O31" s="31">
        <v>4.9130434782608692</v>
      </c>
      <c r="P31" s="31">
        <v>12.149456521739131</v>
      </c>
      <c r="Q31" s="31">
        <v>12.149456521739131</v>
      </c>
      <c r="R31" s="31">
        <v>0</v>
      </c>
      <c r="S31" s="31">
        <v>64.214673913043484</v>
      </c>
      <c r="T31" s="31">
        <v>64.214673913043484</v>
      </c>
      <c r="U31" s="31">
        <v>0</v>
      </c>
      <c r="V31" s="31">
        <v>0</v>
      </c>
      <c r="W31" s="31">
        <v>8.9673913043478257E-2</v>
      </c>
      <c r="X31" s="31">
        <v>8.9673913043478257E-2</v>
      </c>
      <c r="Y31" s="31">
        <v>0</v>
      </c>
      <c r="Z31" s="31">
        <v>0</v>
      </c>
      <c r="AA31" s="31">
        <v>0</v>
      </c>
      <c r="AB31" s="31">
        <v>0</v>
      </c>
      <c r="AC31" s="31">
        <v>0</v>
      </c>
      <c r="AD31" s="31">
        <v>0</v>
      </c>
      <c r="AE31" s="31">
        <v>0</v>
      </c>
      <c r="AF31" t="s">
        <v>39</v>
      </c>
      <c r="AG31" s="32">
        <v>3</v>
      </c>
      <c r="AH31"/>
    </row>
    <row r="32" spans="1:34" x14ac:dyDescent="0.25">
      <c r="A32" t="s">
        <v>113</v>
      </c>
      <c r="B32" t="s">
        <v>65</v>
      </c>
      <c r="C32" t="s">
        <v>91</v>
      </c>
      <c r="D32" t="s">
        <v>102</v>
      </c>
      <c r="E32" s="31">
        <v>83.293478260869563</v>
      </c>
      <c r="F32" s="31">
        <v>3.5869124363826175</v>
      </c>
      <c r="G32" s="31">
        <v>3.2470925225107652</v>
      </c>
      <c r="H32" s="31">
        <v>0.66189742920527195</v>
      </c>
      <c r="I32" s="31">
        <v>0.32207751533342027</v>
      </c>
      <c r="J32" s="31">
        <v>298.76641304347822</v>
      </c>
      <c r="K32" s="31">
        <v>270.46163043478253</v>
      </c>
      <c r="L32" s="31">
        <v>55.131739130434767</v>
      </c>
      <c r="M32" s="31">
        <v>26.826956521739124</v>
      </c>
      <c r="N32" s="31">
        <v>23.435217391304338</v>
      </c>
      <c r="O32" s="31">
        <v>4.8695652173913047</v>
      </c>
      <c r="P32" s="31">
        <v>83.89249999999997</v>
      </c>
      <c r="Q32" s="31">
        <v>83.89249999999997</v>
      </c>
      <c r="R32" s="31">
        <v>0</v>
      </c>
      <c r="S32" s="31">
        <v>159.74217391304347</v>
      </c>
      <c r="T32" s="31">
        <v>149.51706521739129</v>
      </c>
      <c r="U32" s="31">
        <v>10.225108695652173</v>
      </c>
      <c r="V32" s="31">
        <v>0</v>
      </c>
      <c r="W32" s="31">
        <v>19.024673913043475</v>
      </c>
      <c r="X32" s="31">
        <v>3.2657608695652178</v>
      </c>
      <c r="Y32" s="31">
        <v>1.577282608695652</v>
      </c>
      <c r="Z32" s="31">
        <v>0</v>
      </c>
      <c r="AA32" s="31">
        <v>8.9181521739130414</v>
      </c>
      <c r="AB32" s="31">
        <v>0</v>
      </c>
      <c r="AC32" s="31">
        <v>5.2634782608695643</v>
      </c>
      <c r="AD32" s="31">
        <v>0</v>
      </c>
      <c r="AE32" s="31">
        <v>0</v>
      </c>
      <c r="AF32" t="s">
        <v>21</v>
      </c>
      <c r="AG32" s="32">
        <v>3</v>
      </c>
      <c r="AH32"/>
    </row>
    <row r="33" spans="1:34" x14ac:dyDescent="0.25">
      <c r="A33" t="s">
        <v>113</v>
      </c>
      <c r="B33" t="s">
        <v>61</v>
      </c>
      <c r="C33" t="s">
        <v>91</v>
      </c>
      <c r="D33" t="s">
        <v>102</v>
      </c>
      <c r="E33" s="31">
        <v>124.8804347826087</v>
      </c>
      <c r="F33" s="31">
        <v>3.6191757333101213</v>
      </c>
      <c r="G33" s="31">
        <v>3.3280503089912079</v>
      </c>
      <c r="H33" s="31">
        <v>0.83746366089302759</v>
      </c>
      <c r="I33" s="31">
        <v>0.54633823657411396</v>
      </c>
      <c r="J33" s="31">
        <v>451.96423913043463</v>
      </c>
      <c r="K33" s="31">
        <v>415.60836956521729</v>
      </c>
      <c r="L33" s="31">
        <v>104.58282608695646</v>
      </c>
      <c r="M33" s="31">
        <v>68.226956521739083</v>
      </c>
      <c r="N33" s="31">
        <v>31.486304347826081</v>
      </c>
      <c r="O33" s="31">
        <v>4.8695652173913047</v>
      </c>
      <c r="P33" s="31">
        <v>111.54402173913044</v>
      </c>
      <c r="Q33" s="31">
        <v>111.54402173913044</v>
      </c>
      <c r="R33" s="31">
        <v>0</v>
      </c>
      <c r="S33" s="31">
        <v>235.83739130434776</v>
      </c>
      <c r="T33" s="31">
        <v>235.83739130434776</v>
      </c>
      <c r="U33" s="31">
        <v>0</v>
      </c>
      <c r="V33" s="31">
        <v>0</v>
      </c>
      <c r="W33" s="31">
        <v>80.681413043478273</v>
      </c>
      <c r="X33" s="31">
        <v>1.6384782608695654</v>
      </c>
      <c r="Y33" s="31">
        <v>0</v>
      </c>
      <c r="Z33" s="31">
        <v>0</v>
      </c>
      <c r="AA33" s="31">
        <v>11.390760869565218</v>
      </c>
      <c r="AB33" s="31">
        <v>0</v>
      </c>
      <c r="AC33" s="31">
        <v>67.652173913043484</v>
      </c>
      <c r="AD33" s="31">
        <v>0</v>
      </c>
      <c r="AE33" s="31">
        <v>0</v>
      </c>
      <c r="AF33" t="s">
        <v>17</v>
      </c>
      <c r="AG33" s="32">
        <v>3</v>
      </c>
      <c r="AH33"/>
    </row>
    <row r="34" spans="1:34" x14ac:dyDescent="0.25">
      <c r="A34" t="s">
        <v>113</v>
      </c>
      <c r="B34" t="s">
        <v>48</v>
      </c>
      <c r="C34" t="s">
        <v>92</v>
      </c>
      <c r="D34" t="s">
        <v>102</v>
      </c>
      <c r="E34" s="31">
        <v>151.70652173913044</v>
      </c>
      <c r="F34" s="31">
        <v>3.6481192233287958</v>
      </c>
      <c r="G34" s="31">
        <v>3.507580425592892</v>
      </c>
      <c r="H34" s="31">
        <v>0.6047503045066992</v>
      </c>
      <c r="I34" s="31">
        <v>0.46421150677079603</v>
      </c>
      <c r="J34" s="31">
        <v>553.4434782608696</v>
      </c>
      <c r="K34" s="31">
        <v>532.12282608695648</v>
      </c>
      <c r="L34" s="31">
        <v>91.744565217391312</v>
      </c>
      <c r="M34" s="31">
        <v>70.423913043478265</v>
      </c>
      <c r="N34" s="31">
        <v>17.755434782608695</v>
      </c>
      <c r="O34" s="31">
        <v>3.5652173913043477</v>
      </c>
      <c r="P34" s="31">
        <v>167.19478260869565</v>
      </c>
      <c r="Q34" s="31">
        <v>167.19478260869565</v>
      </c>
      <c r="R34" s="31">
        <v>0</v>
      </c>
      <c r="S34" s="31">
        <v>294.50413043478255</v>
      </c>
      <c r="T34" s="31">
        <v>294.50413043478255</v>
      </c>
      <c r="U34" s="31">
        <v>0</v>
      </c>
      <c r="V34" s="31">
        <v>0</v>
      </c>
      <c r="W34" s="31">
        <v>100.74239130434783</v>
      </c>
      <c r="X34" s="31">
        <v>8.3260869565217384</v>
      </c>
      <c r="Y34" s="31">
        <v>0</v>
      </c>
      <c r="Z34" s="31">
        <v>0</v>
      </c>
      <c r="AA34" s="31">
        <v>36.716521739130435</v>
      </c>
      <c r="AB34" s="31">
        <v>0</v>
      </c>
      <c r="AC34" s="31">
        <v>55.699782608695656</v>
      </c>
      <c r="AD34" s="31">
        <v>0</v>
      </c>
      <c r="AE34" s="31">
        <v>0</v>
      </c>
      <c r="AF34" t="s">
        <v>4</v>
      </c>
      <c r="AG34" s="32">
        <v>3</v>
      </c>
      <c r="AH34"/>
    </row>
    <row r="35" spans="1:34" x14ac:dyDescent="0.25">
      <c r="A35" t="s">
        <v>113</v>
      </c>
      <c r="B35" t="s">
        <v>51</v>
      </c>
      <c r="C35" t="s">
        <v>91</v>
      </c>
      <c r="D35" t="s">
        <v>102</v>
      </c>
      <c r="E35" s="31">
        <v>78.076086956521735</v>
      </c>
      <c r="F35" s="31">
        <v>3.6570722539328973</v>
      </c>
      <c r="G35" s="31">
        <v>3.3645412780175419</v>
      </c>
      <c r="H35" s="31">
        <v>0.74832938883474875</v>
      </c>
      <c r="I35" s="31">
        <v>0.45579841291939305</v>
      </c>
      <c r="J35" s="31">
        <v>285.52989130434781</v>
      </c>
      <c r="K35" s="31">
        <v>262.69021739130437</v>
      </c>
      <c r="L35" s="31">
        <v>58.426630434782609</v>
      </c>
      <c r="M35" s="31">
        <v>35.586956521739133</v>
      </c>
      <c r="N35" s="31">
        <v>17.622282608695652</v>
      </c>
      <c r="O35" s="31">
        <v>5.2173913043478262</v>
      </c>
      <c r="P35" s="31">
        <v>79.040760869565219</v>
      </c>
      <c r="Q35" s="31">
        <v>79.040760869565219</v>
      </c>
      <c r="R35" s="31">
        <v>0</v>
      </c>
      <c r="S35" s="31">
        <v>148.0625</v>
      </c>
      <c r="T35" s="31">
        <v>148.0625</v>
      </c>
      <c r="U35" s="31">
        <v>0</v>
      </c>
      <c r="V35" s="31">
        <v>0</v>
      </c>
      <c r="W35" s="31">
        <v>22.230978260869563</v>
      </c>
      <c r="X35" s="31">
        <v>0.61413043478260865</v>
      </c>
      <c r="Y35" s="31">
        <v>0</v>
      </c>
      <c r="Z35" s="31">
        <v>0</v>
      </c>
      <c r="AA35" s="31">
        <v>6.3043478260869561</v>
      </c>
      <c r="AB35" s="31">
        <v>0</v>
      </c>
      <c r="AC35" s="31">
        <v>15.3125</v>
      </c>
      <c r="AD35" s="31">
        <v>0</v>
      </c>
      <c r="AE35" s="31">
        <v>0</v>
      </c>
      <c r="AF35" t="s">
        <v>7</v>
      </c>
      <c r="AG35" s="32">
        <v>3</v>
      </c>
      <c r="AH35"/>
    </row>
    <row r="36" spans="1:34" x14ac:dyDescent="0.25">
      <c r="A36" t="s">
        <v>113</v>
      </c>
      <c r="B36" t="s">
        <v>53</v>
      </c>
      <c r="C36" t="s">
        <v>93</v>
      </c>
      <c r="D36" t="s">
        <v>103</v>
      </c>
      <c r="E36" s="31">
        <v>99.489130434782609</v>
      </c>
      <c r="F36" s="31">
        <v>3.7040358352452745</v>
      </c>
      <c r="G36" s="31">
        <v>3.4550453403255768</v>
      </c>
      <c r="H36" s="31">
        <v>0.80596744236862228</v>
      </c>
      <c r="I36" s="31">
        <v>0.55697694744892401</v>
      </c>
      <c r="J36" s="31">
        <v>368.51130434782607</v>
      </c>
      <c r="K36" s="31">
        <v>343.73945652173916</v>
      </c>
      <c r="L36" s="31">
        <v>80.185000000000002</v>
      </c>
      <c r="M36" s="31">
        <v>55.413152173913055</v>
      </c>
      <c r="N36" s="31">
        <v>20.163152173913044</v>
      </c>
      <c r="O36" s="31">
        <v>4.6086956521739131</v>
      </c>
      <c r="P36" s="31">
        <v>84.969239130434772</v>
      </c>
      <c r="Q36" s="31">
        <v>84.969239130434772</v>
      </c>
      <c r="R36" s="31">
        <v>0</v>
      </c>
      <c r="S36" s="31">
        <v>203.35706521739129</v>
      </c>
      <c r="T36" s="31">
        <v>180.15728260869565</v>
      </c>
      <c r="U36" s="31">
        <v>23.199782608695649</v>
      </c>
      <c r="V36" s="31">
        <v>0</v>
      </c>
      <c r="W36" s="31">
        <v>26.35510869565217</v>
      </c>
      <c r="X36" s="31">
        <v>0</v>
      </c>
      <c r="Y36" s="31">
        <v>0</v>
      </c>
      <c r="Z36" s="31">
        <v>0</v>
      </c>
      <c r="AA36" s="31">
        <v>4.3618478260869571</v>
      </c>
      <c r="AB36" s="31">
        <v>0</v>
      </c>
      <c r="AC36" s="31">
        <v>21.993260869565212</v>
      </c>
      <c r="AD36" s="31">
        <v>0</v>
      </c>
      <c r="AE36" s="31">
        <v>0</v>
      </c>
      <c r="AF36" t="s">
        <v>9</v>
      </c>
      <c r="AG36" s="32">
        <v>3</v>
      </c>
      <c r="AH36"/>
    </row>
    <row r="37" spans="1:34" x14ac:dyDescent="0.25">
      <c r="A37" t="s">
        <v>113</v>
      </c>
      <c r="B37" t="s">
        <v>63</v>
      </c>
      <c r="C37" t="s">
        <v>91</v>
      </c>
      <c r="D37" t="s">
        <v>102</v>
      </c>
      <c r="E37" s="31">
        <v>32.663043478260867</v>
      </c>
      <c r="F37" s="31">
        <v>3.9388918469217975</v>
      </c>
      <c r="G37" s="31">
        <v>3.5662362728785362</v>
      </c>
      <c r="H37" s="31">
        <v>1.1021896838602332</v>
      </c>
      <c r="I37" s="31">
        <v>0.7295341098169722</v>
      </c>
      <c r="J37" s="31">
        <v>128.65619565217392</v>
      </c>
      <c r="K37" s="31">
        <v>116.48413043478261</v>
      </c>
      <c r="L37" s="31">
        <v>36.0008695652174</v>
      </c>
      <c r="M37" s="31">
        <v>23.8288043478261</v>
      </c>
      <c r="N37" s="31">
        <v>6.4329347826086947</v>
      </c>
      <c r="O37" s="31">
        <v>5.7391304347826084</v>
      </c>
      <c r="P37" s="31">
        <v>29.66434782608696</v>
      </c>
      <c r="Q37" s="31">
        <v>29.66434782608696</v>
      </c>
      <c r="R37" s="31">
        <v>0</v>
      </c>
      <c r="S37" s="31">
        <v>62.990978260869554</v>
      </c>
      <c r="T37" s="31">
        <v>62.990978260869554</v>
      </c>
      <c r="U37" s="31">
        <v>0</v>
      </c>
      <c r="V37" s="31">
        <v>0</v>
      </c>
      <c r="W37" s="31">
        <v>0</v>
      </c>
      <c r="X37" s="31">
        <v>0</v>
      </c>
      <c r="Y37" s="31">
        <v>0</v>
      </c>
      <c r="Z37" s="31">
        <v>0</v>
      </c>
      <c r="AA37" s="31">
        <v>0</v>
      </c>
      <c r="AB37" s="31">
        <v>0</v>
      </c>
      <c r="AC37" s="31">
        <v>0</v>
      </c>
      <c r="AD37" s="31">
        <v>0</v>
      </c>
      <c r="AE37" s="31">
        <v>0</v>
      </c>
      <c r="AF37" t="s">
        <v>19</v>
      </c>
      <c r="AG37" s="32">
        <v>3</v>
      </c>
      <c r="AH37"/>
    </row>
    <row r="38" spans="1:34" x14ac:dyDescent="0.25">
      <c r="A38" t="s">
        <v>113</v>
      </c>
      <c r="B38" t="s">
        <v>47</v>
      </c>
      <c r="C38" t="s">
        <v>91</v>
      </c>
      <c r="D38" t="s">
        <v>102</v>
      </c>
      <c r="E38" s="31">
        <v>133.71739130434781</v>
      </c>
      <c r="F38" s="31">
        <v>4.0148431149406623</v>
      </c>
      <c r="G38" s="31">
        <v>3.7680783612420763</v>
      </c>
      <c r="H38" s="31">
        <v>0.69144041619248908</v>
      </c>
      <c r="I38" s="31">
        <v>0.44467566249390339</v>
      </c>
      <c r="J38" s="31">
        <v>536.85434782608718</v>
      </c>
      <c r="K38" s="31">
        <v>503.85760869565235</v>
      </c>
      <c r="L38" s="31">
        <v>92.457608695652169</v>
      </c>
      <c r="M38" s="31">
        <v>59.460869565217379</v>
      </c>
      <c r="N38" s="31">
        <v>25.373913043478268</v>
      </c>
      <c r="O38" s="31">
        <v>7.6228260869565192</v>
      </c>
      <c r="P38" s="31">
        <v>141.25326086956525</v>
      </c>
      <c r="Q38" s="31">
        <v>141.25326086956525</v>
      </c>
      <c r="R38" s="31">
        <v>0</v>
      </c>
      <c r="S38" s="31">
        <v>303.1434782608697</v>
      </c>
      <c r="T38" s="31">
        <v>303.1434782608697</v>
      </c>
      <c r="U38" s="31">
        <v>0</v>
      </c>
      <c r="V38" s="31">
        <v>0</v>
      </c>
      <c r="W38" s="31">
        <v>0</v>
      </c>
      <c r="X38" s="31">
        <v>0</v>
      </c>
      <c r="Y38" s="31">
        <v>0</v>
      </c>
      <c r="Z38" s="31">
        <v>0</v>
      </c>
      <c r="AA38" s="31">
        <v>0</v>
      </c>
      <c r="AB38" s="31">
        <v>0</v>
      </c>
      <c r="AC38" s="31">
        <v>0</v>
      </c>
      <c r="AD38" s="31">
        <v>0</v>
      </c>
      <c r="AE38" s="31">
        <v>0</v>
      </c>
      <c r="AF38" t="s">
        <v>3</v>
      </c>
      <c r="AG38" s="32">
        <v>3</v>
      </c>
      <c r="AH38"/>
    </row>
    <row r="39" spans="1:34" x14ac:dyDescent="0.25">
      <c r="A39" t="s">
        <v>113</v>
      </c>
      <c r="B39" t="s">
        <v>59</v>
      </c>
      <c r="C39" t="s">
        <v>88</v>
      </c>
      <c r="D39" t="s">
        <v>102</v>
      </c>
      <c r="E39" s="31">
        <v>32.673913043478258</v>
      </c>
      <c r="F39" s="31">
        <v>5.602129075182968</v>
      </c>
      <c r="G39" s="31">
        <v>5.0244510978043913</v>
      </c>
      <c r="H39" s="31">
        <v>1.7184797072521625</v>
      </c>
      <c r="I39" s="31">
        <v>1.1408017298735864</v>
      </c>
      <c r="J39" s="31">
        <v>183.04347826086956</v>
      </c>
      <c r="K39" s="31">
        <v>164.16847826086956</v>
      </c>
      <c r="L39" s="31">
        <v>56.149456521739133</v>
      </c>
      <c r="M39" s="31">
        <v>37.274456521739133</v>
      </c>
      <c r="N39" s="31">
        <v>13.831521739130435</v>
      </c>
      <c r="O39" s="31">
        <v>5.0434782608695654</v>
      </c>
      <c r="P39" s="31">
        <v>40.046195652173914</v>
      </c>
      <c r="Q39" s="31">
        <v>40.046195652173914</v>
      </c>
      <c r="R39" s="31">
        <v>0</v>
      </c>
      <c r="S39" s="31">
        <v>86.847826086956516</v>
      </c>
      <c r="T39" s="31">
        <v>86.847826086956516</v>
      </c>
      <c r="U39" s="31">
        <v>0</v>
      </c>
      <c r="V39" s="31">
        <v>0</v>
      </c>
      <c r="W39" s="31">
        <v>0</v>
      </c>
      <c r="X39" s="31">
        <v>0</v>
      </c>
      <c r="Y39" s="31">
        <v>0</v>
      </c>
      <c r="Z39" s="31">
        <v>0</v>
      </c>
      <c r="AA39" s="31">
        <v>0</v>
      </c>
      <c r="AB39" s="31">
        <v>0</v>
      </c>
      <c r="AC39" s="31">
        <v>0</v>
      </c>
      <c r="AD39" s="31">
        <v>0</v>
      </c>
      <c r="AE39" s="31">
        <v>0</v>
      </c>
      <c r="AF39" t="s">
        <v>15</v>
      </c>
      <c r="AG39" s="32">
        <v>3</v>
      </c>
      <c r="AH39"/>
    </row>
    <row r="40" spans="1:34" x14ac:dyDescent="0.25">
      <c r="A40" t="s">
        <v>113</v>
      </c>
      <c r="B40" t="s">
        <v>78</v>
      </c>
      <c r="C40" t="s">
        <v>98</v>
      </c>
      <c r="D40" t="s">
        <v>103</v>
      </c>
      <c r="E40" s="31">
        <v>30.510869565217391</v>
      </c>
      <c r="F40" s="31">
        <v>4.9125436408977565</v>
      </c>
      <c r="G40" s="31">
        <v>4.4238475240470256</v>
      </c>
      <c r="H40" s="31">
        <v>2.0180548628428929</v>
      </c>
      <c r="I40" s="31">
        <v>1.5293587459921625</v>
      </c>
      <c r="J40" s="31">
        <v>149.88597826086959</v>
      </c>
      <c r="K40" s="31">
        <v>134.97543478260872</v>
      </c>
      <c r="L40" s="31">
        <v>61.572608695652171</v>
      </c>
      <c r="M40" s="31">
        <v>46.662065217391302</v>
      </c>
      <c r="N40" s="31">
        <v>4.6931521739130435</v>
      </c>
      <c r="O40" s="31">
        <v>10.217391304347826</v>
      </c>
      <c r="P40" s="31">
        <v>20.463586956521741</v>
      </c>
      <c r="Q40" s="31">
        <v>20.463586956521741</v>
      </c>
      <c r="R40" s="31">
        <v>0</v>
      </c>
      <c r="S40" s="31">
        <v>67.849782608695662</v>
      </c>
      <c r="T40" s="31">
        <v>67.849782608695662</v>
      </c>
      <c r="U40" s="31">
        <v>0</v>
      </c>
      <c r="V40" s="31">
        <v>0</v>
      </c>
      <c r="W40" s="31">
        <v>4.0434782608695654</v>
      </c>
      <c r="X40" s="31">
        <v>2.1847826086956523</v>
      </c>
      <c r="Y40" s="31">
        <v>0</v>
      </c>
      <c r="Z40" s="31">
        <v>0</v>
      </c>
      <c r="AA40" s="31">
        <v>0</v>
      </c>
      <c r="AB40" s="31">
        <v>0</v>
      </c>
      <c r="AC40" s="31">
        <v>1.8586956521739131</v>
      </c>
      <c r="AD40" s="31">
        <v>0</v>
      </c>
      <c r="AE40" s="31">
        <v>0</v>
      </c>
      <c r="AF40" t="s">
        <v>34</v>
      </c>
      <c r="AG40" s="32">
        <v>3</v>
      </c>
      <c r="AH40"/>
    </row>
    <row r="41" spans="1:34" x14ac:dyDescent="0.25">
      <c r="A41" t="s">
        <v>113</v>
      </c>
      <c r="B41" t="s">
        <v>64</v>
      </c>
      <c r="C41" t="s">
        <v>94</v>
      </c>
      <c r="D41" t="s">
        <v>104</v>
      </c>
      <c r="E41" s="31">
        <v>56.869565217391305</v>
      </c>
      <c r="F41" s="31">
        <v>4.2372897553516813</v>
      </c>
      <c r="G41" s="31">
        <v>3.8645355504587156</v>
      </c>
      <c r="H41" s="31">
        <v>1.1749331039755351</v>
      </c>
      <c r="I41" s="31">
        <v>0.90257071865443428</v>
      </c>
      <c r="J41" s="31">
        <v>240.9728260869565</v>
      </c>
      <c r="K41" s="31">
        <v>219.77445652173913</v>
      </c>
      <c r="L41" s="31">
        <v>66.817934782608688</v>
      </c>
      <c r="M41" s="31">
        <v>51.328804347826086</v>
      </c>
      <c r="N41" s="31">
        <v>4.9347826086956523</v>
      </c>
      <c r="O41" s="31">
        <v>10.554347826086957</v>
      </c>
      <c r="P41" s="31">
        <v>50.494565217391305</v>
      </c>
      <c r="Q41" s="31">
        <v>44.785326086956523</v>
      </c>
      <c r="R41" s="31">
        <v>5.7092391304347823</v>
      </c>
      <c r="S41" s="31">
        <v>123.66032608695652</v>
      </c>
      <c r="T41" s="31">
        <v>123.66032608695652</v>
      </c>
      <c r="U41" s="31">
        <v>0</v>
      </c>
      <c r="V41" s="31">
        <v>0</v>
      </c>
      <c r="W41" s="31">
        <v>0</v>
      </c>
      <c r="X41" s="31">
        <v>0</v>
      </c>
      <c r="Y41" s="31">
        <v>0</v>
      </c>
      <c r="Z41" s="31">
        <v>0</v>
      </c>
      <c r="AA41" s="31">
        <v>0</v>
      </c>
      <c r="AB41" s="31">
        <v>0</v>
      </c>
      <c r="AC41" s="31">
        <v>0</v>
      </c>
      <c r="AD41" s="31">
        <v>0</v>
      </c>
      <c r="AE41" s="31">
        <v>0</v>
      </c>
      <c r="AF41" t="s">
        <v>20</v>
      </c>
      <c r="AG41" s="32">
        <v>3</v>
      </c>
      <c r="AH41"/>
    </row>
    <row r="42" spans="1:34" x14ac:dyDescent="0.25">
      <c r="A42" t="s">
        <v>113</v>
      </c>
      <c r="B42" t="s">
        <v>80</v>
      </c>
      <c r="C42" t="s">
        <v>91</v>
      </c>
      <c r="D42" t="s">
        <v>102</v>
      </c>
      <c r="E42" s="31">
        <v>14.826086956521738</v>
      </c>
      <c r="F42" s="31">
        <v>4.5803739002932558</v>
      </c>
      <c r="G42" s="31">
        <v>3.7092228739002935</v>
      </c>
      <c r="H42" s="31">
        <v>2.1020894428152497</v>
      </c>
      <c r="I42" s="31">
        <v>1.6017228739002933</v>
      </c>
      <c r="J42" s="31">
        <v>67.909021739130438</v>
      </c>
      <c r="K42" s="31">
        <v>54.993260869565219</v>
      </c>
      <c r="L42" s="31">
        <v>31.165760869565219</v>
      </c>
      <c r="M42" s="31">
        <v>23.747282608695652</v>
      </c>
      <c r="N42" s="31">
        <v>2.3641304347826089</v>
      </c>
      <c r="O42" s="31">
        <v>5.0543478260869561</v>
      </c>
      <c r="P42" s="31">
        <v>10.543478260869566</v>
      </c>
      <c r="Q42" s="31">
        <v>5.0461956521739131</v>
      </c>
      <c r="R42" s="31">
        <v>5.4972826086956523</v>
      </c>
      <c r="S42" s="31">
        <v>26.199782608695653</v>
      </c>
      <c r="T42" s="31">
        <v>26.199782608695653</v>
      </c>
      <c r="U42" s="31">
        <v>0</v>
      </c>
      <c r="V42" s="31">
        <v>0</v>
      </c>
      <c r="W42" s="31">
        <v>0</v>
      </c>
      <c r="X42" s="31">
        <v>0</v>
      </c>
      <c r="Y42" s="31">
        <v>0</v>
      </c>
      <c r="Z42" s="31">
        <v>0</v>
      </c>
      <c r="AA42" s="31">
        <v>0</v>
      </c>
      <c r="AB42" s="31">
        <v>0</v>
      </c>
      <c r="AC42" s="31">
        <v>0</v>
      </c>
      <c r="AD42" s="31">
        <v>0</v>
      </c>
      <c r="AE42" s="31">
        <v>0</v>
      </c>
      <c r="AF42" t="s">
        <v>36</v>
      </c>
      <c r="AG42" s="32">
        <v>3</v>
      </c>
      <c r="AH42"/>
    </row>
    <row r="43" spans="1:34" x14ac:dyDescent="0.25">
      <c r="A43" t="s">
        <v>113</v>
      </c>
      <c r="B43" t="s">
        <v>54</v>
      </c>
      <c r="C43" t="s">
        <v>92</v>
      </c>
      <c r="D43" t="s">
        <v>102</v>
      </c>
      <c r="E43" s="31">
        <v>30.021739130434781</v>
      </c>
      <c r="F43" s="31">
        <v>4.2245655322230276</v>
      </c>
      <c r="G43" s="31">
        <v>3.8377081824764665</v>
      </c>
      <c r="H43" s="31">
        <v>1.2615858073859523</v>
      </c>
      <c r="I43" s="31">
        <v>0.87472845763939178</v>
      </c>
      <c r="J43" s="31">
        <v>126.82880434782609</v>
      </c>
      <c r="K43" s="31">
        <v>115.21467391304348</v>
      </c>
      <c r="L43" s="31">
        <v>37.875</v>
      </c>
      <c r="M43" s="31">
        <v>26.260869565217391</v>
      </c>
      <c r="N43" s="31">
        <v>6.3967391304347823</v>
      </c>
      <c r="O43" s="31">
        <v>5.2173913043478262</v>
      </c>
      <c r="P43" s="31">
        <v>22.135869565217391</v>
      </c>
      <c r="Q43" s="31">
        <v>22.135869565217391</v>
      </c>
      <c r="R43" s="31">
        <v>0</v>
      </c>
      <c r="S43" s="31">
        <v>66.817934782608702</v>
      </c>
      <c r="T43" s="31">
        <v>66.817934782608702</v>
      </c>
      <c r="U43" s="31">
        <v>0</v>
      </c>
      <c r="V43" s="31">
        <v>0</v>
      </c>
      <c r="W43" s="31">
        <v>0</v>
      </c>
      <c r="X43" s="31">
        <v>0</v>
      </c>
      <c r="Y43" s="31">
        <v>0</v>
      </c>
      <c r="Z43" s="31">
        <v>0</v>
      </c>
      <c r="AA43" s="31">
        <v>0</v>
      </c>
      <c r="AB43" s="31">
        <v>0</v>
      </c>
      <c r="AC43" s="31">
        <v>0</v>
      </c>
      <c r="AD43" s="31">
        <v>0</v>
      </c>
      <c r="AE43" s="31">
        <v>0</v>
      </c>
      <c r="AF43" t="s">
        <v>10</v>
      </c>
      <c r="AG43" s="32">
        <v>3</v>
      </c>
      <c r="AH43"/>
    </row>
    <row r="44" spans="1:34" x14ac:dyDescent="0.25">
      <c r="A44" t="s">
        <v>113</v>
      </c>
      <c r="B44" t="s">
        <v>46</v>
      </c>
      <c r="C44" t="s">
        <v>91</v>
      </c>
      <c r="D44" t="s">
        <v>102</v>
      </c>
      <c r="E44" s="31">
        <v>9.804347826086957</v>
      </c>
      <c r="F44" s="31">
        <v>3.8712860310421293</v>
      </c>
      <c r="G44" s="31">
        <v>3.6048558758314857</v>
      </c>
      <c r="H44" s="31">
        <v>1.2016740576496672</v>
      </c>
      <c r="I44" s="31">
        <v>0.93524390243902433</v>
      </c>
      <c r="J44" s="31">
        <v>37.955434782608705</v>
      </c>
      <c r="K44" s="31">
        <v>35.343260869565221</v>
      </c>
      <c r="L44" s="31">
        <v>11.781630434782608</v>
      </c>
      <c r="M44" s="31">
        <v>9.1694565217391304</v>
      </c>
      <c r="N44" s="31">
        <v>1.3738043478260864</v>
      </c>
      <c r="O44" s="31">
        <v>1.2383695652173914</v>
      </c>
      <c r="P44" s="31">
        <v>6.7419565217391302</v>
      </c>
      <c r="Q44" s="31">
        <v>6.7419565217391302</v>
      </c>
      <c r="R44" s="31">
        <v>0</v>
      </c>
      <c r="S44" s="31">
        <v>19.431847826086962</v>
      </c>
      <c r="T44" s="31">
        <v>19.431847826086962</v>
      </c>
      <c r="U44" s="31">
        <v>0</v>
      </c>
      <c r="V44" s="31">
        <v>0</v>
      </c>
      <c r="W44" s="31">
        <v>0</v>
      </c>
      <c r="X44" s="31">
        <v>0</v>
      </c>
      <c r="Y44" s="31">
        <v>0</v>
      </c>
      <c r="Z44" s="31">
        <v>0</v>
      </c>
      <c r="AA44" s="31">
        <v>0</v>
      </c>
      <c r="AB44" s="31">
        <v>0</v>
      </c>
      <c r="AC44" s="31">
        <v>0</v>
      </c>
      <c r="AD44" s="31">
        <v>0</v>
      </c>
      <c r="AE44" s="31">
        <v>0</v>
      </c>
      <c r="AF44" t="s">
        <v>2</v>
      </c>
      <c r="AG44" s="32">
        <v>3</v>
      </c>
      <c r="AH44"/>
    </row>
    <row r="45" spans="1:34" x14ac:dyDescent="0.25">
      <c r="A45" t="s">
        <v>113</v>
      </c>
      <c r="B45" t="s">
        <v>49</v>
      </c>
      <c r="C45" t="s">
        <v>93</v>
      </c>
      <c r="D45" t="s">
        <v>103</v>
      </c>
      <c r="E45" s="31">
        <v>36.239130434782609</v>
      </c>
      <c r="F45" s="31">
        <v>4.3590281943611275</v>
      </c>
      <c r="G45" s="31">
        <v>4.0210707858428316</v>
      </c>
      <c r="H45" s="31">
        <v>1.2177564487102577</v>
      </c>
      <c r="I45" s="31">
        <v>0.87979904019196153</v>
      </c>
      <c r="J45" s="31">
        <v>157.96739130434781</v>
      </c>
      <c r="K45" s="31">
        <v>145.72010869565219</v>
      </c>
      <c r="L45" s="31">
        <v>44.130434782608688</v>
      </c>
      <c r="M45" s="31">
        <v>31.883152173913043</v>
      </c>
      <c r="N45" s="31">
        <v>7.1304347826086953</v>
      </c>
      <c r="O45" s="31">
        <v>5.1168478260869561</v>
      </c>
      <c r="P45" s="31">
        <v>30.372282608695652</v>
      </c>
      <c r="Q45" s="31">
        <v>30.372282608695652</v>
      </c>
      <c r="R45" s="31">
        <v>0</v>
      </c>
      <c r="S45" s="31">
        <v>83.464673913043484</v>
      </c>
      <c r="T45" s="31">
        <v>83.464673913043484</v>
      </c>
      <c r="U45" s="31">
        <v>0</v>
      </c>
      <c r="V45" s="31">
        <v>0</v>
      </c>
      <c r="W45" s="31">
        <v>0</v>
      </c>
      <c r="X45" s="31">
        <v>0</v>
      </c>
      <c r="Y45" s="31">
        <v>0</v>
      </c>
      <c r="Z45" s="31">
        <v>0</v>
      </c>
      <c r="AA45" s="31">
        <v>0</v>
      </c>
      <c r="AB45" s="31">
        <v>0</v>
      </c>
      <c r="AC45" s="31">
        <v>0</v>
      </c>
      <c r="AD45" s="31">
        <v>0</v>
      </c>
      <c r="AE45" s="31">
        <v>0</v>
      </c>
      <c r="AF45" t="s">
        <v>5</v>
      </c>
      <c r="AG45" s="32">
        <v>3</v>
      </c>
      <c r="AH45"/>
    </row>
    <row r="46" spans="1:34" x14ac:dyDescent="0.25">
      <c r="AH46"/>
    </row>
    <row r="47" spans="1:34" x14ac:dyDescent="0.25">
      <c r="W47" s="31"/>
      <c r="AH47"/>
    </row>
    <row r="48" spans="1:34" x14ac:dyDescent="0.25">
      <c r="AH48"/>
    </row>
    <row r="49" spans="34:34" x14ac:dyDescent="0.25">
      <c r="AH49"/>
    </row>
    <row r="50" spans="34:34" x14ac:dyDescent="0.25">
      <c r="AH50"/>
    </row>
    <row r="57" spans="34:34" x14ac:dyDescent="0.25">
      <c r="AH57"/>
    </row>
  </sheetData>
  <pageMargins left="0.7" right="0.7" top="0.75" bottom="0.75" header="0.3" footer="0.3"/>
  <pageSetup orientation="portrait" horizontalDpi="1200" verticalDpi="1200" r:id="rId1"/>
  <ignoredErrors>
    <ignoredError sqref="AF2:AF45" numberStoredAsText="1"/>
  </ignoredErrors>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76850-BB0B-494D-A7F2-FE0F6252F9A5}">
  <sheetPr codeName="Sheet2">
    <outlinePr summaryRight="0"/>
  </sheetPr>
  <dimension ref="A1:AT58"/>
  <sheetViews>
    <sheetView zoomScale="85" zoomScaleNormal="85" workbookViewId="0">
      <pane xSplit="4" ySplit="1" topLeftCell="E2" activePane="bottomRight" state="frozen"/>
      <selection pane="topRight" activeCell="E1" sqref="E1"/>
      <selection pane="bottomLeft" activeCell="A2" sqref="A2"/>
      <selection pane="bottomRight"/>
    </sheetView>
  </sheetViews>
  <sheetFormatPr defaultRowHeight="15" outlineLevelCol="1" x14ac:dyDescent="0.25"/>
  <cols>
    <col min="1" max="1" width="8.5703125" customWidth="1"/>
    <col min="2" max="2" width="60.7109375" customWidth="1"/>
    <col min="3" max="3" width="21.7109375" customWidth="1"/>
    <col min="4" max="4" width="21.7109375" bestFit="1" customWidth="1"/>
    <col min="5" max="7" width="15.7109375" customWidth="1"/>
    <col min="8" max="8" width="15.7109375" style="36" customWidth="1" collapsed="1"/>
    <col min="9" max="10" width="15.7109375" hidden="1" customWidth="1" outlineLevel="1"/>
    <col min="11" max="11" width="15.7109375" style="36" hidden="1" customWidth="1" outlineLevel="1"/>
    <col min="12" max="13" width="15.7109375" hidden="1" customWidth="1" outlineLevel="1"/>
    <col min="14" max="14" width="15.7109375" style="36" hidden="1" customWidth="1" outlineLevel="1"/>
    <col min="15" max="16" width="15.7109375" hidden="1" customWidth="1" outlineLevel="1"/>
    <col min="17" max="17" width="15.7109375" style="36" hidden="1" customWidth="1" outlineLevel="1"/>
    <col min="18" max="19" width="15.7109375" hidden="1" customWidth="1" outlineLevel="1"/>
    <col min="20" max="20" width="15.7109375" style="36" hidden="1" customWidth="1" outlineLevel="1"/>
    <col min="21" max="22" width="15.7109375" hidden="1" customWidth="1" outlineLevel="1"/>
    <col min="23" max="23" width="15.7109375" style="36" hidden="1" customWidth="1" outlineLevel="1"/>
    <col min="24" max="25" width="15.7109375" hidden="1" customWidth="1" outlineLevel="1"/>
    <col min="26" max="26" width="15.7109375" style="36" hidden="1" customWidth="1" outlineLevel="1"/>
    <col min="27" max="28" width="15.7109375" hidden="1" customWidth="1" outlineLevel="1"/>
    <col min="29" max="29" width="15.7109375" style="36" hidden="1" customWidth="1" outlineLevel="1"/>
    <col min="30" max="31" width="15.7109375" hidden="1" customWidth="1" outlineLevel="1"/>
    <col min="32" max="32" width="15.7109375" style="36" hidden="1" customWidth="1" outlineLevel="1"/>
    <col min="33" max="34" width="15.7109375" hidden="1" customWidth="1" outlineLevel="1"/>
    <col min="35" max="35" width="15.7109375" style="36" hidden="1" customWidth="1" outlineLevel="1"/>
    <col min="36" max="36" width="10.85546875" bestFit="1" customWidth="1"/>
    <col min="37" max="37" width="10.85546875" style="2" customWidth="1"/>
    <col min="38" max="45" width="15.7109375" customWidth="1"/>
    <col min="46" max="46" width="9.140625" style="2"/>
    <col min="47" max="47" width="25.42578125" customWidth="1"/>
    <col min="48" max="48" width="18.42578125" customWidth="1"/>
    <col min="49" max="49" width="30.140625" customWidth="1"/>
    <col min="50" max="50" width="28.42578125" customWidth="1"/>
    <col min="51" max="51" width="28.7109375" customWidth="1"/>
    <col min="52" max="52" width="27" customWidth="1"/>
    <col min="53" max="53" width="31" customWidth="1"/>
    <col min="54" max="54" width="23.7109375" customWidth="1"/>
    <col min="57" max="57" width="29.28515625" customWidth="1"/>
    <col min="58" max="58" width="25.85546875" customWidth="1"/>
    <col min="59" max="59" width="24.140625" customWidth="1"/>
    <col min="60" max="61" width="27.28515625" customWidth="1"/>
    <col min="62" max="62" width="25.5703125" customWidth="1"/>
    <col min="63" max="63" width="25.140625" customWidth="1"/>
    <col min="65" max="65" width="9.42578125" customWidth="1"/>
    <col min="66" max="66" width="30.140625" customWidth="1"/>
    <col min="67" max="67" width="28.42578125" customWidth="1"/>
  </cols>
  <sheetData>
    <row r="1" spans="1:46" s="1" customFormat="1" ht="189.95" customHeight="1" x14ac:dyDescent="0.25">
      <c r="A1" s="1" t="s">
        <v>156</v>
      </c>
      <c r="B1" s="1" t="s">
        <v>223</v>
      </c>
      <c r="C1" s="1" t="s">
        <v>159</v>
      </c>
      <c r="D1" s="1" t="s">
        <v>158</v>
      </c>
      <c r="E1" s="1" t="s">
        <v>160</v>
      </c>
      <c r="F1" s="1" t="s">
        <v>203</v>
      </c>
      <c r="G1" s="1" t="s">
        <v>226</v>
      </c>
      <c r="H1" s="35" t="s">
        <v>228</v>
      </c>
      <c r="I1" s="1" t="s">
        <v>204</v>
      </c>
      <c r="J1" s="1" t="s">
        <v>229</v>
      </c>
      <c r="K1" s="35" t="s">
        <v>230</v>
      </c>
      <c r="L1" s="1" t="s">
        <v>206</v>
      </c>
      <c r="M1" s="1" t="s">
        <v>216</v>
      </c>
      <c r="N1" s="35" t="s">
        <v>231</v>
      </c>
      <c r="O1" s="1" t="s">
        <v>207</v>
      </c>
      <c r="P1" s="1" t="s">
        <v>215</v>
      </c>
      <c r="Q1" s="35" t="s">
        <v>232</v>
      </c>
      <c r="R1" s="1" t="s">
        <v>208</v>
      </c>
      <c r="S1" s="1" t="s">
        <v>217</v>
      </c>
      <c r="T1" s="35" t="s">
        <v>233</v>
      </c>
      <c r="U1" s="1" t="s">
        <v>214</v>
      </c>
      <c r="V1" s="1" t="s">
        <v>227</v>
      </c>
      <c r="W1" s="35" t="s">
        <v>234</v>
      </c>
      <c r="X1" s="1" t="s">
        <v>209</v>
      </c>
      <c r="Y1" s="1" t="s">
        <v>218</v>
      </c>
      <c r="Z1" s="35" t="s">
        <v>235</v>
      </c>
      <c r="AA1" s="1" t="s">
        <v>210</v>
      </c>
      <c r="AB1" s="1" t="s">
        <v>219</v>
      </c>
      <c r="AC1" s="35" t="s">
        <v>236</v>
      </c>
      <c r="AD1" s="1" t="s">
        <v>211</v>
      </c>
      <c r="AE1" s="1" t="s">
        <v>220</v>
      </c>
      <c r="AF1" s="35" t="s">
        <v>237</v>
      </c>
      <c r="AG1" s="1" t="s">
        <v>212</v>
      </c>
      <c r="AH1" s="1" t="s">
        <v>221</v>
      </c>
      <c r="AI1" s="35" t="s">
        <v>238</v>
      </c>
      <c r="AJ1" s="1" t="s">
        <v>157</v>
      </c>
      <c r="AK1" s="38" t="s">
        <v>168</v>
      </c>
    </row>
    <row r="2" spans="1:46" x14ac:dyDescent="0.25">
      <c r="A2" t="s">
        <v>113</v>
      </c>
      <c r="B2" t="s">
        <v>67</v>
      </c>
      <c r="C2" t="s">
        <v>99</v>
      </c>
      <c r="D2" t="s">
        <v>103</v>
      </c>
      <c r="E2" s="31">
        <v>156.88043478260869</v>
      </c>
      <c r="F2" s="31">
        <v>504.68804347826102</v>
      </c>
      <c r="G2" s="31">
        <v>0</v>
      </c>
      <c r="H2" s="36">
        <v>0</v>
      </c>
      <c r="I2" s="31">
        <v>121.73804347826089</v>
      </c>
      <c r="J2" s="31">
        <v>0</v>
      </c>
      <c r="K2" s="36">
        <v>0</v>
      </c>
      <c r="L2" s="31">
        <v>50.306521739130446</v>
      </c>
      <c r="M2" s="31">
        <v>0</v>
      </c>
      <c r="N2" s="36">
        <v>0</v>
      </c>
      <c r="O2" s="31">
        <v>70.127173913043492</v>
      </c>
      <c r="P2" s="31">
        <v>0</v>
      </c>
      <c r="Q2" s="36">
        <v>0</v>
      </c>
      <c r="R2" s="31">
        <v>1.3043478260869565</v>
      </c>
      <c r="S2" s="31">
        <v>0</v>
      </c>
      <c r="T2" s="36">
        <v>0</v>
      </c>
      <c r="U2" s="31">
        <v>96.755434782608717</v>
      </c>
      <c r="V2" s="31">
        <v>0</v>
      </c>
      <c r="W2" s="36">
        <v>0</v>
      </c>
      <c r="X2" s="31">
        <v>0</v>
      </c>
      <c r="Y2" s="31">
        <v>0</v>
      </c>
      <c r="Z2" s="36" t="s">
        <v>299</v>
      </c>
      <c r="AA2" s="31">
        <v>286.19456521739141</v>
      </c>
      <c r="AB2" s="31">
        <v>0</v>
      </c>
      <c r="AC2" s="36">
        <v>0</v>
      </c>
      <c r="AD2" s="31">
        <v>0</v>
      </c>
      <c r="AE2" s="31">
        <v>0</v>
      </c>
      <c r="AF2" s="36" t="s">
        <v>299</v>
      </c>
      <c r="AG2" s="31">
        <v>0</v>
      </c>
      <c r="AH2" s="31">
        <v>0</v>
      </c>
      <c r="AI2" s="36" t="s">
        <v>299</v>
      </c>
      <c r="AJ2" t="s">
        <v>23</v>
      </c>
      <c r="AK2" s="37">
        <v>3</v>
      </c>
      <c r="AT2"/>
    </row>
    <row r="3" spans="1:46" x14ac:dyDescent="0.25">
      <c r="A3" t="s">
        <v>113</v>
      </c>
      <c r="B3" t="s">
        <v>75</v>
      </c>
      <c r="C3" t="s">
        <v>90</v>
      </c>
      <c r="D3" t="s">
        <v>102</v>
      </c>
      <c r="E3" s="31">
        <v>109.06521739130434</v>
      </c>
      <c r="F3" s="31">
        <v>413.06478260869562</v>
      </c>
      <c r="G3" s="31">
        <v>0</v>
      </c>
      <c r="H3" s="36">
        <v>0</v>
      </c>
      <c r="I3" s="31">
        <v>103.3804347826087</v>
      </c>
      <c r="J3" s="31">
        <v>0</v>
      </c>
      <c r="K3" s="36">
        <v>0</v>
      </c>
      <c r="L3" s="31">
        <v>65.872282608695656</v>
      </c>
      <c r="M3" s="31">
        <v>0</v>
      </c>
      <c r="N3" s="36">
        <v>0</v>
      </c>
      <c r="O3" s="31">
        <v>37.508152173913047</v>
      </c>
      <c r="P3" s="31">
        <v>0</v>
      </c>
      <c r="Q3" s="36">
        <v>0</v>
      </c>
      <c r="R3" s="31">
        <v>0</v>
      </c>
      <c r="S3" s="31">
        <v>0</v>
      </c>
      <c r="T3" s="36" t="s">
        <v>299</v>
      </c>
      <c r="U3" s="31">
        <v>76.619130434782605</v>
      </c>
      <c r="V3" s="31">
        <v>0</v>
      </c>
      <c r="W3" s="36">
        <v>0</v>
      </c>
      <c r="X3" s="31">
        <v>0</v>
      </c>
      <c r="Y3" s="31">
        <v>0</v>
      </c>
      <c r="Z3" s="36" t="s">
        <v>299</v>
      </c>
      <c r="AA3" s="31">
        <v>233.06521739130434</v>
      </c>
      <c r="AB3" s="31">
        <v>0</v>
      </c>
      <c r="AC3" s="36">
        <v>0</v>
      </c>
      <c r="AD3" s="31">
        <v>0</v>
      </c>
      <c r="AE3" s="31">
        <v>0</v>
      </c>
      <c r="AF3" s="36" t="s">
        <v>299</v>
      </c>
      <c r="AG3" s="31">
        <v>0</v>
      </c>
      <c r="AH3" s="31">
        <v>0</v>
      </c>
      <c r="AI3" s="36" t="s">
        <v>299</v>
      </c>
      <c r="AJ3" t="s">
        <v>31</v>
      </c>
      <c r="AK3" s="37">
        <v>3</v>
      </c>
      <c r="AT3"/>
    </row>
    <row r="4" spans="1:46" x14ac:dyDescent="0.25">
      <c r="A4" t="s">
        <v>113</v>
      </c>
      <c r="B4" t="s">
        <v>74</v>
      </c>
      <c r="C4" t="s">
        <v>94</v>
      </c>
      <c r="D4" t="s">
        <v>104</v>
      </c>
      <c r="E4" s="31">
        <v>102.1304347826087</v>
      </c>
      <c r="F4" s="31">
        <v>370.49532608695648</v>
      </c>
      <c r="G4" s="31">
        <v>26.967391304347828</v>
      </c>
      <c r="H4" s="36">
        <v>7.2787399477256806E-2</v>
      </c>
      <c r="I4" s="31">
        <v>85.061195652173922</v>
      </c>
      <c r="J4" s="31">
        <v>4.3396739130434785</v>
      </c>
      <c r="K4" s="36">
        <v>5.1018256677098202E-2</v>
      </c>
      <c r="L4" s="31">
        <v>36.317173913043483</v>
      </c>
      <c r="M4" s="31">
        <v>4.3396739130434785</v>
      </c>
      <c r="N4" s="36">
        <v>0.11949371180241711</v>
      </c>
      <c r="O4" s="31">
        <v>48.744021739130446</v>
      </c>
      <c r="P4" s="31">
        <v>0</v>
      </c>
      <c r="Q4" s="36">
        <v>0</v>
      </c>
      <c r="R4" s="31">
        <v>0</v>
      </c>
      <c r="S4" s="31">
        <v>0</v>
      </c>
      <c r="T4" s="36" t="s">
        <v>299</v>
      </c>
      <c r="U4" s="31">
        <v>75.040760869565219</v>
      </c>
      <c r="V4" s="31">
        <v>7.0706521739130439</v>
      </c>
      <c r="W4" s="36">
        <v>9.4224153539742894E-2</v>
      </c>
      <c r="X4" s="31">
        <v>5.8369565217391308</v>
      </c>
      <c r="Y4" s="31">
        <v>0</v>
      </c>
      <c r="Z4" s="36">
        <v>0</v>
      </c>
      <c r="AA4" s="31">
        <v>204.55641304347822</v>
      </c>
      <c r="AB4" s="31">
        <v>15.557065217391305</v>
      </c>
      <c r="AC4" s="36">
        <v>7.6052688771408347E-2</v>
      </c>
      <c r="AD4" s="31">
        <v>0</v>
      </c>
      <c r="AE4" s="31">
        <v>0</v>
      </c>
      <c r="AF4" s="36" t="s">
        <v>299</v>
      </c>
      <c r="AG4" s="31">
        <v>0</v>
      </c>
      <c r="AH4" s="31">
        <v>0</v>
      </c>
      <c r="AI4" s="36" t="s">
        <v>299</v>
      </c>
      <c r="AJ4" t="s">
        <v>30</v>
      </c>
      <c r="AK4" s="37">
        <v>3</v>
      </c>
      <c r="AT4"/>
    </row>
    <row r="5" spans="1:46" x14ac:dyDescent="0.25">
      <c r="A5" t="s">
        <v>113</v>
      </c>
      <c r="B5" t="s">
        <v>79</v>
      </c>
      <c r="C5" t="s">
        <v>91</v>
      </c>
      <c r="D5" t="s">
        <v>102</v>
      </c>
      <c r="E5" s="31">
        <v>112.21739130434783</v>
      </c>
      <c r="F5" s="31">
        <v>424.24630434782614</v>
      </c>
      <c r="G5" s="31">
        <v>20.173913043478258</v>
      </c>
      <c r="H5" s="36">
        <v>4.7552360118942379E-2</v>
      </c>
      <c r="I5" s="31">
        <v>116.35858695652173</v>
      </c>
      <c r="J5" s="31">
        <v>1.2608695652173914</v>
      </c>
      <c r="K5" s="36">
        <v>1.0836068039297563E-2</v>
      </c>
      <c r="L5" s="31">
        <v>57.330108695652171</v>
      </c>
      <c r="M5" s="31">
        <v>1.2608695652173914</v>
      </c>
      <c r="N5" s="36">
        <v>2.1993147996822372E-2</v>
      </c>
      <c r="O5" s="31">
        <v>53.827391304347827</v>
      </c>
      <c r="P5" s="31">
        <v>0</v>
      </c>
      <c r="Q5" s="36">
        <v>0</v>
      </c>
      <c r="R5" s="31">
        <v>5.2010869565217392</v>
      </c>
      <c r="S5" s="31">
        <v>0</v>
      </c>
      <c r="T5" s="36">
        <v>0</v>
      </c>
      <c r="U5" s="31">
        <v>98.142717391304345</v>
      </c>
      <c r="V5" s="31">
        <v>14.108695652173912</v>
      </c>
      <c r="W5" s="36">
        <v>0.14375692896214806</v>
      </c>
      <c r="X5" s="31">
        <v>0.82065217391304346</v>
      </c>
      <c r="Y5" s="31">
        <v>0</v>
      </c>
      <c r="Z5" s="36">
        <v>0</v>
      </c>
      <c r="AA5" s="31">
        <v>208.924347826087</v>
      </c>
      <c r="AB5" s="31">
        <v>4.8043478260869561</v>
      </c>
      <c r="AC5" s="36">
        <v>2.2995633951128549E-2</v>
      </c>
      <c r="AD5" s="31">
        <v>0</v>
      </c>
      <c r="AE5" s="31">
        <v>0</v>
      </c>
      <c r="AF5" s="36" t="s">
        <v>299</v>
      </c>
      <c r="AG5" s="31">
        <v>0</v>
      </c>
      <c r="AH5" s="31">
        <v>0</v>
      </c>
      <c r="AI5" s="36" t="s">
        <v>299</v>
      </c>
      <c r="AJ5" t="s">
        <v>35</v>
      </c>
      <c r="AK5" s="37">
        <v>3</v>
      </c>
      <c r="AT5"/>
    </row>
    <row r="6" spans="1:46" x14ac:dyDescent="0.25">
      <c r="A6" t="s">
        <v>113</v>
      </c>
      <c r="B6" t="s">
        <v>77</v>
      </c>
      <c r="C6" t="s">
        <v>99</v>
      </c>
      <c r="D6" t="s">
        <v>103</v>
      </c>
      <c r="E6" s="31">
        <v>101.85869565217391</v>
      </c>
      <c r="F6" s="31">
        <v>388.19478260869556</v>
      </c>
      <c r="G6" s="31">
        <v>0</v>
      </c>
      <c r="H6" s="36">
        <v>0</v>
      </c>
      <c r="I6" s="31">
        <v>103.84804347826088</v>
      </c>
      <c r="J6" s="31">
        <v>0</v>
      </c>
      <c r="K6" s="36">
        <v>0</v>
      </c>
      <c r="L6" s="31">
        <v>60.598043478260877</v>
      </c>
      <c r="M6" s="31">
        <v>0</v>
      </c>
      <c r="N6" s="36">
        <v>0</v>
      </c>
      <c r="O6" s="31">
        <v>37.975543478260867</v>
      </c>
      <c r="P6" s="31">
        <v>0</v>
      </c>
      <c r="Q6" s="36">
        <v>0</v>
      </c>
      <c r="R6" s="31">
        <v>5.2744565217391308</v>
      </c>
      <c r="S6" s="31">
        <v>0</v>
      </c>
      <c r="T6" s="36">
        <v>0</v>
      </c>
      <c r="U6" s="31">
        <v>54.809130434782617</v>
      </c>
      <c r="V6" s="31">
        <v>0</v>
      </c>
      <c r="W6" s="36">
        <v>0</v>
      </c>
      <c r="X6" s="31">
        <v>5.1304347826086953</v>
      </c>
      <c r="Y6" s="31">
        <v>0</v>
      </c>
      <c r="Z6" s="36">
        <v>0</v>
      </c>
      <c r="AA6" s="31">
        <v>224.40717391304338</v>
      </c>
      <c r="AB6" s="31">
        <v>0</v>
      </c>
      <c r="AC6" s="36">
        <v>0</v>
      </c>
      <c r="AD6" s="31">
        <v>0</v>
      </c>
      <c r="AE6" s="31">
        <v>0</v>
      </c>
      <c r="AF6" s="36" t="s">
        <v>299</v>
      </c>
      <c r="AG6" s="31">
        <v>0</v>
      </c>
      <c r="AH6" s="31">
        <v>0</v>
      </c>
      <c r="AI6" s="36" t="s">
        <v>299</v>
      </c>
      <c r="AJ6" t="s">
        <v>33</v>
      </c>
      <c r="AK6" s="37">
        <v>3</v>
      </c>
      <c r="AT6"/>
    </row>
    <row r="7" spans="1:46" x14ac:dyDescent="0.25">
      <c r="A7" t="s">
        <v>113</v>
      </c>
      <c r="B7" t="s">
        <v>81</v>
      </c>
      <c r="C7" t="s">
        <v>91</v>
      </c>
      <c r="D7" t="s">
        <v>102</v>
      </c>
      <c r="E7" s="31">
        <v>108.83695652173913</v>
      </c>
      <c r="F7" s="31">
        <v>429.26239130434777</v>
      </c>
      <c r="G7" s="31">
        <v>11.323369565217391</v>
      </c>
      <c r="H7" s="36">
        <v>2.6378666742293531E-2</v>
      </c>
      <c r="I7" s="31">
        <v>120.7370652173913</v>
      </c>
      <c r="J7" s="31">
        <v>0</v>
      </c>
      <c r="K7" s="36">
        <v>0</v>
      </c>
      <c r="L7" s="31">
        <v>65.927826086956514</v>
      </c>
      <c r="M7" s="31">
        <v>0</v>
      </c>
      <c r="N7" s="36">
        <v>0</v>
      </c>
      <c r="O7" s="31">
        <v>49.591847826086955</v>
      </c>
      <c r="P7" s="31">
        <v>0</v>
      </c>
      <c r="Q7" s="36">
        <v>0</v>
      </c>
      <c r="R7" s="31">
        <v>5.2173913043478262</v>
      </c>
      <c r="S7" s="31">
        <v>0</v>
      </c>
      <c r="T7" s="36">
        <v>0</v>
      </c>
      <c r="U7" s="31">
        <v>86.998695652173907</v>
      </c>
      <c r="V7" s="31">
        <v>11.323369565217391</v>
      </c>
      <c r="W7" s="36">
        <v>0.13015562452210677</v>
      </c>
      <c r="X7" s="31">
        <v>7.1635869565217387</v>
      </c>
      <c r="Y7" s="31">
        <v>0</v>
      </c>
      <c r="Z7" s="36">
        <v>0</v>
      </c>
      <c r="AA7" s="31">
        <v>214.36304347826083</v>
      </c>
      <c r="AB7" s="31">
        <v>0</v>
      </c>
      <c r="AC7" s="36">
        <v>0</v>
      </c>
      <c r="AD7" s="31">
        <v>0</v>
      </c>
      <c r="AE7" s="31">
        <v>0</v>
      </c>
      <c r="AF7" s="36" t="s">
        <v>299</v>
      </c>
      <c r="AG7" s="31">
        <v>0</v>
      </c>
      <c r="AH7" s="31">
        <v>0</v>
      </c>
      <c r="AI7" s="36" t="s">
        <v>299</v>
      </c>
      <c r="AJ7" t="s">
        <v>37</v>
      </c>
      <c r="AK7" s="37">
        <v>3</v>
      </c>
      <c r="AT7"/>
    </row>
    <row r="8" spans="1:46" x14ac:dyDescent="0.25">
      <c r="A8" t="s">
        <v>113</v>
      </c>
      <c r="B8" t="s">
        <v>82</v>
      </c>
      <c r="C8" t="s">
        <v>94</v>
      </c>
      <c r="D8" t="s">
        <v>104</v>
      </c>
      <c r="E8" s="31">
        <v>57.467391304347828</v>
      </c>
      <c r="F8" s="31">
        <v>260.4636956521739</v>
      </c>
      <c r="G8" s="31">
        <v>72.100543478260875</v>
      </c>
      <c r="H8" s="36">
        <v>0.27681609637661264</v>
      </c>
      <c r="I8" s="31">
        <v>74.10108695652174</v>
      </c>
      <c r="J8" s="31">
        <v>18.274456521739129</v>
      </c>
      <c r="K8" s="36">
        <v>0.24661522890293808</v>
      </c>
      <c r="L8" s="31">
        <v>61.949130434782603</v>
      </c>
      <c r="M8" s="31">
        <v>17.964673913043477</v>
      </c>
      <c r="N8" s="36">
        <v>0.28999073573689493</v>
      </c>
      <c r="O8" s="31">
        <v>6.9345652173913042</v>
      </c>
      <c r="P8" s="31">
        <v>0.30978260869565216</v>
      </c>
      <c r="Q8" s="36">
        <v>4.4672246778895891E-2</v>
      </c>
      <c r="R8" s="31">
        <v>5.2173913043478262</v>
      </c>
      <c r="S8" s="31">
        <v>0</v>
      </c>
      <c r="T8" s="36">
        <v>0</v>
      </c>
      <c r="U8" s="31">
        <v>58.725326086956535</v>
      </c>
      <c r="V8" s="31">
        <v>17.554347826086957</v>
      </c>
      <c r="W8" s="36">
        <v>0.29892295191505031</v>
      </c>
      <c r="X8" s="31">
        <v>11.130434782608695</v>
      </c>
      <c r="Y8" s="31">
        <v>0</v>
      </c>
      <c r="Z8" s="36">
        <v>0</v>
      </c>
      <c r="AA8" s="31">
        <v>116.50684782608695</v>
      </c>
      <c r="AB8" s="31">
        <v>36.271739130434781</v>
      </c>
      <c r="AC8" s="36">
        <v>0.31132710057162155</v>
      </c>
      <c r="AD8" s="31">
        <v>0</v>
      </c>
      <c r="AE8" s="31">
        <v>0</v>
      </c>
      <c r="AF8" s="36" t="s">
        <v>299</v>
      </c>
      <c r="AG8" s="31">
        <v>0</v>
      </c>
      <c r="AH8" s="31">
        <v>0</v>
      </c>
      <c r="AI8" s="36" t="s">
        <v>299</v>
      </c>
      <c r="AJ8" t="s">
        <v>38</v>
      </c>
      <c r="AK8" s="37">
        <v>3</v>
      </c>
      <c r="AT8"/>
    </row>
    <row r="9" spans="1:46" x14ac:dyDescent="0.25">
      <c r="A9" t="s">
        <v>113</v>
      </c>
      <c r="B9" t="s">
        <v>58</v>
      </c>
      <c r="C9" t="s">
        <v>96</v>
      </c>
      <c r="D9" t="s">
        <v>102</v>
      </c>
      <c r="E9" s="31">
        <v>80.565217391304344</v>
      </c>
      <c r="F9" s="31">
        <v>326.82945652173919</v>
      </c>
      <c r="G9" s="31">
        <v>34.307934782608697</v>
      </c>
      <c r="H9" s="36">
        <v>0.10497197880426268</v>
      </c>
      <c r="I9" s="31">
        <v>78.95663043478261</v>
      </c>
      <c r="J9" s="31">
        <v>0</v>
      </c>
      <c r="K9" s="36">
        <v>0</v>
      </c>
      <c r="L9" s="31">
        <v>50.012499999999989</v>
      </c>
      <c r="M9" s="31">
        <v>0</v>
      </c>
      <c r="N9" s="36">
        <v>0</v>
      </c>
      <c r="O9" s="31">
        <v>24.623478260869572</v>
      </c>
      <c r="P9" s="31">
        <v>0</v>
      </c>
      <c r="Q9" s="36">
        <v>0</v>
      </c>
      <c r="R9" s="31">
        <v>4.3206521739130439</v>
      </c>
      <c r="S9" s="31">
        <v>0</v>
      </c>
      <c r="T9" s="36">
        <v>0</v>
      </c>
      <c r="U9" s="31">
        <v>66.515652173913054</v>
      </c>
      <c r="V9" s="31">
        <v>9.5457608695652194</v>
      </c>
      <c r="W9" s="36">
        <v>0.14351149778411096</v>
      </c>
      <c r="X9" s="31">
        <v>0</v>
      </c>
      <c r="Y9" s="31">
        <v>0</v>
      </c>
      <c r="Z9" s="36" t="s">
        <v>299</v>
      </c>
      <c r="AA9" s="31">
        <v>181.35717391304351</v>
      </c>
      <c r="AB9" s="31">
        <v>24.762173913043476</v>
      </c>
      <c r="AC9" s="36">
        <v>0.13653815495005647</v>
      </c>
      <c r="AD9" s="31">
        <v>0</v>
      </c>
      <c r="AE9" s="31">
        <v>0</v>
      </c>
      <c r="AF9" s="36" t="s">
        <v>299</v>
      </c>
      <c r="AG9" s="31">
        <v>0</v>
      </c>
      <c r="AH9" s="31">
        <v>0</v>
      </c>
      <c r="AI9" s="36" t="s">
        <v>299</v>
      </c>
      <c r="AJ9" t="s">
        <v>14</v>
      </c>
      <c r="AK9" s="37">
        <v>3</v>
      </c>
      <c r="AT9"/>
    </row>
    <row r="10" spans="1:46" x14ac:dyDescent="0.25">
      <c r="A10" t="s">
        <v>113</v>
      </c>
      <c r="B10" t="s">
        <v>71</v>
      </c>
      <c r="C10" t="s">
        <v>92</v>
      </c>
      <c r="D10" t="s">
        <v>102</v>
      </c>
      <c r="E10" s="31">
        <v>96.184782608695656</v>
      </c>
      <c r="F10" s="31">
        <v>366.00554347826079</v>
      </c>
      <c r="G10" s="31">
        <v>166.84521739130435</v>
      </c>
      <c r="H10" s="36">
        <v>0.45585434528046775</v>
      </c>
      <c r="I10" s="31">
        <v>68.625</v>
      </c>
      <c r="J10" s="31">
        <v>33.296195652173921</v>
      </c>
      <c r="K10" s="36">
        <v>0.4851904648768513</v>
      </c>
      <c r="L10" s="31">
        <v>45.138586956521742</v>
      </c>
      <c r="M10" s="31">
        <v>33.296195652173921</v>
      </c>
      <c r="N10" s="36">
        <v>0.73764373005839512</v>
      </c>
      <c r="O10" s="31">
        <v>18.214673913043477</v>
      </c>
      <c r="P10" s="31">
        <v>0</v>
      </c>
      <c r="Q10" s="36">
        <v>0</v>
      </c>
      <c r="R10" s="31">
        <v>5.2717391304347823</v>
      </c>
      <c r="S10" s="31">
        <v>0</v>
      </c>
      <c r="T10" s="36">
        <v>0</v>
      </c>
      <c r="U10" s="31">
        <v>107.74663043478259</v>
      </c>
      <c r="V10" s="31">
        <v>24.12163043478261</v>
      </c>
      <c r="W10" s="36">
        <v>0.22387364075745336</v>
      </c>
      <c r="X10" s="31">
        <v>0</v>
      </c>
      <c r="Y10" s="31">
        <v>0</v>
      </c>
      <c r="Z10" s="36" t="s">
        <v>299</v>
      </c>
      <c r="AA10" s="31">
        <v>176.67739130434779</v>
      </c>
      <c r="AB10" s="31">
        <v>109.42739130434782</v>
      </c>
      <c r="AC10" s="36">
        <v>0.61936272941593384</v>
      </c>
      <c r="AD10" s="31">
        <v>12.956521739130435</v>
      </c>
      <c r="AE10" s="31">
        <v>0</v>
      </c>
      <c r="AF10" s="36">
        <v>0</v>
      </c>
      <c r="AG10" s="31">
        <v>0</v>
      </c>
      <c r="AH10" s="31">
        <v>0</v>
      </c>
      <c r="AI10" s="36" t="s">
        <v>299</v>
      </c>
      <c r="AJ10" t="s">
        <v>27</v>
      </c>
      <c r="AK10" s="37">
        <v>3</v>
      </c>
      <c r="AT10"/>
    </row>
    <row r="11" spans="1:46" x14ac:dyDescent="0.25">
      <c r="A11" t="s">
        <v>113</v>
      </c>
      <c r="B11" t="s">
        <v>52</v>
      </c>
      <c r="C11" t="s">
        <v>91</v>
      </c>
      <c r="D11" t="s">
        <v>102</v>
      </c>
      <c r="E11" s="31">
        <v>87.630434782608702</v>
      </c>
      <c r="F11" s="31">
        <v>320.67586956521734</v>
      </c>
      <c r="G11" s="31">
        <v>39.194021739130427</v>
      </c>
      <c r="H11" s="36">
        <v>0.12222317130462901</v>
      </c>
      <c r="I11" s="31">
        <v>73.120760869565217</v>
      </c>
      <c r="J11" s="31">
        <v>13.383478260869561</v>
      </c>
      <c r="K11" s="36">
        <v>0.18303253551673743</v>
      </c>
      <c r="L11" s="31">
        <v>51.642499999999998</v>
      </c>
      <c r="M11" s="31">
        <v>13.383478260869561</v>
      </c>
      <c r="N11" s="36">
        <v>0.25915628137424718</v>
      </c>
      <c r="O11" s="31">
        <v>16.173913043478262</v>
      </c>
      <c r="P11" s="31">
        <v>0</v>
      </c>
      <c r="Q11" s="36">
        <v>0</v>
      </c>
      <c r="R11" s="31">
        <v>5.3043478260869561</v>
      </c>
      <c r="S11" s="31">
        <v>0</v>
      </c>
      <c r="T11" s="36">
        <v>0</v>
      </c>
      <c r="U11" s="31">
        <v>81.475760869565207</v>
      </c>
      <c r="V11" s="31">
        <v>13.769239130434782</v>
      </c>
      <c r="W11" s="36">
        <v>0.1689979815282486</v>
      </c>
      <c r="X11" s="31">
        <v>7.7744565217391308</v>
      </c>
      <c r="Y11" s="31">
        <v>0</v>
      </c>
      <c r="Z11" s="36">
        <v>0</v>
      </c>
      <c r="AA11" s="31">
        <v>154.96793478260869</v>
      </c>
      <c r="AB11" s="31">
        <v>12.041304347826086</v>
      </c>
      <c r="AC11" s="36">
        <v>7.770190888016805E-2</v>
      </c>
      <c r="AD11" s="31">
        <v>3.3369565217391304</v>
      </c>
      <c r="AE11" s="31">
        <v>0</v>
      </c>
      <c r="AF11" s="36">
        <v>0</v>
      </c>
      <c r="AG11" s="31">
        <v>0</v>
      </c>
      <c r="AH11" s="31">
        <v>0</v>
      </c>
      <c r="AI11" s="36" t="s">
        <v>299</v>
      </c>
      <c r="AJ11" t="s">
        <v>8</v>
      </c>
      <c r="AK11" s="37">
        <v>3</v>
      </c>
      <c r="AT11"/>
    </row>
    <row r="12" spans="1:46" x14ac:dyDescent="0.25">
      <c r="A12" t="s">
        <v>113</v>
      </c>
      <c r="B12" t="s">
        <v>60</v>
      </c>
      <c r="C12" t="s">
        <v>94</v>
      </c>
      <c r="D12" t="s">
        <v>104</v>
      </c>
      <c r="E12" s="31">
        <v>98.163043478260875</v>
      </c>
      <c r="F12" s="31">
        <v>375.57065217391306</v>
      </c>
      <c r="G12" s="31">
        <v>50.508152173913039</v>
      </c>
      <c r="H12" s="36">
        <v>0.13448375660227188</v>
      </c>
      <c r="I12" s="31">
        <v>93.187717391304346</v>
      </c>
      <c r="J12" s="31">
        <v>7.2257608695652173</v>
      </c>
      <c r="K12" s="36">
        <v>7.7539841857307654E-2</v>
      </c>
      <c r="L12" s="31">
        <v>50.095326086956518</v>
      </c>
      <c r="M12" s="31">
        <v>7.2257608695652173</v>
      </c>
      <c r="N12" s="36">
        <v>0.14424022027569178</v>
      </c>
      <c r="O12" s="31">
        <v>37.875</v>
      </c>
      <c r="P12" s="31">
        <v>0</v>
      </c>
      <c r="Q12" s="36">
        <v>0</v>
      </c>
      <c r="R12" s="31">
        <v>5.2173913043478262</v>
      </c>
      <c r="S12" s="31">
        <v>0</v>
      </c>
      <c r="T12" s="36">
        <v>0</v>
      </c>
      <c r="U12" s="31">
        <v>90.129782608695663</v>
      </c>
      <c r="V12" s="31">
        <v>1.6732608695652174</v>
      </c>
      <c r="W12" s="36">
        <v>1.8565016148211395E-2</v>
      </c>
      <c r="X12" s="31">
        <v>0</v>
      </c>
      <c r="Y12" s="31">
        <v>0</v>
      </c>
      <c r="Z12" s="36" t="s">
        <v>299</v>
      </c>
      <c r="AA12" s="31">
        <v>179.09282608695656</v>
      </c>
      <c r="AB12" s="31">
        <v>41.609130434782607</v>
      </c>
      <c r="AC12" s="36">
        <v>0.2323327591836635</v>
      </c>
      <c r="AD12" s="31">
        <v>13.160326086956522</v>
      </c>
      <c r="AE12" s="31">
        <v>0</v>
      </c>
      <c r="AF12" s="36">
        <v>0</v>
      </c>
      <c r="AG12" s="31">
        <v>0</v>
      </c>
      <c r="AH12" s="31">
        <v>0</v>
      </c>
      <c r="AI12" s="36" t="s">
        <v>299</v>
      </c>
      <c r="AJ12" t="s">
        <v>16</v>
      </c>
      <c r="AK12" s="37">
        <v>3</v>
      </c>
      <c r="AT12"/>
    </row>
    <row r="13" spans="1:46" x14ac:dyDescent="0.25">
      <c r="A13" t="s">
        <v>113</v>
      </c>
      <c r="B13" t="s">
        <v>55</v>
      </c>
      <c r="C13" t="s">
        <v>94</v>
      </c>
      <c r="D13" t="s">
        <v>104</v>
      </c>
      <c r="E13" s="31">
        <v>52.858695652173914</v>
      </c>
      <c r="F13" s="31">
        <v>232.58695652173913</v>
      </c>
      <c r="G13" s="31">
        <v>0</v>
      </c>
      <c r="H13" s="36">
        <v>0</v>
      </c>
      <c r="I13" s="31">
        <v>65.75</v>
      </c>
      <c r="J13" s="31">
        <v>0</v>
      </c>
      <c r="K13" s="36">
        <v>0</v>
      </c>
      <c r="L13" s="31">
        <v>51.733695652173914</v>
      </c>
      <c r="M13" s="31">
        <v>0</v>
      </c>
      <c r="N13" s="36">
        <v>0</v>
      </c>
      <c r="O13" s="31">
        <v>9.8858695652173907</v>
      </c>
      <c r="P13" s="31">
        <v>0</v>
      </c>
      <c r="Q13" s="36">
        <v>0</v>
      </c>
      <c r="R13" s="31">
        <v>4.1304347826086953</v>
      </c>
      <c r="S13" s="31">
        <v>0</v>
      </c>
      <c r="T13" s="36">
        <v>0</v>
      </c>
      <c r="U13" s="31">
        <v>35.206521739130437</v>
      </c>
      <c r="V13" s="31">
        <v>0</v>
      </c>
      <c r="W13" s="36">
        <v>0</v>
      </c>
      <c r="X13" s="31">
        <v>0</v>
      </c>
      <c r="Y13" s="31">
        <v>0</v>
      </c>
      <c r="Z13" s="36" t="s">
        <v>299</v>
      </c>
      <c r="AA13" s="31">
        <v>131.63043478260869</v>
      </c>
      <c r="AB13" s="31">
        <v>0</v>
      </c>
      <c r="AC13" s="36">
        <v>0</v>
      </c>
      <c r="AD13" s="31">
        <v>0</v>
      </c>
      <c r="AE13" s="31">
        <v>0</v>
      </c>
      <c r="AF13" s="36" t="s">
        <v>299</v>
      </c>
      <c r="AG13" s="31">
        <v>0</v>
      </c>
      <c r="AH13" s="31">
        <v>0</v>
      </c>
      <c r="AI13" s="36" t="s">
        <v>299</v>
      </c>
      <c r="AJ13" t="s">
        <v>11</v>
      </c>
      <c r="AK13" s="37">
        <v>3</v>
      </c>
      <c r="AT13"/>
    </row>
    <row r="14" spans="1:46" x14ac:dyDescent="0.25">
      <c r="A14" t="s">
        <v>113</v>
      </c>
      <c r="B14" t="s">
        <v>76</v>
      </c>
      <c r="C14" t="s">
        <v>89</v>
      </c>
      <c r="D14" t="s">
        <v>103</v>
      </c>
      <c r="E14" s="31">
        <v>52.619565217391305</v>
      </c>
      <c r="F14" s="31">
        <v>325.63586956521738</v>
      </c>
      <c r="G14" s="31">
        <v>7.6277173913043477</v>
      </c>
      <c r="H14" s="36">
        <v>2.3424069963449441E-2</v>
      </c>
      <c r="I14" s="31">
        <v>127.5625</v>
      </c>
      <c r="J14" s="31">
        <v>7.6277173913043477</v>
      </c>
      <c r="K14" s="36">
        <v>5.9795922714781756E-2</v>
      </c>
      <c r="L14" s="31">
        <v>57.967391304347828</v>
      </c>
      <c r="M14" s="31">
        <v>0</v>
      </c>
      <c r="N14" s="36">
        <v>0</v>
      </c>
      <c r="O14" s="31">
        <v>64.785326086956516</v>
      </c>
      <c r="P14" s="31">
        <v>7.6277173913043477</v>
      </c>
      <c r="Q14" s="36">
        <v>0.11773834990143031</v>
      </c>
      <c r="R14" s="31">
        <v>4.8097826086956523</v>
      </c>
      <c r="S14" s="31">
        <v>0</v>
      </c>
      <c r="T14" s="36">
        <v>0</v>
      </c>
      <c r="U14" s="31">
        <v>29.046195652173914</v>
      </c>
      <c r="V14" s="31">
        <v>0</v>
      </c>
      <c r="W14" s="36">
        <v>0</v>
      </c>
      <c r="X14" s="31">
        <v>0</v>
      </c>
      <c r="Y14" s="31">
        <v>0</v>
      </c>
      <c r="Z14" s="36" t="s">
        <v>299</v>
      </c>
      <c r="AA14" s="31">
        <v>169.02717391304347</v>
      </c>
      <c r="AB14" s="31">
        <v>0</v>
      </c>
      <c r="AC14" s="36">
        <v>0</v>
      </c>
      <c r="AD14" s="31">
        <v>0</v>
      </c>
      <c r="AE14" s="31">
        <v>0</v>
      </c>
      <c r="AF14" s="36" t="s">
        <v>299</v>
      </c>
      <c r="AG14" s="31">
        <v>0</v>
      </c>
      <c r="AH14" s="31">
        <v>0</v>
      </c>
      <c r="AI14" s="36" t="s">
        <v>299</v>
      </c>
      <c r="AJ14" t="s">
        <v>32</v>
      </c>
      <c r="AK14" s="37">
        <v>3</v>
      </c>
      <c r="AT14"/>
    </row>
    <row r="15" spans="1:46" x14ac:dyDescent="0.25">
      <c r="A15" t="s">
        <v>113</v>
      </c>
      <c r="B15" t="s">
        <v>70</v>
      </c>
      <c r="C15" t="s">
        <v>101</v>
      </c>
      <c r="D15" t="s">
        <v>103</v>
      </c>
      <c r="E15" s="31">
        <v>65.869565217391298</v>
      </c>
      <c r="F15" s="31">
        <v>262.10423913043473</v>
      </c>
      <c r="G15" s="31">
        <v>0</v>
      </c>
      <c r="H15" s="36">
        <v>0</v>
      </c>
      <c r="I15" s="31">
        <v>49.040869565217371</v>
      </c>
      <c r="J15" s="31">
        <v>0</v>
      </c>
      <c r="K15" s="36">
        <v>0</v>
      </c>
      <c r="L15" s="31">
        <v>30.623913043478247</v>
      </c>
      <c r="M15" s="31">
        <v>0</v>
      </c>
      <c r="N15" s="36">
        <v>0</v>
      </c>
      <c r="O15" s="31">
        <v>12.764782608695651</v>
      </c>
      <c r="P15" s="31">
        <v>0</v>
      </c>
      <c r="Q15" s="36">
        <v>0</v>
      </c>
      <c r="R15" s="31">
        <v>5.6521739130434785</v>
      </c>
      <c r="S15" s="31">
        <v>0</v>
      </c>
      <c r="T15" s="36">
        <v>0</v>
      </c>
      <c r="U15" s="31">
        <v>51.833478260869562</v>
      </c>
      <c r="V15" s="31">
        <v>0</v>
      </c>
      <c r="W15" s="36">
        <v>0</v>
      </c>
      <c r="X15" s="31">
        <v>8.0652173913043477</v>
      </c>
      <c r="Y15" s="31">
        <v>0</v>
      </c>
      <c r="Z15" s="36">
        <v>0</v>
      </c>
      <c r="AA15" s="31">
        <v>153.16467391304349</v>
      </c>
      <c r="AB15" s="31">
        <v>0</v>
      </c>
      <c r="AC15" s="36">
        <v>0</v>
      </c>
      <c r="AD15" s="31">
        <v>0</v>
      </c>
      <c r="AE15" s="31">
        <v>0</v>
      </c>
      <c r="AF15" s="36" t="s">
        <v>299</v>
      </c>
      <c r="AG15" s="31">
        <v>0</v>
      </c>
      <c r="AH15" s="31">
        <v>0</v>
      </c>
      <c r="AI15" s="36" t="s">
        <v>299</v>
      </c>
      <c r="AJ15" t="s">
        <v>26</v>
      </c>
      <c r="AK15" s="37">
        <v>3</v>
      </c>
      <c r="AT15"/>
    </row>
    <row r="16" spans="1:46" x14ac:dyDescent="0.25">
      <c r="A16" t="s">
        <v>113</v>
      </c>
      <c r="B16" t="s">
        <v>86</v>
      </c>
      <c r="C16" t="s">
        <v>96</v>
      </c>
      <c r="D16" t="s">
        <v>102</v>
      </c>
      <c r="E16" s="31">
        <v>44.684782608695649</v>
      </c>
      <c r="F16" s="31">
        <v>460.49010869565211</v>
      </c>
      <c r="G16" s="31">
        <v>0</v>
      </c>
      <c r="H16" s="36">
        <v>0</v>
      </c>
      <c r="I16" s="31">
        <v>225.86543478260867</v>
      </c>
      <c r="J16" s="31">
        <v>0</v>
      </c>
      <c r="K16" s="36">
        <v>0</v>
      </c>
      <c r="L16" s="31">
        <v>208.14141304347825</v>
      </c>
      <c r="M16" s="31">
        <v>0</v>
      </c>
      <c r="N16" s="36">
        <v>0</v>
      </c>
      <c r="O16" s="31">
        <v>11.984891304347824</v>
      </c>
      <c r="P16" s="31">
        <v>0</v>
      </c>
      <c r="Q16" s="36">
        <v>0</v>
      </c>
      <c r="R16" s="31">
        <v>5.7391304347826084</v>
      </c>
      <c r="S16" s="31">
        <v>0</v>
      </c>
      <c r="T16" s="36">
        <v>0</v>
      </c>
      <c r="U16" s="31">
        <v>43.411413043478255</v>
      </c>
      <c r="V16" s="31">
        <v>0</v>
      </c>
      <c r="W16" s="36">
        <v>0</v>
      </c>
      <c r="X16" s="31">
        <v>0</v>
      </c>
      <c r="Y16" s="31">
        <v>0</v>
      </c>
      <c r="Z16" s="36" t="s">
        <v>299</v>
      </c>
      <c r="AA16" s="31">
        <v>191.2132608695652</v>
      </c>
      <c r="AB16" s="31">
        <v>0</v>
      </c>
      <c r="AC16" s="36">
        <v>0</v>
      </c>
      <c r="AD16" s="31">
        <v>0</v>
      </c>
      <c r="AE16" s="31">
        <v>0</v>
      </c>
      <c r="AF16" s="36" t="s">
        <v>299</v>
      </c>
      <c r="AG16" s="31">
        <v>0</v>
      </c>
      <c r="AH16" s="31">
        <v>0</v>
      </c>
      <c r="AI16" s="36" t="s">
        <v>299</v>
      </c>
      <c r="AJ16" t="s">
        <v>42</v>
      </c>
      <c r="AK16" s="37">
        <v>3</v>
      </c>
      <c r="AT16"/>
    </row>
    <row r="17" spans="1:46" x14ac:dyDescent="0.25">
      <c r="A17" t="s">
        <v>113</v>
      </c>
      <c r="B17" t="s">
        <v>85</v>
      </c>
      <c r="C17" t="s">
        <v>91</v>
      </c>
      <c r="D17" t="s">
        <v>102</v>
      </c>
      <c r="E17" s="31">
        <v>38.402173913043477</v>
      </c>
      <c r="F17" s="31">
        <v>164.73826086956512</v>
      </c>
      <c r="G17" s="31">
        <v>0</v>
      </c>
      <c r="H17" s="36">
        <v>0</v>
      </c>
      <c r="I17" s="31">
        <v>48.769999999999982</v>
      </c>
      <c r="J17" s="31">
        <v>0</v>
      </c>
      <c r="K17" s="36">
        <v>0</v>
      </c>
      <c r="L17" s="31">
        <v>32.856956521739114</v>
      </c>
      <c r="M17" s="31">
        <v>0</v>
      </c>
      <c r="N17" s="36">
        <v>0</v>
      </c>
      <c r="O17" s="31">
        <v>10.173913043478262</v>
      </c>
      <c r="P17" s="31">
        <v>0</v>
      </c>
      <c r="Q17" s="36">
        <v>0</v>
      </c>
      <c r="R17" s="31">
        <v>5.7391304347826084</v>
      </c>
      <c r="S17" s="31">
        <v>0</v>
      </c>
      <c r="T17" s="36">
        <v>0</v>
      </c>
      <c r="U17" s="31">
        <v>32.218913043478253</v>
      </c>
      <c r="V17" s="31">
        <v>0</v>
      </c>
      <c r="W17" s="36">
        <v>0</v>
      </c>
      <c r="X17" s="31">
        <v>0</v>
      </c>
      <c r="Y17" s="31">
        <v>0</v>
      </c>
      <c r="Z17" s="36" t="s">
        <v>299</v>
      </c>
      <c r="AA17" s="31">
        <v>83.749347826086904</v>
      </c>
      <c r="AB17" s="31">
        <v>0</v>
      </c>
      <c r="AC17" s="36">
        <v>0</v>
      </c>
      <c r="AD17" s="31">
        <v>0</v>
      </c>
      <c r="AE17" s="31">
        <v>0</v>
      </c>
      <c r="AF17" s="36" t="s">
        <v>299</v>
      </c>
      <c r="AG17" s="31">
        <v>0</v>
      </c>
      <c r="AH17" s="31">
        <v>0</v>
      </c>
      <c r="AI17" s="36" t="s">
        <v>299</v>
      </c>
      <c r="AJ17" t="s">
        <v>41</v>
      </c>
      <c r="AK17" s="37">
        <v>3</v>
      </c>
      <c r="AT17"/>
    </row>
    <row r="18" spans="1:46" x14ac:dyDescent="0.25">
      <c r="A18" t="s">
        <v>113</v>
      </c>
      <c r="B18" t="s">
        <v>73</v>
      </c>
      <c r="C18" t="s">
        <v>91</v>
      </c>
      <c r="D18" t="s">
        <v>102</v>
      </c>
      <c r="E18" s="31">
        <v>79.717391304347828</v>
      </c>
      <c r="F18" s="31">
        <v>359.30163043478262</v>
      </c>
      <c r="G18" s="31">
        <v>0</v>
      </c>
      <c r="H18" s="36">
        <v>0</v>
      </c>
      <c r="I18" s="31">
        <v>65.720108695652172</v>
      </c>
      <c r="J18" s="31">
        <v>0</v>
      </c>
      <c r="K18" s="36">
        <v>0</v>
      </c>
      <c r="L18" s="31">
        <v>17.589673913043477</v>
      </c>
      <c r="M18" s="31">
        <v>0</v>
      </c>
      <c r="N18" s="36">
        <v>0</v>
      </c>
      <c r="O18" s="31">
        <v>44.043478260869563</v>
      </c>
      <c r="P18" s="31">
        <v>0</v>
      </c>
      <c r="Q18" s="36">
        <v>0</v>
      </c>
      <c r="R18" s="31">
        <v>4.0869565217391308</v>
      </c>
      <c r="S18" s="31">
        <v>0</v>
      </c>
      <c r="T18" s="36">
        <v>0</v>
      </c>
      <c r="U18" s="31">
        <v>87.671195652173907</v>
      </c>
      <c r="V18" s="31">
        <v>0</v>
      </c>
      <c r="W18" s="36">
        <v>0</v>
      </c>
      <c r="X18" s="31">
        <v>0</v>
      </c>
      <c r="Y18" s="31">
        <v>0</v>
      </c>
      <c r="Z18" s="36" t="s">
        <v>299</v>
      </c>
      <c r="AA18" s="31">
        <v>205.91032608695653</v>
      </c>
      <c r="AB18" s="31">
        <v>0</v>
      </c>
      <c r="AC18" s="36">
        <v>0</v>
      </c>
      <c r="AD18" s="31">
        <v>0</v>
      </c>
      <c r="AE18" s="31">
        <v>0</v>
      </c>
      <c r="AF18" s="36" t="s">
        <v>299</v>
      </c>
      <c r="AG18" s="31">
        <v>0</v>
      </c>
      <c r="AH18" s="31">
        <v>0</v>
      </c>
      <c r="AI18" s="36" t="s">
        <v>299</v>
      </c>
      <c r="AJ18" t="s">
        <v>29</v>
      </c>
      <c r="AK18" s="37">
        <v>3</v>
      </c>
      <c r="AT18"/>
    </row>
    <row r="19" spans="1:46" x14ac:dyDescent="0.25">
      <c r="A19" t="s">
        <v>113</v>
      </c>
      <c r="B19" t="s">
        <v>66</v>
      </c>
      <c r="C19" t="s">
        <v>98</v>
      </c>
      <c r="D19" t="s">
        <v>103</v>
      </c>
      <c r="E19" s="31">
        <v>119.56521739130434</v>
      </c>
      <c r="F19" s="31">
        <v>440.20304347826095</v>
      </c>
      <c r="G19" s="31">
        <v>109.44565217391303</v>
      </c>
      <c r="H19" s="36">
        <v>0.24862538729657355</v>
      </c>
      <c r="I19" s="31">
        <v>75.093260869565214</v>
      </c>
      <c r="J19" s="31">
        <v>1.4034782608695653</v>
      </c>
      <c r="K19" s="36">
        <v>1.8689803114388198E-2</v>
      </c>
      <c r="L19" s="31">
        <v>55.36673913043478</v>
      </c>
      <c r="M19" s="31">
        <v>1.4034782608695653</v>
      </c>
      <c r="N19" s="36">
        <v>2.534876142088132E-2</v>
      </c>
      <c r="O19" s="31">
        <v>16.469130434782606</v>
      </c>
      <c r="P19" s="31">
        <v>0</v>
      </c>
      <c r="Q19" s="36">
        <v>0</v>
      </c>
      <c r="R19" s="31">
        <v>3.2573913043478262</v>
      </c>
      <c r="S19" s="31">
        <v>0</v>
      </c>
      <c r="T19" s="36">
        <v>0</v>
      </c>
      <c r="U19" s="31">
        <v>100.91195652173914</v>
      </c>
      <c r="V19" s="31">
        <v>44.800434782608697</v>
      </c>
      <c r="W19" s="36">
        <v>0.4439556651838128</v>
      </c>
      <c r="X19" s="31">
        <v>7.0938043478260857</v>
      </c>
      <c r="Y19" s="31">
        <v>0</v>
      </c>
      <c r="Z19" s="36">
        <v>0</v>
      </c>
      <c r="AA19" s="31">
        <v>257.10402173913047</v>
      </c>
      <c r="AB19" s="31">
        <v>63.24173913043478</v>
      </c>
      <c r="AC19" s="36">
        <v>0.24597724571808818</v>
      </c>
      <c r="AD19" s="31">
        <v>0</v>
      </c>
      <c r="AE19" s="31">
        <v>0</v>
      </c>
      <c r="AF19" s="36" t="s">
        <v>299</v>
      </c>
      <c r="AG19" s="31">
        <v>0</v>
      </c>
      <c r="AH19" s="31">
        <v>0</v>
      </c>
      <c r="AI19" s="36" t="s">
        <v>299</v>
      </c>
      <c r="AJ19" t="s">
        <v>22</v>
      </c>
      <c r="AK19" s="37">
        <v>3</v>
      </c>
      <c r="AT19"/>
    </row>
    <row r="20" spans="1:46" x14ac:dyDescent="0.25">
      <c r="A20" t="s">
        <v>113</v>
      </c>
      <c r="B20" t="s">
        <v>62</v>
      </c>
      <c r="C20" t="s">
        <v>97</v>
      </c>
      <c r="D20" t="s">
        <v>103</v>
      </c>
      <c r="E20" s="31">
        <v>98.184782608695656</v>
      </c>
      <c r="F20" s="31">
        <v>374.45782608695652</v>
      </c>
      <c r="G20" s="31">
        <v>5.9216304347826085</v>
      </c>
      <c r="H20" s="36">
        <v>1.5813878151948381E-2</v>
      </c>
      <c r="I20" s="31">
        <v>79.375217391304361</v>
      </c>
      <c r="J20" s="31">
        <v>1.2771739130434783</v>
      </c>
      <c r="K20" s="36">
        <v>1.6090335938826594E-2</v>
      </c>
      <c r="L20" s="31">
        <v>66.838586956521752</v>
      </c>
      <c r="M20" s="31">
        <v>1.2771739130434783</v>
      </c>
      <c r="N20" s="36">
        <v>1.9108332045892518E-2</v>
      </c>
      <c r="O20" s="31">
        <v>5.6290217391304322</v>
      </c>
      <c r="P20" s="31">
        <v>0</v>
      </c>
      <c r="Q20" s="36">
        <v>0</v>
      </c>
      <c r="R20" s="31">
        <v>6.9076086956521738</v>
      </c>
      <c r="S20" s="31">
        <v>0</v>
      </c>
      <c r="T20" s="36">
        <v>0</v>
      </c>
      <c r="U20" s="31">
        <v>94.329456521739118</v>
      </c>
      <c r="V20" s="31">
        <v>1.3967391304347827</v>
      </c>
      <c r="W20" s="36">
        <v>1.4807030401080397E-2</v>
      </c>
      <c r="X20" s="31">
        <v>0</v>
      </c>
      <c r="Y20" s="31">
        <v>0</v>
      </c>
      <c r="Z20" s="36" t="s">
        <v>299</v>
      </c>
      <c r="AA20" s="31">
        <v>200.75315217391307</v>
      </c>
      <c r="AB20" s="31">
        <v>3.2477173913043473</v>
      </c>
      <c r="AC20" s="36">
        <v>1.6177665735932455E-2</v>
      </c>
      <c r="AD20" s="31">
        <v>0</v>
      </c>
      <c r="AE20" s="31">
        <v>0</v>
      </c>
      <c r="AF20" s="36" t="s">
        <v>299</v>
      </c>
      <c r="AG20" s="31">
        <v>0</v>
      </c>
      <c r="AH20" s="31">
        <v>0</v>
      </c>
      <c r="AI20" s="36" t="s">
        <v>299</v>
      </c>
      <c r="AJ20" t="s">
        <v>18</v>
      </c>
      <c r="AK20" s="37">
        <v>3</v>
      </c>
      <c r="AT20"/>
    </row>
    <row r="21" spans="1:46" x14ac:dyDescent="0.25">
      <c r="A21" t="s">
        <v>113</v>
      </c>
      <c r="B21" t="s">
        <v>84</v>
      </c>
      <c r="C21" t="s">
        <v>96</v>
      </c>
      <c r="D21" t="s">
        <v>102</v>
      </c>
      <c r="E21" s="31">
        <v>30.423913043478262</v>
      </c>
      <c r="F21" s="31">
        <v>174.97010869565216</v>
      </c>
      <c r="G21" s="31">
        <v>0</v>
      </c>
      <c r="H21" s="36">
        <v>0</v>
      </c>
      <c r="I21" s="31">
        <v>52.178043478260868</v>
      </c>
      <c r="J21" s="31">
        <v>0</v>
      </c>
      <c r="K21" s="36">
        <v>0</v>
      </c>
      <c r="L21" s="31">
        <v>36.538804347826087</v>
      </c>
      <c r="M21" s="31">
        <v>0</v>
      </c>
      <c r="N21" s="36">
        <v>0</v>
      </c>
      <c r="O21" s="31">
        <v>10.058695652173913</v>
      </c>
      <c r="P21" s="31">
        <v>0</v>
      </c>
      <c r="Q21" s="36">
        <v>0</v>
      </c>
      <c r="R21" s="31">
        <v>5.5805434782608696</v>
      </c>
      <c r="S21" s="31">
        <v>0</v>
      </c>
      <c r="T21" s="36">
        <v>0</v>
      </c>
      <c r="U21" s="31">
        <v>22.179130434782607</v>
      </c>
      <c r="V21" s="31">
        <v>0</v>
      </c>
      <c r="W21" s="36">
        <v>0</v>
      </c>
      <c r="X21" s="31">
        <v>0</v>
      </c>
      <c r="Y21" s="31">
        <v>0</v>
      </c>
      <c r="Z21" s="36" t="s">
        <v>299</v>
      </c>
      <c r="AA21" s="31">
        <v>100.61293478260868</v>
      </c>
      <c r="AB21" s="31">
        <v>0</v>
      </c>
      <c r="AC21" s="36">
        <v>0</v>
      </c>
      <c r="AD21" s="31">
        <v>0</v>
      </c>
      <c r="AE21" s="31">
        <v>0</v>
      </c>
      <c r="AF21" s="36" t="s">
        <v>299</v>
      </c>
      <c r="AG21" s="31">
        <v>0</v>
      </c>
      <c r="AH21" s="31">
        <v>0</v>
      </c>
      <c r="AI21" s="36" t="s">
        <v>299</v>
      </c>
      <c r="AJ21" t="s">
        <v>40</v>
      </c>
      <c r="AK21" s="37">
        <v>3</v>
      </c>
      <c r="AT21"/>
    </row>
    <row r="22" spans="1:46" x14ac:dyDescent="0.25">
      <c r="A22" t="s">
        <v>113</v>
      </c>
      <c r="B22" t="s">
        <v>44</v>
      </c>
      <c r="C22" t="s">
        <v>91</v>
      </c>
      <c r="D22" t="s">
        <v>102</v>
      </c>
      <c r="E22" s="31">
        <v>97.032608695652172</v>
      </c>
      <c r="F22" s="31">
        <v>318.19836956521738</v>
      </c>
      <c r="G22" s="31">
        <v>0</v>
      </c>
      <c r="H22" s="36">
        <v>0</v>
      </c>
      <c r="I22" s="31">
        <v>82.921195652173907</v>
      </c>
      <c r="J22" s="31">
        <v>0</v>
      </c>
      <c r="K22" s="36">
        <v>0</v>
      </c>
      <c r="L22" s="31">
        <v>68.342391304347828</v>
      </c>
      <c r="M22" s="31">
        <v>0</v>
      </c>
      <c r="N22" s="36">
        <v>0</v>
      </c>
      <c r="O22" s="31">
        <v>8.3342391304347831</v>
      </c>
      <c r="P22" s="31">
        <v>0</v>
      </c>
      <c r="Q22" s="36">
        <v>0</v>
      </c>
      <c r="R22" s="31">
        <v>6.2445652173913047</v>
      </c>
      <c r="S22" s="31">
        <v>0</v>
      </c>
      <c r="T22" s="36">
        <v>0</v>
      </c>
      <c r="U22" s="31">
        <v>81.798913043478265</v>
      </c>
      <c r="V22" s="31">
        <v>0</v>
      </c>
      <c r="W22" s="36">
        <v>0</v>
      </c>
      <c r="X22" s="31">
        <v>0</v>
      </c>
      <c r="Y22" s="31">
        <v>0</v>
      </c>
      <c r="Z22" s="36" t="s">
        <v>299</v>
      </c>
      <c r="AA22" s="31">
        <v>153.47826086956522</v>
      </c>
      <c r="AB22" s="31">
        <v>0</v>
      </c>
      <c r="AC22" s="36">
        <v>0</v>
      </c>
      <c r="AD22" s="31">
        <v>0</v>
      </c>
      <c r="AE22" s="31">
        <v>0</v>
      </c>
      <c r="AF22" s="36" t="s">
        <v>299</v>
      </c>
      <c r="AG22" s="31">
        <v>0</v>
      </c>
      <c r="AH22" s="31">
        <v>0</v>
      </c>
      <c r="AI22" s="36" t="s">
        <v>299</v>
      </c>
      <c r="AJ22" t="s">
        <v>0</v>
      </c>
      <c r="AK22" s="37">
        <v>3</v>
      </c>
      <c r="AT22"/>
    </row>
    <row r="23" spans="1:46" x14ac:dyDescent="0.25">
      <c r="A23" t="s">
        <v>113</v>
      </c>
      <c r="B23" t="s">
        <v>72</v>
      </c>
      <c r="C23" t="s">
        <v>91</v>
      </c>
      <c r="D23" t="s">
        <v>102</v>
      </c>
      <c r="E23" s="31">
        <v>63.521739130434781</v>
      </c>
      <c r="F23" s="31">
        <v>237.0317391304348</v>
      </c>
      <c r="G23" s="31">
        <v>0</v>
      </c>
      <c r="H23" s="36">
        <v>0</v>
      </c>
      <c r="I23" s="31">
        <v>30.519021739130434</v>
      </c>
      <c r="J23" s="31">
        <v>0</v>
      </c>
      <c r="K23" s="36">
        <v>0</v>
      </c>
      <c r="L23" s="31">
        <v>30.519021739130434</v>
      </c>
      <c r="M23" s="31">
        <v>0</v>
      </c>
      <c r="N23" s="36">
        <v>0</v>
      </c>
      <c r="O23" s="31">
        <v>0</v>
      </c>
      <c r="P23" s="31">
        <v>0</v>
      </c>
      <c r="Q23" s="36" t="s">
        <v>299</v>
      </c>
      <c r="R23" s="31">
        <v>0</v>
      </c>
      <c r="S23" s="31">
        <v>0</v>
      </c>
      <c r="T23" s="36" t="s">
        <v>299</v>
      </c>
      <c r="U23" s="31">
        <v>71.785326086956516</v>
      </c>
      <c r="V23" s="31">
        <v>0</v>
      </c>
      <c r="W23" s="36">
        <v>0</v>
      </c>
      <c r="X23" s="31">
        <v>0</v>
      </c>
      <c r="Y23" s="31">
        <v>0</v>
      </c>
      <c r="Z23" s="36" t="s">
        <v>299</v>
      </c>
      <c r="AA23" s="31">
        <v>134.72739130434783</v>
      </c>
      <c r="AB23" s="31">
        <v>0</v>
      </c>
      <c r="AC23" s="36">
        <v>0</v>
      </c>
      <c r="AD23" s="31">
        <v>0</v>
      </c>
      <c r="AE23" s="31">
        <v>0</v>
      </c>
      <c r="AF23" s="36" t="s">
        <v>299</v>
      </c>
      <c r="AG23" s="31">
        <v>0</v>
      </c>
      <c r="AH23" s="31">
        <v>0</v>
      </c>
      <c r="AI23" s="36" t="s">
        <v>299</v>
      </c>
      <c r="AJ23" t="s">
        <v>28</v>
      </c>
      <c r="AK23" s="37">
        <v>3</v>
      </c>
      <c r="AT23"/>
    </row>
    <row r="24" spans="1:46" x14ac:dyDescent="0.25">
      <c r="A24" t="s">
        <v>113</v>
      </c>
      <c r="B24" t="s">
        <v>69</v>
      </c>
      <c r="C24" t="s">
        <v>93</v>
      </c>
      <c r="D24" t="s">
        <v>103</v>
      </c>
      <c r="E24" s="31">
        <v>90</v>
      </c>
      <c r="F24" s="31">
        <v>351.05065217391302</v>
      </c>
      <c r="G24" s="31">
        <v>3.3560869565217391</v>
      </c>
      <c r="H24" s="36">
        <v>9.5601216967946528E-3</v>
      </c>
      <c r="I24" s="31">
        <v>83.128695652173903</v>
      </c>
      <c r="J24" s="31">
        <v>0</v>
      </c>
      <c r="K24" s="36">
        <v>0</v>
      </c>
      <c r="L24" s="31">
        <v>61.653152173913035</v>
      </c>
      <c r="M24" s="31">
        <v>0</v>
      </c>
      <c r="N24" s="36">
        <v>0</v>
      </c>
      <c r="O24" s="31">
        <v>16.432065217391305</v>
      </c>
      <c r="P24" s="31">
        <v>0</v>
      </c>
      <c r="Q24" s="36">
        <v>0</v>
      </c>
      <c r="R24" s="31">
        <v>5.0434782608695654</v>
      </c>
      <c r="S24" s="31">
        <v>0</v>
      </c>
      <c r="T24" s="36">
        <v>0</v>
      </c>
      <c r="U24" s="31">
        <v>75.531956521739133</v>
      </c>
      <c r="V24" s="31">
        <v>2.8397826086956521</v>
      </c>
      <c r="W24" s="36">
        <v>3.7597101140605618E-2</v>
      </c>
      <c r="X24" s="31">
        <v>0</v>
      </c>
      <c r="Y24" s="31">
        <v>0</v>
      </c>
      <c r="Z24" s="36" t="s">
        <v>299</v>
      </c>
      <c r="AA24" s="31">
        <v>189.85695652173914</v>
      </c>
      <c r="AB24" s="31">
        <v>0.51630434782608692</v>
      </c>
      <c r="AC24" s="36">
        <v>2.7194386620590784E-3</v>
      </c>
      <c r="AD24" s="31">
        <v>2.5330434782608693</v>
      </c>
      <c r="AE24" s="31">
        <v>0</v>
      </c>
      <c r="AF24" s="36">
        <v>0</v>
      </c>
      <c r="AG24" s="31">
        <v>0</v>
      </c>
      <c r="AH24" s="31">
        <v>0</v>
      </c>
      <c r="AI24" s="36" t="s">
        <v>299</v>
      </c>
      <c r="AJ24" t="s">
        <v>25</v>
      </c>
      <c r="AK24" s="37">
        <v>3</v>
      </c>
      <c r="AT24"/>
    </row>
    <row r="25" spans="1:46" x14ac:dyDescent="0.25">
      <c r="A25" t="s">
        <v>113</v>
      </c>
      <c r="B25" t="s">
        <v>50</v>
      </c>
      <c r="C25" t="s">
        <v>89</v>
      </c>
      <c r="D25" t="s">
        <v>103</v>
      </c>
      <c r="E25" s="31">
        <v>106.94565217391305</v>
      </c>
      <c r="F25" s="31">
        <v>408.65728260869565</v>
      </c>
      <c r="G25" s="31">
        <v>33.753586956521758</v>
      </c>
      <c r="H25" s="36">
        <v>8.259631821817319E-2</v>
      </c>
      <c r="I25" s="31">
        <v>69.423695652173905</v>
      </c>
      <c r="J25" s="31">
        <v>9.7391304347826071E-2</v>
      </c>
      <c r="K25" s="36">
        <v>1.4028539309658085E-3</v>
      </c>
      <c r="L25" s="31">
        <v>49.223478260869562</v>
      </c>
      <c r="M25" s="31">
        <v>9.7391304347826071E-2</v>
      </c>
      <c r="N25" s="36">
        <v>1.9785538890949883E-3</v>
      </c>
      <c r="O25" s="31">
        <v>15.015434782608693</v>
      </c>
      <c r="P25" s="31">
        <v>0</v>
      </c>
      <c r="Q25" s="36">
        <v>0</v>
      </c>
      <c r="R25" s="31">
        <v>5.1847826086956523</v>
      </c>
      <c r="S25" s="31">
        <v>0</v>
      </c>
      <c r="T25" s="36">
        <v>0</v>
      </c>
      <c r="U25" s="31">
        <v>99.196630434782591</v>
      </c>
      <c r="V25" s="31">
        <v>16.429130434782618</v>
      </c>
      <c r="W25" s="36">
        <v>0.16562185996412496</v>
      </c>
      <c r="X25" s="31">
        <v>7.6086956521739135E-2</v>
      </c>
      <c r="Y25" s="31">
        <v>0</v>
      </c>
      <c r="Z25" s="36">
        <v>0</v>
      </c>
      <c r="AA25" s="31">
        <v>225.4795652173913</v>
      </c>
      <c r="AB25" s="31">
        <v>17.22706521739131</v>
      </c>
      <c r="AC25" s="36">
        <v>7.6401891234720992E-2</v>
      </c>
      <c r="AD25" s="31">
        <v>14.481304347826082</v>
      </c>
      <c r="AE25" s="31">
        <v>0</v>
      </c>
      <c r="AF25" s="36">
        <v>0</v>
      </c>
      <c r="AG25" s="31">
        <v>0</v>
      </c>
      <c r="AH25" s="31">
        <v>0</v>
      </c>
      <c r="AI25" s="36" t="s">
        <v>299</v>
      </c>
      <c r="AJ25" t="s">
        <v>6</v>
      </c>
      <c r="AK25" s="37">
        <v>3</v>
      </c>
      <c r="AT25"/>
    </row>
    <row r="26" spans="1:46" x14ac:dyDescent="0.25">
      <c r="A26" t="s">
        <v>113</v>
      </c>
      <c r="B26" t="s">
        <v>57</v>
      </c>
      <c r="C26" t="s">
        <v>96</v>
      </c>
      <c r="D26" t="s">
        <v>102</v>
      </c>
      <c r="E26" s="31">
        <v>59.347826086956523</v>
      </c>
      <c r="F26" s="31">
        <v>214.58076086956515</v>
      </c>
      <c r="G26" s="31">
        <v>0</v>
      </c>
      <c r="H26" s="36">
        <v>0</v>
      </c>
      <c r="I26" s="31">
        <v>62.336304347826072</v>
      </c>
      <c r="J26" s="31">
        <v>0</v>
      </c>
      <c r="K26" s="36">
        <v>0</v>
      </c>
      <c r="L26" s="31">
        <v>44.901521739130423</v>
      </c>
      <c r="M26" s="31">
        <v>0</v>
      </c>
      <c r="N26" s="36">
        <v>0</v>
      </c>
      <c r="O26" s="31">
        <v>11.695652173913043</v>
      </c>
      <c r="P26" s="31">
        <v>0</v>
      </c>
      <c r="Q26" s="36">
        <v>0</v>
      </c>
      <c r="R26" s="31">
        <v>5.7391304347826084</v>
      </c>
      <c r="S26" s="31">
        <v>0</v>
      </c>
      <c r="T26" s="36">
        <v>0</v>
      </c>
      <c r="U26" s="31">
        <v>79.616739130434738</v>
      </c>
      <c r="V26" s="31">
        <v>0</v>
      </c>
      <c r="W26" s="36">
        <v>0</v>
      </c>
      <c r="X26" s="31">
        <v>0</v>
      </c>
      <c r="Y26" s="31">
        <v>0</v>
      </c>
      <c r="Z26" s="36" t="s">
        <v>299</v>
      </c>
      <c r="AA26" s="31">
        <v>72.62771739130433</v>
      </c>
      <c r="AB26" s="31">
        <v>0</v>
      </c>
      <c r="AC26" s="36">
        <v>0</v>
      </c>
      <c r="AD26" s="31">
        <v>0</v>
      </c>
      <c r="AE26" s="31">
        <v>0</v>
      </c>
      <c r="AF26" s="36" t="s">
        <v>299</v>
      </c>
      <c r="AG26" s="31">
        <v>0</v>
      </c>
      <c r="AH26" s="31">
        <v>0</v>
      </c>
      <c r="AI26" s="36" t="s">
        <v>299</v>
      </c>
      <c r="AJ26" t="s">
        <v>13</v>
      </c>
      <c r="AK26" s="37">
        <v>3</v>
      </c>
      <c r="AT26"/>
    </row>
    <row r="27" spans="1:46" x14ac:dyDescent="0.25">
      <c r="A27" t="s">
        <v>113</v>
      </c>
      <c r="B27" t="s">
        <v>68</v>
      </c>
      <c r="C27" t="s">
        <v>100</v>
      </c>
      <c r="D27" t="s">
        <v>102</v>
      </c>
      <c r="E27" s="31">
        <v>105.97826086956522</v>
      </c>
      <c r="F27" s="31">
        <v>373.375</v>
      </c>
      <c r="G27" s="31">
        <v>0</v>
      </c>
      <c r="H27" s="36">
        <v>0</v>
      </c>
      <c r="I27" s="31">
        <v>59.309782608695649</v>
      </c>
      <c r="J27" s="31">
        <v>0</v>
      </c>
      <c r="K27" s="36">
        <v>0</v>
      </c>
      <c r="L27" s="31">
        <v>42.788043478260867</v>
      </c>
      <c r="M27" s="31">
        <v>0</v>
      </c>
      <c r="N27" s="36">
        <v>0</v>
      </c>
      <c r="O27" s="31">
        <v>11.217391304347826</v>
      </c>
      <c r="P27" s="31">
        <v>0</v>
      </c>
      <c r="Q27" s="36">
        <v>0</v>
      </c>
      <c r="R27" s="31">
        <v>5.3043478260869561</v>
      </c>
      <c r="S27" s="31">
        <v>0</v>
      </c>
      <c r="T27" s="36">
        <v>0</v>
      </c>
      <c r="U27" s="31">
        <v>113.4375</v>
      </c>
      <c r="V27" s="31">
        <v>0</v>
      </c>
      <c r="W27" s="36">
        <v>0</v>
      </c>
      <c r="X27" s="31">
        <v>6.0570652173913047</v>
      </c>
      <c r="Y27" s="31">
        <v>0</v>
      </c>
      <c r="Z27" s="36">
        <v>0</v>
      </c>
      <c r="AA27" s="31">
        <v>158.80434782608697</v>
      </c>
      <c r="AB27" s="31">
        <v>0</v>
      </c>
      <c r="AC27" s="36">
        <v>0</v>
      </c>
      <c r="AD27" s="31">
        <v>35.766304347826086</v>
      </c>
      <c r="AE27" s="31">
        <v>0</v>
      </c>
      <c r="AF27" s="36">
        <v>0</v>
      </c>
      <c r="AG27" s="31">
        <v>0</v>
      </c>
      <c r="AH27" s="31">
        <v>0</v>
      </c>
      <c r="AI27" s="36" t="s">
        <v>299</v>
      </c>
      <c r="AJ27" t="s">
        <v>24</v>
      </c>
      <c r="AK27" s="37">
        <v>3</v>
      </c>
      <c r="AT27"/>
    </row>
    <row r="28" spans="1:46" x14ac:dyDescent="0.25">
      <c r="A28" t="s">
        <v>113</v>
      </c>
      <c r="B28" t="s">
        <v>87</v>
      </c>
      <c r="C28" t="s">
        <v>96</v>
      </c>
      <c r="D28" t="s">
        <v>102</v>
      </c>
      <c r="E28" s="31">
        <v>60.467391304347828</v>
      </c>
      <c r="F28" s="31">
        <v>239.10728260869561</v>
      </c>
      <c r="G28" s="31">
        <v>0</v>
      </c>
      <c r="H28" s="36">
        <v>0</v>
      </c>
      <c r="I28" s="31">
        <v>59.447608695652171</v>
      </c>
      <c r="J28" s="31">
        <v>0</v>
      </c>
      <c r="K28" s="36">
        <v>0</v>
      </c>
      <c r="L28" s="31">
        <v>36.818152173913042</v>
      </c>
      <c r="M28" s="31">
        <v>0</v>
      </c>
      <c r="N28" s="36">
        <v>0</v>
      </c>
      <c r="O28" s="31">
        <v>17.412065217391302</v>
      </c>
      <c r="P28" s="31">
        <v>0</v>
      </c>
      <c r="Q28" s="36">
        <v>0</v>
      </c>
      <c r="R28" s="31">
        <v>5.2173913043478262</v>
      </c>
      <c r="S28" s="31">
        <v>0</v>
      </c>
      <c r="T28" s="36">
        <v>0</v>
      </c>
      <c r="U28" s="31">
        <v>73.687391304347827</v>
      </c>
      <c r="V28" s="31">
        <v>0</v>
      </c>
      <c r="W28" s="36">
        <v>0</v>
      </c>
      <c r="X28" s="31">
        <v>2.5652173913043477</v>
      </c>
      <c r="Y28" s="31">
        <v>0</v>
      </c>
      <c r="Z28" s="36">
        <v>0</v>
      </c>
      <c r="AA28" s="31">
        <v>103.40706521739128</v>
      </c>
      <c r="AB28" s="31">
        <v>0</v>
      </c>
      <c r="AC28" s="36">
        <v>0</v>
      </c>
      <c r="AD28" s="31">
        <v>0</v>
      </c>
      <c r="AE28" s="31">
        <v>0</v>
      </c>
      <c r="AF28" s="36" t="s">
        <v>299</v>
      </c>
      <c r="AG28" s="31">
        <v>0</v>
      </c>
      <c r="AH28" s="31">
        <v>0</v>
      </c>
      <c r="AI28" s="36" t="s">
        <v>299</v>
      </c>
      <c r="AJ28" t="s">
        <v>43</v>
      </c>
      <c r="AK28" s="37">
        <v>3</v>
      </c>
      <c r="AT28"/>
    </row>
    <row r="29" spans="1:46" x14ac:dyDescent="0.25">
      <c r="A29" t="s">
        <v>113</v>
      </c>
      <c r="B29" t="s">
        <v>45</v>
      </c>
      <c r="C29" t="s">
        <v>91</v>
      </c>
      <c r="D29" t="s">
        <v>102</v>
      </c>
      <c r="E29" s="31">
        <v>121.89130434782609</v>
      </c>
      <c r="F29" s="31">
        <v>441.44</v>
      </c>
      <c r="G29" s="31">
        <v>5.6339130434782598</v>
      </c>
      <c r="H29" s="36">
        <v>1.2762579384465069E-2</v>
      </c>
      <c r="I29" s="31">
        <v>116.0354347826087</v>
      </c>
      <c r="J29" s="31">
        <v>0</v>
      </c>
      <c r="K29" s="36">
        <v>0</v>
      </c>
      <c r="L29" s="31">
        <v>89.487608695652185</v>
      </c>
      <c r="M29" s="31">
        <v>0</v>
      </c>
      <c r="N29" s="36">
        <v>0</v>
      </c>
      <c r="O29" s="31">
        <v>21.715869565217393</v>
      </c>
      <c r="P29" s="31">
        <v>0</v>
      </c>
      <c r="Q29" s="36">
        <v>0</v>
      </c>
      <c r="R29" s="31">
        <v>4.8319565217391309</v>
      </c>
      <c r="S29" s="31">
        <v>0</v>
      </c>
      <c r="T29" s="36">
        <v>0</v>
      </c>
      <c r="U29" s="31">
        <v>66.873695652173907</v>
      </c>
      <c r="V29" s="31">
        <v>0</v>
      </c>
      <c r="W29" s="36">
        <v>0</v>
      </c>
      <c r="X29" s="31">
        <v>12.431195652173912</v>
      </c>
      <c r="Y29" s="31">
        <v>0</v>
      </c>
      <c r="Z29" s="36">
        <v>0</v>
      </c>
      <c r="AA29" s="31">
        <v>246.09967391304349</v>
      </c>
      <c r="AB29" s="31">
        <v>5.6339130434782598</v>
      </c>
      <c r="AC29" s="36">
        <v>2.2892809868041267E-2</v>
      </c>
      <c r="AD29" s="31">
        <v>0</v>
      </c>
      <c r="AE29" s="31">
        <v>0</v>
      </c>
      <c r="AF29" s="36" t="s">
        <v>299</v>
      </c>
      <c r="AG29" s="31">
        <v>0</v>
      </c>
      <c r="AH29" s="31">
        <v>0</v>
      </c>
      <c r="AI29" s="36" t="s">
        <v>299</v>
      </c>
      <c r="AJ29" t="s">
        <v>1</v>
      </c>
      <c r="AK29" s="37">
        <v>3</v>
      </c>
      <c r="AT29"/>
    </row>
    <row r="30" spans="1:46" x14ac:dyDescent="0.25">
      <c r="A30" t="s">
        <v>113</v>
      </c>
      <c r="B30" t="s">
        <v>56</v>
      </c>
      <c r="C30" t="s">
        <v>95</v>
      </c>
      <c r="D30" t="s">
        <v>104</v>
      </c>
      <c r="E30" s="31">
        <v>118.71739130434783</v>
      </c>
      <c r="F30" s="31">
        <v>411.08695652173924</v>
      </c>
      <c r="G30" s="31">
        <v>0</v>
      </c>
      <c r="H30" s="36">
        <v>0</v>
      </c>
      <c r="I30" s="31">
        <v>72.639130434782643</v>
      </c>
      <c r="J30" s="31">
        <v>0</v>
      </c>
      <c r="K30" s="36">
        <v>0</v>
      </c>
      <c r="L30" s="31">
        <v>9.5043478260869581</v>
      </c>
      <c r="M30" s="31">
        <v>0</v>
      </c>
      <c r="N30" s="36">
        <v>0</v>
      </c>
      <c r="O30" s="31">
        <v>63.13478260869568</v>
      </c>
      <c r="P30" s="31">
        <v>0</v>
      </c>
      <c r="Q30" s="36">
        <v>0</v>
      </c>
      <c r="R30" s="31">
        <v>0</v>
      </c>
      <c r="S30" s="31">
        <v>0</v>
      </c>
      <c r="T30" s="36" t="s">
        <v>299</v>
      </c>
      <c r="U30" s="31">
        <v>112.58586956521742</v>
      </c>
      <c r="V30" s="31">
        <v>0</v>
      </c>
      <c r="W30" s="36">
        <v>0</v>
      </c>
      <c r="X30" s="31">
        <v>0</v>
      </c>
      <c r="Y30" s="31">
        <v>0</v>
      </c>
      <c r="Z30" s="36" t="s">
        <v>299</v>
      </c>
      <c r="AA30" s="31">
        <v>225.86195652173913</v>
      </c>
      <c r="AB30" s="31">
        <v>0</v>
      </c>
      <c r="AC30" s="36">
        <v>0</v>
      </c>
      <c r="AD30" s="31">
        <v>0</v>
      </c>
      <c r="AE30" s="31">
        <v>0</v>
      </c>
      <c r="AF30" s="36" t="s">
        <v>299</v>
      </c>
      <c r="AG30" s="31">
        <v>0</v>
      </c>
      <c r="AH30" s="31">
        <v>0</v>
      </c>
      <c r="AI30" s="36" t="s">
        <v>299</v>
      </c>
      <c r="AJ30" t="s">
        <v>12</v>
      </c>
      <c r="AK30" s="37">
        <v>3</v>
      </c>
      <c r="AT30"/>
    </row>
    <row r="31" spans="1:46" x14ac:dyDescent="0.25">
      <c r="A31" t="s">
        <v>113</v>
      </c>
      <c r="B31" t="s">
        <v>83</v>
      </c>
      <c r="C31" t="s">
        <v>89</v>
      </c>
      <c r="D31" t="s">
        <v>103</v>
      </c>
      <c r="E31" s="31">
        <v>23</v>
      </c>
      <c r="F31" s="31">
        <v>125.22445652173913</v>
      </c>
      <c r="G31" s="31">
        <v>8.9673913043478257E-2</v>
      </c>
      <c r="H31" s="36">
        <v>7.1610542807914481E-4</v>
      </c>
      <c r="I31" s="31">
        <v>48.860326086956512</v>
      </c>
      <c r="J31" s="31">
        <v>8.9673913043478257E-2</v>
      </c>
      <c r="K31" s="36">
        <v>1.8353113911660347E-3</v>
      </c>
      <c r="L31" s="31">
        <v>38.816847826086949</v>
      </c>
      <c r="M31" s="31">
        <v>8.9673913043478257E-2</v>
      </c>
      <c r="N31" s="36">
        <v>2.3101801940551368E-3</v>
      </c>
      <c r="O31" s="31">
        <v>5.1304347826086953</v>
      </c>
      <c r="P31" s="31">
        <v>0</v>
      </c>
      <c r="Q31" s="36">
        <v>0</v>
      </c>
      <c r="R31" s="31">
        <v>4.9130434782608692</v>
      </c>
      <c r="S31" s="31">
        <v>0</v>
      </c>
      <c r="T31" s="36">
        <v>0</v>
      </c>
      <c r="U31" s="31">
        <v>12.149456521739131</v>
      </c>
      <c r="V31" s="31">
        <v>0</v>
      </c>
      <c r="W31" s="36">
        <v>0</v>
      </c>
      <c r="X31" s="31">
        <v>0</v>
      </c>
      <c r="Y31" s="31">
        <v>0</v>
      </c>
      <c r="Z31" s="36" t="s">
        <v>299</v>
      </c>
      <c r="AA31" s="31">
        <v>64.214673913043484</v>
      </c>
      <c r="AB31" s="31">
        <v>0</v>
      </c>
      <c r="AC31" s="36">
        <v>0</v>
      </c>
      <c r="AD31" s="31">
        <v>0</v>
      </c>
      <c r="AE31" s="31">
        <v>0</v>
      </c>
      <c r="AF31" s="36" t="s">
        <v>299</v>
      </c>
      <c r="AG31" s="31">
        <v>0</v>
      </c>
      <c r="AH31" s="31">
        <v>0</v>
      </c>
      <c r="AI31" s="36" t="s">
        <v>299</v>
      </c>
      <c r="AJ31" t="s">
        <v>39</v>
      </c>
      <c r="AK31" s="37">
        <v>3</v>
      </c>
      <c r="AT31"/>
    </row>
    <row r="32" spans="1:46" x14ac:dyDescent="0.25">
      <c r="A32" t="s">
        <v>113</v>
      </c>
      <c r="B32" t="s">
        <v>65</v>
      </c>
      <c r="C32" t="s">
        <v>91</v>
      </c>
      <c r="D32" t="s">
        <v>102</v>
      </c>
      <c r="E32" s="31">
        <v>83.293478260869563</v>
      </c>
      <c r="F32" s="31">
        <v>298.76641304347822</v>
      </c>
      <c r="G32" s="31">
        <v>19.024673913043475</v>
      </c>
      <c r="H32" s="36">
        <v>6.3677418486377493E-2</v>
      </c>
      <c r="I32" s="31">
        <v>55.131739130434767</v>
      </c>
      <c r="J32" s="31">
        <v>4.8430434782608698</v>
      </c>
      <c r="K32" s="36">
        <v>8.784492480461821E-2</v>
      </c>
      <c r="L32" s="31">
        <v>26.826956521739124</v>
      </c>
      <c r="M32" s="31">
        <v>3.2657608695652178</v>
      </c>
      <c r="N32" s="36">
        <v>0.12173430358821437</v>
      </c>
      <c r="O32" s="31">
        <v>23.435217391304338</v>
      </c>
      <c r="P32" s="31">
        <v>1.577282608695652</v>
      </c>
      <c r="Q32" s="36">
        <v>6.730394612344856E-2</v>
      </c>
      <c r="R32" s="31">
        <v>4.8695652173913047</v>
      </c>
      <c r="S32" s="31">
        <v>0</v>
      </c>
      <c r="T32" s="36">
        <v>0</v>
      </c>
      <c r="U32" s="31">
        <v>83.89249999999997</v>
      </c>
      <c r="V32" s="31">
        <v>8.9181521739130414</v>
      </c>
      <c r="W32" s="36">
        <v>0.10630452273937532</v>
      </c>
      <c r="X32" s="31">
        <v>0</v>
      </c>
      <c r="Y32" s="31">
        <v>0</v>
      </c>
      <c r="Z32" s="36" t="s">
        <v>299</v>
      </c>
      <c r="AA32" s="31">
        <v>149.51706521739129</v>
      </c>
      <c r="AB32" s="31">
        <v>5.2634782608695643</v>
      </c>
      <c r="AC32" s="36">
        <v>3.5203194051573287E-2</v>
      </c>
      <c r="AD32" s="31">
        <v>10.225108695652173</v>
      </c>
      <c r="AE32" s="31">
        <v>0</v>
      </c>
      <c r="AF32" s="36">
        <v>0</v>
      </c>
      <c r="AG32" s="31">
        <v>0</v>
      </c>
      <c r="AH32" s="31">
        <v>0</v>
      </c>
      <c r="AI32" s="36" t="s">
        <v>299</v>
      </c>
      <c r="AJ32" t="s">
        <v>21</v>
      </c>
      <c r="AK32" s="37">
        <v>3</v>
      </c>
      <c r="AT32"/>
    </row>
    <row r="33" spans="1:46" x14ac:dyDescent="0.25">
      <c r="A33" t="s">
        <v>113</v>
      </c>
      <c r="B33" t="s">
        <v>61</v>
      </c>
      <c r="C33" t="s">
        <v>91</v>
      </c>
      <c r="D33" t="s">
        <v>102</v>
      </c>
      <c r="E33" s="31">
        <v>124.8804347826087</v>
      </c>
      <c r="F33" s="31">
        <v>451.96423913043463</v>
      </c>
      <c r="G33" s="31">
        <v>80.681413043478273</v>
      </c>
      <c r="H33" s="36">
        <v>0.17851282481708475</v>
      </c>
      <c r="I33" s="31">
        <v>104.58282608695646</v>
      </c>
      <c r="J33" s="31">
        <v>1.6384782608695654</v>
      </c>
      <c r="K33" s="36">
        <v>1.5666800393280975E-2</v>
      </c>
      <c r="L33" s="31">
        <v>68.226956521739083</v>
      </c>
      <c r="M33" s="31">
        <v>1.6384782608695654</v>
      </c>
      <c r="N33" s="36">
        <v>2.4015115790010342E-2</v>
      </c>
      <c r="O33" s="31">
        <v>31.486304347826081</v>
      </c>
      <c r="P33" s="31">
        <v>0</v>
      </c>
      <c r="Q33" s="36">
        <v>0</v>
      </c>
      <c r="R33" s="31">
        <v>4.8695652173913047</v>
      </c>
      <c r="S33" s="31">
        <v>0</v>
      </c>
      <c r="T33" s="36">
        <v>0</v>
      </c>
      <c r="U33" s="31">
        <v>111.54402173913044</v>
      </c>
      <c r="V33" s="31">
        <v>11.390760869565218</v>
      </c>
      <c r="W33" s="36">
        <v>0.10211897233008999</v>
      </c>
      <c r="X33" s="31">
        <v>0</v>
      </c>
      <c r="Y33" s="31">
        <v>0</v>
      </c>
      <c r="Z33" s="36" t="s">
        <v>299</v>
      </c>
      <c r="AA33" s="31">
        <v>235.83739130434776</v>
      </c>
      <c r="AB33" s="31">
        <v>67.652173913043484</v>
      </c>
      <c r="AC33" s="36">
        <v>0.28685940570695367</v>
      </c>
      <c r="AD33" s="31">
        <v>0</v>
      </c>
      <c r="AE33" s="31">
        <v>0</v>
      </c>
      <c r="AF33" s="36" t="s">
        <v>299</v>
      </c>
      <c r="AG33" s="31">
        <v>0</v>
      </c>
      <c r="AH33" s="31">
        <v>0</v>
      </c>
      <c r="AI33" s="36" t="s">
        <v>299</v>
      </c>
      <c r="AJ33" t="s">
        <v>17</v>
      </c>
      <c r="AK33" s="37">
        <v>3</v>
      </c>
      <c r="AT33"/>
    </row>
    <row r="34" spans="1:46" x14ac:dyDescent="0.25">
      <c r="A34" t="s">
        <v>113</v>
      </c>
      <c r="B34" t="s">
        <v>48</v>
      </c>
      <c r="C34" t="s">
        <v>92</v>
      </c>
      <c r="D34" t="s">
        <v>102</v>
      </c>
      <c r="E34" s="31">
        <v>151.70652173913044</v>
      </c>
      <c r="F34" s="31">
        <v>553.4434782608696</v>
      </c>
      <c r="G34" s="31">
        <v>100.74239130434783</v>
      </c>
      <c r="H34" s="36">
        <v>0.18202832856738838</v>
      </c>
      <c r="I34" s="31">
        <v>91.744565217391312</v>
      </c>
      <c r="J34" s="31">
        <v>8.3260869565217384</v>
      </c>
      <c r="K34" s="36">
        <v>9.0752917481191853E-2</v>
      </c>
      <c r="L34" s="31">
        <v>70.423913043478265</v>
      </c>
      <c r="M34" s="31">
        <v>8.3260869565217384</v>
      </c>
      <c r="N34" s="36">
        <v>0.11822812162370734</v>
      </c>
      <c r="O34" s="31">
        <v>17.755434782608695</v>
      </c>
      <c r="P34" s="31">
        <v>0</v>
      </c>
      <c r="Q34" s="36">
        <v>0</v>
      </c>
      <c r="R34" s="31">
        <v>3.5652173913043477</v>
      </c>
      <c r="S34" s="31">
        <v>0</v>
      </c>
      <c r="T34" s="36">
        <v>0</v>
      </c>
      <c r="U34" s="31">
        <v>167.19478260869565</v>
      </c>
      <c r="V34" s="31">
        <v>36.716521739130435</v>
      </c>
      <c r="W34" s="36">
        <v>0.2196032744936913</v>
      </c>
      <c r="X34" s="31">
        <v>0</v>
      </c>
      <c r="Y34" s="31">
        <v>0</v>
      </c>
      <c r="Z34" s="36" t="s">
        <v>299</v>
      </c>
      <c r="AA34" s="31">
        <v>294.50413043478255</v>
      </c>
      <c r="AB34" s="31">
        <v>55.699782608695656</v>
      </c>
      <c r="AC34" s="36">
        <v>0.18913073486088264</v>
      </c>
      <c r="AD34" s="31">
        <v>0</v>
      </c>
      <c r="AE34" s="31">
        <v>0</v>
      </c>
      <c r="AF34" s="36" t="s">
        <v>299</v>
      </c>
      <c r="AG34" s="31">
        <v>0</v>
      </c>
      <c r="AH34" s="31">
        <v>0</v>
      </c>
      <c r="AI34" s="36" t="s">
        <v>299</v>
      </c>
      <c r="AJ34" t="s">
        <v>4</v>
      </c>
      <c r="AK34" s="37">
        <v>3</v>
      </c>
      <c r="AT34"/>
    </row>
    <row r="35" spans="1:46" x14ac:dyDescent="0.25">
      <c r="A35" t="s">
        <v>113</v>
      </c>
      <c r="B35" t="s">
        <v>51</v>
      </c>
      <c r="C35" t="s">
        <v>91</v>
      </c>
      <c r="D35" t="s">
        <v>102</v>
      </c>
      <c r="E35" s="31">
        <v>78.076086956521735</v>
      </c>
      <c r="F35" s="31">
        <v>285.52989130434781</v>
      </c>
      <c r="G35" s="31">
        <v>22.230978260869563</v>
      </c>
      <c r="H35" s="36">
        <v>7.7858672376873661E-2</v>
      </c>
      <c r="I35" s="31">
        <v>58.426630434782609</v>
      </c>
      <c r="J35" s="31">
        <v>0.61413043478260865</v>
      </c>
      <c r="K35" s="36">
        <v>1.0511139016789916E-2</v>
      </c>
      <c r="L35" s="31">
        <v>35.586956521739133</v>
      </c>
      <c r="M35" s="31">
        <v>0.61413043478260865</v>
      </c>
      <c r="N35" s="36">
        <v>1.7257177764202807E-2</v>
      </c>
      <c r="O35" s="31">
        <v>17.622282608695652</v>
      </c>
      <c r="P35" s="31">
        <v>0</v>
      </c>
      <c r="Q35" s="36">
        <v>0</v>
      </c>
      <c r="R35" s="31">
        <v>5.2173913043478262</v>
      </c>
      <c r="S35" s="31">
        <v>0</v>
      </c>
      <c r="T35" s="36">
        <v>0</v>
      </c>
      <c r="U35" s="31">
        <v>79.040760869565219</v>
      </c>
      <c r="V35" s="31">
        <v>6.3043478260869561</v>
      </c>
      <c r="W35" s="36">
        <v>7.9760717846460605E-2</v>
      </c>
      <c r="X35" s="31">
        <v>0</v>
      </c>
      <c r="Y35" s="31">
        <v>0</v>
      </c>
      <c r="Z35" s="36" t="s">
        <v>299</v>
      </c>
      <c r="AA35" s="31">
        <v>148.0625</v>
      </c>
      <c r="AB35" s="31">
        <v>15.3125</v>
      </c>
      <c r="AC35" s="36">
        <v>0.10341916420430561</v>
      </c>
      <c r="AD35" s="31">
        <v>0</v>
      </c>
      <c r="AE35" s="31">
        <v>0</v>
      </c>
      <c r="AF35" s="36" t="s">
        <v>299</v>
      </c>
      <c r="AG35" s="31">
        <v>0</v>
      </c>
      <c r="AH35" s="31">
        <v>0</v>
      </c>
      <c r="AI35" s="36" t="s">
        <v>299</v>
      </c>
      <c r="AJ35" t="s">
        <v>7</v>
      </c>
      <c r="AK35" s="37">
        <v>3</v>
      </c>
      <c r="AT35"/>
    </row>
    <row r="36" spans="1:46" x14ac:dyDescent="0.25">
      <c r="A36" t="s">
        <v>113</v>
      </c>
      <c r="B36" t="s">
        <v>53</v>
      </c>
      <c r="C36" t="s">
        <v>93</v>
      </c>
      <c r="D36" t="s">
        <v>103</v>
      </c>
      <c r="E36" s="31">
        <v>99.489130434782609</v>
      </c>
      <c r="F36" s="31">
        <v>368.51130434782607</v>
      </c>
      <c r="G36" s="31">
        <v>26.35510869565217</v>
      </c>
      <c r="H36" s="36">
        <v>7.1517775397132527E-2</v>
      </c>
      <c r="I36" s="31">
        <v>80.185000000000002</v>
      </c>
      <c r="J36" s="31">
        <v>0</v>
      </c>
      <c r="K36" s="36">
        <v>0</v>
      </c>
      <c r="L36" s="31">
        <v>55.413152173913055</v>
      </c>
      <c r="M36" s="31">
        <v>0</v>
      </c>
      <c r="N36" s="36">
        <v>0</v>
      </c>
      <c r="O36" s="31">
        <v>20.163152173913044</v>
      </c>
      <c r="P36" s="31">
        <v>0</v>
      </c>
      <c r="Q36" s="36">
        <v>0</v>
      </c>
      <c r="R36" s="31">
        <v>4.6086956521739131</v>
      </c>
      <c r="S36" s="31">
        <v>0</v>
      </c>
      <c r="T36" s="36">
        <v>0</v>
      </c>
      <c r="U36" s="31">
        <v>84.969239130434772</v>
      </c>
      <c r="V36" s="31">
        <v>4.3618478260869571</v>
      </c>
      <c r="W36" s="36">
        <v>5.1334434328535787E-2</v>
      </c>
      <c r="X36" s="31">
        <v>0</v>
      </c>
      <c r="Y36" s="31">
        <v>0</v>
      </c>
      <c r="Z36" s="36" t="s">
        <v>299</v>
      </c>
      <c r="AA36" s="31">
        <v>180.15728260869565</v>
      </c>
      <c r="AB36" s="31">
        <v>21.993260869565212</v>
      </c>
      <c r="AC36" s="36">
        <v>0.12207811169829258</v>
      </c>
      <c r="AD36" s="31">
        <v>23.199782608695649</v>
      </c>
      <c r="AE36" s="31">
        <v>0</v>
      </c>
      <c r="AF36" s="36">
        <v>0</v>
      </c>
      <c r="AG36" s="31">
        <v>0</v>
      </c>
      <c r="AH36" s="31">
        <v>0</v>
      </c>
      <c r="AI36" s="36" t="s">
        <v>299</v>
      </c>
      <c r="AJ36" t="s">
        <v>9</v>
      </c>
      <c r="AK36" s="37">
        <v>3</v>
      </c>
      <c r="AT36"/>
    </row>
    <row r="37" spans="1:46" x14ac:dyDescent="0.25">
      <c r="A37" t="s">
        <v>113</v>
      </c>
      <c r="B37" t="s">
        <v>63</v>
      </c>
      <c r="C37" t="s">
        <v>91</v>
      </c>
      <c r="D37" t="s">
        <v>102</v>
      </c>
      <c r="E37" s="31">
        <v>32.663043478260867</v>
      </c>
      <c r="F37" s="31">
        <v>128.65619565217392</v>
      </c>
      <c r="G37" s="31">
        <v>0</v>
      </c>
      <c r="H37" s="36">
        <v>0</v>
      </c>
      <c r="I37" s="31">
        <v>36.0008695652174</v>
      </c>
      <c r="J37" s="31">
        <v>0</v>
      </c>
      <c r="K37" s="36">
        <v>0</v>
      </c>
      <c r="L37" s="31">
        <v>23.8288043478261</v>
      </c>
      <c r="M37" s="31">
        <v>0</v>
      </c>
      <c r="N37" s="36">
        <v>0</v>
      </c>
      <c r="O37" s="31">
        <v>6.4329347826086947</v>
      </c>
      <c r="P37" s="31">
        <v>0</v>
      </c>
      <c r="Q37" s="36">
        <v>0</v>
      </c>
      <c r="R37" s="31">
        <v>5.7391304347826084</v>
      </c>
      <c r="S37" s="31">
        <v>0</v>
      </c>
      <c r="T37" s="36">
        <v>0</v>
      </c>
      <c r="U37" s="31">
        <v>29.66434782608696</v>
      </c>
      <c r="V37" s="31">
        <v>0</v>
      </c>
      <c r="W37" s="36">
        <v>0</v>
      </c>
      <c r="X37" s="31">
        <v>0</v>
      </c>
      <c r="Y37" s="31">
        <v>0</v>
      </c>
      <c r="Z37" s="36" t="s">
        <v>299</v>
      </c>
      <c r="AA37" s="31">
        <v>62.990978260869554</v>
      </c>
      <c r="AB37" s="31">
        <v>0</v>
      </c>
      <c r="AC37" s="36">
        <v>0</v>
      </c>
      <c r="AD37" s="31">
        <v>0</v>
      </c>
      <c r="AE37" s="31">
        <v>0</v>
      </c>
      <c r="AF37" s="36" t="s">
        <v>299</v>
      </c>
      <c r="AG37" s="31">
        <v>0</v>
      </c>
      <c r="AH37" s="31">
        <v>0</v>
      </c>
      <c r="AI37" s="36" t="s">
        <v>299</v>
      </c>
      <c r="AJ37" t="s">
        <v>19</v>
      </c>
      <c r="AK37" s="37">
        <v>3</v>
      </c>
      <c r="AT37"/>
    </row>
    <row r="38" spans="1:46" x14ac:dyDescent="0.25">
      <c r="A38" t="s">
        <v>113</v>
      </c>
      <c r="B38" t="s">
        <v>47</v>
      </c>
      <c r="C38" t="s">
        <v>91</v>
      </c>
      <c r="D38" t="s">
        <v>102</v>
      </c>
      <c r="E38" s="31">
        <v>133.71739130434781</v>
      </c>
      <c r="F38" s="31">
        <v>536.85434782608718</v>
      </c>
      <c r="G38" s="31">
        <v>0</v>
      </c>
      <c r="H38" s="36">
        <v>0</v>
      </c>
      <c r="I38" s="31">
        <v>92.457608695652169</v>
      </c>
      <c r="J38" s="31">
        <v>0</v>
      </c>
      <c r="K38" s="36">
        <v>0</v>
      </c>
      <c r="L38" s="31">
        <v>59.460869565217379</v>
      </c>
      <c r="M38" s="31">
        <v>0</v>
      </c>
      <c r="N38" s="36">
        <v>0</v>
      </c>
      <c r="O38" s="31">
        <v>25.373913043478268</v>
      </c>
      <c r="P38" s="31">
        <v>0</v>
      </c>
      <c r="Q38" s="36">
        <v>0</v>
      </c>
      <c r="R38" s="31">
        <v>7.6228260869565192</v>
      </c>
      <c r="S38" s="31">
        <v>0</v>
      </c>
      <c r="T38" s="36">
        <v>0</v>
      </c>
      <c r="U38" s="31">
        <v>141.25326086956525</v>
      </c>
      <c r="V38" s="31">
        <v>0</v>
      </c>
      <c r="W38" s="36">
        <v>0</v>
      </c>
      <c r="X38" s="31">
        <v>0</v>
      </c>
      <c r="Y38" s="31">
        <v>0</v>
      </c>
      <c r="Z38" s="36" t="s">
        <v>299</v>
      </c>
      <c r="AA38" s="31">
        <v>303.1434782608697</v>
      </c>
      <c r="AB38" s="31">
        <v>0</v>
      </c>
      <c r="AC38" s="36">
        <v>0</v>
      </c>
      <c r="AD38" s="31">
        <v>0</v>
      </c>
      <c r="AE38" s="31">
        <v>0</v>
      </c>
      <c r="AF38" s="36" t="s">
        <v>299</v>
      </c>
      <c r="AG38" s="31">
        <v>0</v>
      </c>
      <c r="AH38" s="31">
        <v>0</v>
      </c>
      <c r="AI38" s="36" t="s">
        <v>299</v>
      </c>
      <c r="AJ38" t="s">
        <v>3</v>
      </c>
      <c r="AK38" s="37">
        <v>3</v>
      </c>
      <c r="AT38"/>
    </row>
    <row r="39" spans="1:46" x14ac:dyDescent="0.25">
      <c r="A39" t="s">
        <v>113</v>
      </c>
      <c r="B39" t="s">
        <v>59</v>
      </c>
      <c r="C39" t="s">
        <v>88</v>
      </c>
      <c r="D39" t="s">
        <v>102</v>
      </c>
      <c r="E39" s="31">
        <v>32.673913043478258</v>
      </c>
      <c r="F39" s="31">
        <v>183.04347826086956</v>
      </c>
      <c r="G39" s="31">
        <v>0</v>
      </c>
      <c r="H39" s="36">
        <v>0</v>
      </c>
      <c r="I39" s="31">
        <v>56.149456521739133</v>
      </c>
      <c r="J39" s="31">
        <v>0</v>
      </c>
      <c r="K39" s="36">
        <v>0</v>
      </c>
      <c r="L39" s="31">
        <v>37.274456521739133</v>
      </c>
      <c r="M39" s="31">
        <v>0</v>
      </c>
      <c r="N39" s="36">
        <v>0</v>
      </c>
      <c r="O39" s="31">
        <v>13.831521739130435</v>
      </c>
      <c r="P39" s="31">
        <v>0</v>
      </c>
      <c r="Q39" s="36">
        <v>0</v>
      </c>
      <c r="R39" s="31">
        <v>5.0434782608695654</v>
      </c>
      <c r="S39" s="31">
        <v>0</v>
      </c>
      <c r="T39" s="36">
        <v>0</v>
      </c>
      <c r="U39" s="31">
        <v>40.046195652173914</v>
      </c>
      <c r="V39" s="31">
        <v>0</v>
      </c>
      <c r="W39" s="36">
        <v>0</v>
      </c>
      <c r="X39" s="31">
        <v>0</v>
      </c>
      <c r="Y39" s="31">
        <v>0</v>
      </c>
      <c r="Z39" s="36" t="s">
        <v>299</v>
      </c>
      <c r="AA39" s="31">
        <v>86.847826086956516</v>
      </c>
      <c r="AB39" s="31">
        <v>0</v>
      </c>
      <c r="AC39" s="36">
        <v>0</v>
      </c>
      <c r="AD39" s="31">
        <v>0</v>
      </c>
      <c r="AE39" s="31">
        <v>0</v>
      </c>
      <c r="AF39" s="36" t="s">
        <v>299</v>
      </c>
      <c r="AG39" s="31">
        <v>0</v>
      </c>
      <c r="AH39" s="31">
        <v>0</v>
      </c>
      <c r="AI39" s="36" t="s">
        <v>299</v>
      </c>
      <c r="AJ39" t="s">
        <v>15</v>
      </c>
      <c r="AK39" s="37">
        <v>3</v>
      </c>
      <c r="AT39"/>
    </row>
    <row r="40" spans="1:46" x14ac:dyDescent="0.25">
      <c r="A40" t="s">
        <v>113</v>
      </c>
      <c r="B40" t="s">
        <v>78</v>
      </c>
      <c r="C40" t="s">
        <v>98</v>
      </c>
      <c r="D40" t="s">
        <v>103</v>
      </c>
      <c r="E40" s="31">
        <v>30.510869565217391</v>
      </c>
      <c r="F40" s="31">
        <v>149.88597826086959</v>
      </c>
      <c r="G40" s="31">
        <v>4.0434782608695654</v>
      </c>
      <c r="H40" s="36">
        <v>2.6977028190269266E-2</v>
      </c>
      <c r="I40" s="31">
        <v>61.572608695652171</v>
      </c>
      <c r="J40" s="31">
        <v>2.1847826086956523</v>
      </c>
      <c r="K40" s="36">
        <v>3.5483028167522267E-2</v>
      </c>
      <c r="L40" s="31">
        <v>46.662065217391302</v>
      </c>
      <c r="M40" s="31">
        <v>2.1847826086956523</v>
      </c>
      <c r="N40" s="36">
        <v>4.6821386891409328E-2</v>
      </c>
      <c r="O40" s="31">
        <v>4.6931521739130435</v>
      </c>
      <c r="P40" s="31">
        <v>0</v>
      </c>
      <c r="Q40" s="36">
        <v>0</v>
      </c>
      <c r="R40" s="31">
        <v>10.217391304347826</v>
      </c>
      <c r="S40" s="31">
        <v>0</v>
      </c>
      <c r="T40" s="36">
        <v>0</v>
      </c>
      <c r="U40" s="31">
        <v>20.463586956521741</v>
      </c>
      <c r="V40" s="31">
        <v>0</v>
      </c>
      <c r="W40" s="36">
        <v>0</v>
      </c>
      <c r="X40" s="31">
        <v>0</v>
      </c>
      <c r="Y40" s="31">
        <v>0</v>
      </c>
      <c r="Z40" s="36" t="s">
        <v>299</v>
      </c>
      <c r="AA40" s="31">
        <v>67.849782608695662</v>
      </c>
      <c r="AB40" s="31">
        <v>1.8586956521739131</v>
      </c>
      <c r="AC40" s="36">
        <v>2.7394275717778079E-2</v>
      </c>
      <c r="AD40" s="31">
        <v>0</v>
      </c>
      <c r="AE40" s="31">
        <v>0</v>
      </c>
      <c r="AF40" s="36" t="s">
        <v>299</v>
      </c>
      <c r="AG40" s="31">
        <v>0</v>
      </c>
      <c r="AH40" s="31">
        <v>0</v>
      </c>
      <c r="AI40" s="36" t="s">
        <v>299</v>
      </c>
      <c r="AJ40" t="s">
        <v>34</v>
      </c>
      <c r="AK40" s="37">
        <v>3</v>
      </c>
      <c r="AT40"/>
    </row>
    <row r="41" spans="1:46" x14ac:dyDescent="0.25">
      <c r="A41" t="s">
        <v>113</v>
      </c>
      <c r="B41" t="s">
        <v>64</v>
      </c>
      <c r="C41" t="s">
        <v>94</v>
      </c>
      <c r="D41" t="s">
        <v>104</v>
      </c>
      <c r="E41" s="31">
        <v>56.869565217391305</v>
      </c>
      <c r="F41" s="31">
        <v>240.9728260869565</v>
      </c>
      <c r="G41" s="31">
        <v>0</v>
      </c>
      <c r="H41" s="36">
        <v>0</v>
      </c>
      <c r="I41" s="31">
        <v>66.817934782608688</v>
      </c>
      <c r="J41" s="31">
        <v>0</v>
      </c>
      <c r="K41" s="36">
        <v>0</v>
      </c>
      <c r="L41" s="31">
        <v>51.328804347826086</v>
      </c>
      <c r="M41" s="31">
        <v>0</v>
      </c>
      <c r="N41" s="36">
        <v>0</v>
      </c>
      <c r="O41" s="31">
        <v>4.9347826086956523</v>
      </c>
      <c r="P41" s="31">
        <v>0</v>
      </c>
      <c r="Q41" s="36">
        <v>0</v>
      </c>
      <c r="R41" s="31">
        <v>10.554347826086957</v>
      </c>
      <c r="S41" s="31">
        <v>0</v>
      </c>
      <c r="T41" s="36">
        <v>0</v>
      </c>
      <c r="U41" s="31">
        <v>44.785326086956523</v>
      </c>
      <c r="V41" s="31">
        <v>0</v>
      </c>
      <c r="W41" s="36">
        <v>0</v>
      </c>
      <c r="X41" s="31">
        <v>5.7092391304347823</v>
      </c>
      <c r="Y41" s="31">
        <v>0</v>
      </c>
      <c r="Z41" s="36">
        <v>0</v>
      </c>
      <c r="AA41" s="31">
        <v>123.66032608695652</v>
      </c>
      <c r="AB41" s="31">
        <v>0</v>
      </c>
      <c r="AC41" s="36">
        <v>0</v>
      </c>
      <c r="AD41" s="31">
        <v>0</v>
      </c>
      <c r="AE41" s="31">
        <v>0</v>
      </c>
      <c r="AF41" s="36" t="s">
        <v>299</v>
      </c>
      <c r="AG41" s="31">
        <v>0</v>
      </c>
      <c r="AH41" s="31">
        <v>0</v>
      </c>
      <c r="AI41" s="36" t="s">
        <v>299</v>
      </c>
      <c r="AJ41" t="s">
        <v>20</v>
      </c>
      <c r="AK41" s="37">
        <v>3</v>
      </c>
      <c r="AT41"/>
    </row>
    <row r="42" spans="1:46" x14ac:dyDescent="0.25">
      <c r="A42" t="s">
        <v>113</v>
      </c>
      <c r="B42" t="s">
        <v>80</v>
      </c>
      <c r="C42" t="s">
        <v>91</v>
      </c>
      <c r="D42" t="s">
        <v>102</v>
      </c>
      <c r="E42" s="31">
        <v>14.826086956521738</v>
      </c>
      <c r="F42" s="31">
        <v>67.909021739130438</v>
      </c>
      <c r="G42" s="31">
        <v>0</v>
      </c>
      <c r="H42" s="36">
        <v>0</v>
      </c>
      <c r="I42" s="31">
        <v>31.165760869565219</v>
      </c>
      <c r="J42" s="31">
        <v>0</v>
      </c>
      <c r="K42" s="36">
        <v>0</v>
      </c>
      <c r="L42" s="31">
        <v>23.747282608695652</v>
      </c>
      <c r="M42" s="31">
        <v>0</v>
      </c>
      <c r="N42" s="36">
        <v>0</v>
      </c>
      <c r="O42" s="31">
        <v>2.3641304347826089</v>
      </c>
      <c r="P42" s="31">
        <v>0</v>
      </c>
      <c r="Q42" s="36">
        <v>0</v>
      </c>
      <c r="R42" s="31">
        <v>5.0543478260869561</v>
      </c>
      <c r="S42" s="31">
        <v>0</v>
      </c>
      <c r="T42" s="36">
        <v>0</v>
      </c>
      <c r="U42" s="31">
        <v>5.0461956521739131</v>
      </c>
      <c r="V42" s="31">
        <v>0</v>
      </c>
      <c r="W42" s="36">
        <v>0</v>
      </c>
      <c r="X42" s="31">
        <v>5.4972826086956523</v>
      </c>
      <c r="Y42" s="31">
        <v>0</v>
      </c>
      <c r="Z42" s="36">
        <v>0</v>
      </c>
      <c r="AA42" s="31">
        <v>26.199782608695653</v>
      </c>
      <c r="AB42" s="31">
        <v>0</v>
      </c>
      <c r="AC42" s="36">
        <v>0</v>
      </c>
      <c r="AD42" s="31">
        <v>0</v>
      </c>
      <c r="AE42" s="31">
        <v>0</v>
      </c>
      <c r="AF42" s="36" t="s">
        <v>299</v>
      </c>
      <c r="AG42" s="31">
        <v>0</v>
      </c>
      <c r="AH42" s="31">
        <v>0</v>
      </c>
      <c r="AI42" s="36" t="s">
        <v>299</v>
      </c>
      <c r="AJ42" t="s">
        <v>36</v>
      </c>
      <c r="AK42" s="37">
        <v>3</v>
      </c>
      <c r="AT42"/>
    </row>
    <row r="43" spans="1:46" x14ac:dyDescent="0.25">
      <c r="A43" t="s">
        <v>113</v>
      </c>
      <c r="B43" t="s">
        <v>54</v>
      </c>
      <c r="C43" t="s">
        <v>92</v>
      </c>
      <c r="D43" t="s">
        <v>102</v>
      </c>
      <c r="E43" s="31">
        <v>30.021739130434781</v>
      </c>
      <c r="F43" s="31">
        <v>126.82880434782609</v>
      </c>
      <c r="G43" s="31">
        <v>0</v>
      </c>
      <c r="H43" s="36">
        <v>0</v>
      </c>
      <c r="I43" s="31">
        <v>37.875</v>
      </c>
      <c r="J43" s="31">
        <v>0</v>
      </c>
      <c r="K43" s="36">
        <v>0</v>
      </c>
      <c r="L43" s="31">
        <v>26.260869565217391</v>
      </c>
      <c r="M43" s="31">
        <v>0</v>
      </c>
      <c r="N43" s="36">
        <v>0</v>
      </c>
      <c r="O43" s="31">
        <v>6.3967391304347823</v>
      </c>
      <c r="P43" s="31">
        <v>0</v>
      </c>
      <c r="Q43" s="36">
        <v>0</v>
      </c>
      <c r="R43" s="31">
        <v>5.2173913043478262</v>
      </c>
      <c r="S43" s="31">
        <v>0</v>
      </c>
      <c r="T43" s="36">
        <v>0</v>
      </c>
      <c r="U43" s="31">
        <v>22.135869565217391</v>
      </c>
      <c r="V43" s="31">
        <v>0</v>
      </c>
      <c r="W43" s="36">
        <v>0</v>
      </c>
      <c r="X43" s="31">
        <v>0</v>
      </c>
      <c r="Y43" s="31">
        <v>0</v>
      </c>
      <c r="Z43" s="36" t="s">
        <v>299</v>
      </c>
      <c r="AA43" s="31">
        <v>66.817934782608702</v>
      </c>
      <c r="AB43" s="31">
        <v>0</v>
      </c>
      <c r="AC43" s="36">
        <v>0</v>
      </c>
      <c r="AD43" s="31">
        <v>0</v>
      </c>
      <c r="AE43" s="31">
        <v>0</v>
      </c>
      <c r="AF43" s="36" t="s">
        <v>299</v>
      </c>
      <c r="AG43" s="31">
        <v>0</v>
      </c>
      <c r="AH43" s="31">
        <v>0</v>
      </c>
      <c r="AI43" s="36" t="s">
        <v>299</v>
      </c>
      <c r="AJ43" t="s">
        <v>10</v>
      </c>
      <c r="AK43" s="37">
        <v>3</v>
      </c>
      <c r="AT43"/>
    </row>
    <row r="44" spans="1:46" x14ac:dyDescent="0.25">
      <c r="A44" t="s">
        <v>113</v>
      </c>
      <c r="B44" t="s">
        <v>46</v>
      </c>
      <c r="C44" t="s">
        <v>91</v>
      </c>
      <c r="D44" t="s">
        <v>102</v>
      </c>
      <c r="E44" s="31">
        <v>9.804347826086957</v>
      </c>
      <c r="F44" s="31">
        <v>37.955434782608705</v>
      </c>
      <c r="G44" s="31">
        <v>0</v>
      </c>
      <c r="H44" s="36">
        <v>0</v>
      </c>
      <c r="I44" s="31">
        <v>11.781630434782608</v>
      </c>
      <c r="J44" s="31">
        <v>0</v>
      </c>
      <c r="K44" s="36">
        <v>0</v>
      </c>
      <c r="L44" s="31">
        <v>9.1694565217391304</v>
      </c>
      <c r="M44" s="31">
        <v>0</v>
      </c>
      <c r="N44" s="36">
        <v>0</v>
      </c>
      <c r="O44" s="31">
        <v>1.3738043478260864</v>
      </c>
      <c r="P44" s="31">
        <v>0</v>
      </c>
      <c r="Q44" s="36">
        <v>0</v>
      </c>
      <c r="R44" s="31">
        <v>1.2383695652173914</v>
      </c>
      <c r="S44" s="31">
        <v>0</v>
      </c>
      <c r="T44" s="36">
        <v>0</v>
      </c>
      <c r="U44" s="31">
        <v>6.7419565217391302</v>
      </c>
      <c r="V44" s="31">
        <v>0</v>
      </c>
      <c r="W44" s="36">
        <v>0</v>
      </c>
      <c r="X44" s="31">
        <v>0</v>
      </c>
      <c r="Y44" s="31">
        <v>0</v>
      </c>
      <c r="Z44" s="36" t="s">
        <v>299</v>
      </c>
      <c r="AA44" s="31">
        <v>19.431847826086962</v>
      </c>
      <c r="AB44" s="31">
        <v>0</v>
      </c>
      <c r="AC44" s="36">
        <v>0</v>
      </c>
      <c r="AD44" s="31">
        <v>0</v>
      </c>
      <c r="AE44" s="31">
        <v>0</v>
      </c>
      <c r="AF44" s="36" t="s">
        <v>299</v>
      </c>
      <c r="AG44" s="31">
        <v>0</v>
      </c>
      <c r="AH44" s="31">
        <v>0</v>
      </c>
      <c r="AI44" s="36" t="s">
        <v>299</v>
      </c>
      <c r="AJ44" t="s">
        <v>2</v>
      </c>
      <c r="AK44" s="37">
        <v>3</v>
      </c>
      <c r="AT44"/>
    </row>
    <row r="45" spans="1:46" x14ac:dyDescent="0.25">
      <c r="A45" t="s">
        <v>113</v>
      </c>
      <c r="B45" t="s">
        <v>49</v>
      </c>
      <c r="C45" t="s">
        <v>93</v>
      </c>
      <c r="D45" t="s">
        <v>103</v>
      </c>
      <c r="E45" s="31">
        <v>36.239130434782609</v>
      </c>
      <c r="F45" s="31">
        <v>157.96739130434781</v>
      </c>
      <c r="G45" s="31">
        <v>0</v>
      </c>
      <c r="H45" s="36">
        <v>0</v>
      </c>
      <c r="I45" s="31">
        <v>44.130434782608688</v>
      </c>
      <c r="J45" s="31">
        <v>0</v>
      </c>
      <c r="K45" s="36">
        <v>0</v>
      </c>
      <c r="L45" s="31">
        <v>31.883152173913043</v>
      </c>
      <c r="M45" s="31">
        <v>0</v>
      </c>
      <c r="N45" s="36">
        <v>0</v>
      </c>
      <c r="O45" s="31">
        <v>7.1304347826086953</v>
      </c>
      <c r="P45" s="31">
        <v>0</v>
      </c>
      <c r="Q45" s="36">
        <v>0</v>
      </c>
      <c r="R45" s="31">
        <v>5.1168478260869561</v>
      </c>
      <c r="S45" s="31">
        <v>0</v>
      </c>
      <c r="T45" s="36">
        <v>0</v>
      </c>
      <c r="U45" s="31">
        <v>30.372282608695652</v>
      </c>
      <c r="V45" s="31">
        <v>0</v>
      </c>
      <c r="W45" s="36">
        <v>0</v>
      </c>
      <c r="X45" s="31">
        <v>0</v>
      </c>
      <c r="Y45" s="31">
        <v>0</v>
      </c>
      <c r="Z45" s="36" t="s">
        <v>299</v>
      </c>
      <c r="AA45" s="31">
        <v>83.464673913043484</v>
      </c>
      <c r="AB45" s="31">
        <v>0</v>
      </c>
      <c r="AC45" s="36">
        <v>0</v>
      </c>
      <c r="AD45" s="31">
        <v>0</v>
      </c>
      <c r="AE45" s="31">
        <v>0</v>
      </c>
      <c r="AF45" s="36" t="s">
        <v>299</v>
      </c>
      <c r="AG45" s="31">
        <v>0</v>
      </c>
      <c r="AH45" s="31">
        <v>0</v>
      </c>
      <c r="AI45" s="36" t="s">
        <v>299</v>
      </c>
      <c r="AJ45" t="s">
        <v>5</v>
      </c>
      <c r="AK45" s="37">
        <v>3</v>
      </c>
      <c r="AT45"/>
    </row>
    <row r="46" spans="1:46" x14ac:dyDescent="0.25">
      <c r="E46" s="31"/>
      <c r="F46" s="31"/>
      <c r="G46" s="31"/>
      <c r="I46" s="31"/>
      <c r="J46" s="31"/>
      <c r="L46" s="31"/>
      <c r="M46" s="31"/>
      <c r="O46" s="31"/>
      <c r="R46" s="31"/>
      <c r="U46" s="31"/>
      <c r="X46" s="31"/>
      <c r="AA46" s="31"/>
      <c r="AD46" s="31"/>
      <c r="AG46" s="31"/>
      <c r="AT46"/>
    </row>
    <row r="47" spans="1:46" x14ac:dyDescent="0.25">
      <c r="AT47"/>
    </row>
    <row r="48" spans="1:46" x14ac:dyDescent="0.25">
      <c r="AT48"/>
    </row>
    <row r="49" spans="38:46" x14ac:dyDescent="0.25">
      <c r="AT49"/>
    </row>
    <row r="50" spans="38:46" x14ac:dyDescent="0.25">
      <c r="AT50"/>
    </row>
    <row r="51" spans="38:46" x14ac:dyDescent="0.25">
      <c r="AT51"/>
    </row>
    <row r="58" spans="38:46" x14ac:dyDescent="0.25">
      <c r="AL58" s="31"/>
      <c r="AM58" s="31"/>
      <c r="AN58" s="31"/>
      <c r="AO58" s="31"/>
      <c r="AP58" s="31"/>
      <c r="AQ58" s="31"/>
      <c r="AR58" s="31"/>
    </row>
  </sheetData>
  <pageMargins left="0.7" right="0.7" top="0.75" bottom="0.75" header="0.3" footer="0.3"/>
  <pageSetup orientation="portrait" horizontalDpi="1200" verticalDpi="1200" r:id="rId1"/>
  <ignoredErrors>
    <ignoredError sqref="AJ2:AJ45" numberStoredAsText="1"/>
  </ignoredErrors>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E0228-25A5-40CF-BAED-B553557915A7}">
  <sheetPr codeName="Sheet3"/>
  <dimension ref="A1:AI45"/>
  <sheetViews>
    <sheetView zoomScale="85" zoomScaleNormal="85" workbookViewId="0">
      <pane xSplit="4" ySplit="1" topLeftCell="E2" activePane="bottomRight" state="frozen"/>
      <selection pane="topRight" activeCell="F1" sqref="F1"/>
      <selection pane="bottomLeft" activeCell="A2" sqref="A2"/>
      <selection pane="bottomRight"/>
    </sheetView>
  </sheetViews>
  <sheetFormatPr defaultColWidth="8.7109375" defaultRowHeight="15" outlineLevelCol="1" x14ac:dyDescent="0.25"/>
  <cols>
    <col min="1" max="1" width="8.5703125" customWidth="1"/>
    <col min="2" max="2" width="60.7109375" customWidth="1"/>
    <col min="3" max="4" width="21.7109375" customWidth="1"/>
    <col min="5" max="12" width="12.5703125" customWidth="1"/>
    <col min="13" max="14" width="12.5703125" hidden="1" customWidth="1" outlineLevel="1"/>
    <col min="15" max="15" width="12.5703125" customWidth="1" collapsed="1"/>
    <col min="16" max="17" width="12.5703125" hidden="1" customWidth="1" outlineLevel="1"/>
    <col min="18" max="18" width="12.5703125" customWidth="1" collapsed="1"/>
    <col min="19" max="21" width="12.5703125" hidden="1" customWidth="1" outlineLevel="1"/>
    <col min="22" max="22" width="12.5703125" customWidth="1" collapsed="1"/>
    <col min="23" max="25" width="12.5703125" hidden="1" customWidth="1" outlineLevel="1"/>
    <col min="26" max="26" width="12.5703125" customWidth="1" collapsed="1"/>
    <col min="27" max="34" width="12.5703125" customWidth="1"/>
    <col min="35" max="35" width="12.5703125" style="2" customWidth="1"/>
    <col min="36" max="36" width="11.85546875" customWidth="1"/>
    <col min="38" max="38" width="12.5703125" customWidth="1"/>
    <col min="40" max="48" width="12.5703125" customWidth="1"/>
    <col min="49" max="49" width="18.5703125" customWidth="1"/>
    <col min="51" max="51" width="22.140625" customWidth="1"/>
  </cols>
  <sheetData>
    <row r="1" spans="1:35" s="1" customFormat="1" ht="189.95" customHeight="1" x14ac:dyDescent="0.25">
      <c r="A1" s="1" t="s">
        <v>156</v>
      </c>
      <c r="B1" s="1" t="s">
        <v>223</v>
      </c>
      <c r="C1" s="1" t="s">
        <v>159</v>
      </c>
      <c r="D1" s="1" t="s">
        <v>158</v>
      </c>
      <c r="E1" s="1" t="s">
        <v>160</v>
      </c>
      <c r="F1" s="1" t="s">
        <v>270</v>
      </c>
      <c r="G1" s="1" t="s">
        <v>271</v>
      </c>
      <c r="H1" s="1" t="s">
        <v>272</v>
      </c>
      <c r="I1" s="1" t="s">
        <v>273</v>
      </c>
      <c r="J1" s="1" t="s">
        <v>274</v>
      </c>
      <c r="K1" s="1" t="s">
        <v>275</v>
      </c>
      <c r="L1" s="1" t="s">
        <v>276</v>
      </c>
      <c r="M1" s="1" t="s">
        <v>277</v>
      </c>
      <c r="N1" s="1" t="s">
        <v>278</v>
      </c>
      <c r="O1" s="1" t="s">
        <v>279</v>
      </c>
      <c r="P1" s="1" t="s">
        <v>280</v>
      </c>
      <c r="Q1" s="1" t="s">
        <v>281</v>
      </c>
      <c r="R1" s="1" t="s">
        <v>282</v>
      </c>
      <c r="S1" s="1" t="s">
        <v>283</v>
      </c>
      <c r="T1" s="1" t="s">
        <v>284</v>
      </c>
      <c r="U1" s="1" t="s">
        <v>285</v>
      </c>
      <c r="V1" s="1" t="s">
        <v>286</v>
      </c>
      <c r="W1" s="1" t="s">
        <v>287</v>
      </c>
      <c r="X1" s="1" t="s">
        <v>288</v>
      </c>
      <c r="Y1" s="1" t="s">
        <v>289</v>
      </c>
      <c r="Z1" s="1" t="s">
        <v>290</v>
      </c>
      <c r="AA1" s="1" t="s">
        <v>291</v>
      </c>
      <c r="AB1" s="1" t="s">
        <v>292</v>
      </c>
      <c r="AC1" s="1" t="s">
        <v>293</v>
      </c>
      <c r="AD1" s="1" t="s">
        <v>294</v>
      </c>
      <c r="AE1" s="1" t="s">
        <v>295</v>
      </c>
      <c r="AF1" s="1" t="s">
        <v>296</v>
      </c>
      <c r="AG1" s="1" t="s">
        <v>297</v>
      </c>
      <c r="AH1" s="1" t="s">
        <v>157</v>
      </c>
      <c r="AI1" s="38" t="s">
        <v>298</v>
      </c>
    </row>
    <row r="2" spans="1:35" x14ac:dyDescent="0.25">
      <c r="A2" t="s">
        <v>113</v>
      </c>
      <c r="B2" t="s">
        <v>67</v>
      </c>
      <c r="C2" t="s">
        <v>99</v>
      </c>
      <c r="D2" t="s">
        <v>103</v>
      </c>
      <c r="E2" s="2">
        <v>156.88043478260869</v>
      </c>
      <c r="F2" s="2">
        <v>0</v>
      </c>
      <c r="G2" s="2">
        <v>0</v>
      </c>
      <c r="H2" s="2">
        <v>0</v>
      </c>
      <c r="I2" s="2">
        <v>0</v>
      </c>
      <c r="J2" s="2">
        <v>0</v>
      </c>
      <c r="K2" s="2">
        <v>0</v>
      </c>
      <c r="L2" s="2">
        <v>2.8265217391304343</v>
      </c>
      <c r="M2" s="2">
        <v>16.756521739130438</v>
      </c>
      <c r="N2" s="2">
        <v>0</v>
      </c>
      <c r="O2" s="2">
        <v>0.10681078084944227</v>
      </c>
      <c r="P2" s="2">
        <v>5.7391304347826084</v>
      </c>
      <c r="Q2" s="2">
        <v>15.25</v>
      </c>
      <c r="R2" s="2">
        <v>0.13379061872098663</v>
      </c>
      <c r="S2" s="2">
        <v>9.2630434782608706</v>
      </c>
      <c r="T2" s="2">
        <v>11.506739130434781</v>
      </c>
      <c r="U2" s="2">
        <v>0</v>
      </c>
      <c r="V2" s="2">
        <v>0.13239243400540426</v>
      </c>
      <c r="W2" s="2">
        <v>11.153478260869566</v>
      </c>
      <c r="X2" s="2">
        <v>16.732717391304348</v>
      </c>
      <c r="Y2" s="2">
        <v>0</v>
      </c>
      <c r="Z2" s="2">
        <v>0.17775445160396317</v>
      </c>
      <c r="AA2" s="2">
        <v>0</v>
      </c>
      <c r="AB2" s="2">
        <v>0</v>
      </c>
      <c r="AC2" s="2">
        <v>0</v>
      </c>
      <c r="AD2" s="2">
        <v>0</v>
      </c>
      <c r="AE2" s="2">
        <v>0</v>
      </c>
      <c r="AF2" s="2">
        <v>0</v>
      </c>
      <c r="AG2" s="2">
        <v>0</v>
      </c>
      <c r="AH2" t="s">
        <v>23</v>
      </c>
      <c r="AI2">
        <v>3</v>
      </c>
    </row>
    <row r="3" spans="1:35" x14ac:dyDescent="0.25">
      <c r="A3" t="s">
        <v>113</v>
      </c>
      <c r="B3" t="s">
        <v>75</v>
      </c>
      <c r="C3" t="s">
        <v>90</v>
      </c>
      <c r="D3" t="s">
        <v>102</v>
      </c>
      <c r="E3" s="2">
        <v>109.06521739130434</v>
      </c>
      <c r="F3" s="2">
        <v>5.25</v>
      </c>
      <c r="G3" s="2">
        <v>0.67934782608695654</v>
      </c>
      <c r="H3" s="2">
        <v>1.2092391304347827</v>
      </c>
      <c r="I3" s="2">
        <v>5.5652173913043477</v>
      </c>
      <c r="J3" s="2">
        <v>0</v>
      </c>
      <c r="K3" s="2">
        <v>0</v>
      </c>
      <c r="L3" s="2">
        <v>4.9266304347826084</v>
      </c>
      <c r="M3" s="2">
        <v>9.8614130434782616</v>
      </c>
      <c r="N3" s="2">
        <v>0</v>
      </c>
      <c r="O3" s="2">
        <v>9.0417580227227443E-2</v>
      </c>
      <c r="P3" s="2">
        <v>0</v>
      </c>
      <c r="Q3" s="2">
        <v>11.997282608695652</v>
      </c>
      <c r="R3" s="2">
        <v>0.11000099661152084</v>
      </c>
      <c r="S3" s="2">
        <v>10.119565217391305</v>
      </c>
      <c r="T3" s="2">
        <v>16.75</v>
      </c>
      <c r="U3" s="2">
        <v>0</v>
      </c>
      <c r="V3" s="2">
        <v>0.24636236794897351</v>
      </c>
      <c r="W3" s="2">
        <v>19.331521739130434</v>
      </c>
      <c r="X3" s="2">
        <v>7.3043478260869561</v>
      </c>
      <c r="Y3" s="2">
        <v>0</v>
      </c>
      <c r="Z3" s="2">
        <v>0.24421965317919075</v>
      </c>
      <c r="AA3" s="2">
        <v>0</v>
      </c>
      <c r="AB3" s="2">
        <v>0</v>
      </c>
      <c r="AC3" s="2">
        <v>0</v>
      </c>
      <c r="AD3" s="2">
        <v>0</v>
      </c>
      <c r="AE3" s="2">
        <v>0</v>
      </c>
      <c r="AF3" s="2">
        <v>0</v>
      </c>
      <c r="AG3" s="2">
        <v>0</v>
      </c>
      <c r="AH3" t="s">
        <v>31</v>
      </c>
      <c r="AI3">
        <v>3</v>
      </c>
    </row>
    <row r="4" spans="1:35" x14ac:dyDescent="0.25">
      <c r="A4" t="s">
        <v>113</v>
      </c>
      <c r="B4" t="s">
        <v>74</v>
      </c>
      <c r="C4" t="s">
        <v>94</v>
      </c>
      <c r="D4" t="s">
        <v>104</v>
      </c>
      <c r="E4" s="2">
        <v>102.1304347826087</v>
      </c>
      <c r="F4" s="2">
        <v>0</v>
      </c>
      <c r="G4" s="2">
        <v>0.34782608695652173</v>
      </c>
      <c r="H4" s="2">
        <v>1.0434782608695652</v>
      </c>
      <c r="I4" s="2">
        <v>4.1005434782608692</v>
      </c>
      <c r="J4" s="2">
        <v>0</v>
      </c>
      <c r="K4" s="2">
        <v>0</v>
      </c>
      <c r="L4" s="2">
        <v>4.9048913043478262</v>
      </c>
      <c r="M4" s="2">
        <v>5.4782608695652177</v>
      </c>
      <c r="N4" s="2">
        <v>0</v>
      </c>
      <c r="O4" s="2">
        <v>5.3639846743295021E-2</v>
      </c>
      <c r="P4" s="2">
        <v>5.3913043478260869</v>
      </c>
      <c r="Q4" s="2">
        <v>10.14086956521739</v>
      </c>
      <c r="R4" s="2">
        <v>0.15208173690932308</v>
      </c>
      <c r="S4" s="2">
        <v>9.9239130434782616</v>
      </c>
      <c r="T4" s="2">
        <v>9.2826086956521738</v>
      </c>
      <c r="U4" s="2">
        <v>0</v>
      </c>
      <c r="V4" s="2">
        <v>0.188058748403576</v>
      </c>
      <c r="W4" s="2">
        <v>10.997717391304347</v>
      </c>
      <c r="X4" s="2">
        <v>12.948369565217391</v>
      </c>
      <c r="Y4" s="2">
        <v>0</v>
      </c>
      <c r="Z4" s="2">
        <v>0.23446573009791399</v>
      </c>
      <c r="AA4" s="2">
        <v>0</v>
      </c>
      <c r="AB4" s="2">
        <v>0</v>
      </c>
      <c r="AC4" s="2">
        <v>0</v>
      </c>
      <c r="AD4" s="2">
        <v>0</v>
      </c>
      <c r="AE4" s="2">
        <v>0</v>
      </c>
      <c r="AF4" s="2">
        <v>0</v>
      </c>
      <c r="AG4" s="2">
        <v>0</v>
      </c>
      <c r="AH4" t="s">
        <v>30</v>
      </c>
      <c r="AI4">
        <v>3</v>
      </c>
    </row>
    <row r="5" spans="1:35" x14ac:dyDescent="0.25">
      <c r="A5" t="s">
        <v>113</v>
      </c>
      <c r="B5" t="s">
        <v>79</v>
      </c>
      <c r="C5" t="s">
        <v>91</v>
      </c>
      <c r="D5" t="s">
        <v>102</v>
      </c>
      <c r="E5" s="2">
        <v>112.21739130434783</v>
      </c>
      <c r="F5" s="2">
        <v>5.1304347826086953</v>
      </c>
      <c r="G5" s="2">
        <v>0.75</v>
      </c>
      <c r="H5" s="2">
        <v>1.9456521739130435</v>
      </c>
      <c r="I5" s="2">
        <v>5.8586956521739131</v>
      </c>
      <c r="J5" s="2">
        <v>0</v>
      </c>
      <c r="K5" s="2">
        <v>0</v>
      </c>
      <c r="L5" s="2">
        <v>10.638369565217392</v>
      </c>
      <c r="M5" s="2">
        <v>6.0516304347826084</v>
      </c>
      <c r="N5" s="2">
        <v>0</v>
      </c>
      <c r="O5" s="2">
        <v>5.3927741185586978E-2</v>
      </c>
      <c r="P5" s="2">
        <v>4.3478260869565215</v>
      </c>
      <c r="Q5" s="2">
        <v>2.2527173913043477</v>
      </c>
      <c r="R5" s="2">
        <v>5.881925610228593E-2</v>
      </c>
      <c r="S5" s="2">
        <v>20.430434782608696</v>
      </c>
      <c r="T5" s="2">
        <v>23.826086956521738</v>
      </c>
      <c r="U5" s="2">
        <v>0</v>
      </c>
      <c r="V5" s="2">
        <v>0.39438202247191012</v>
      </c>
      <c r="W5" s="2">
        <v>26.192391304347826</v>
      </c>
      <c r="X5" s="2">
        <v>23.940217391304351</v>
      </c>
      <c r="Y5" s="2">
        <v>0</v>
      </c>
      <c r="Z5" s="2">
        <v>0.44674544750096867</v>
      </c>
      <c r="AA5" s="2">
        <v>0</v>
      </c>
      <c r="AB5" s="2">
        <v>0</v>
      </c>
      <c r="AC5" s="2">
        <v>0</v>
      </c>
      <c r="AD5" s="2">
        <v>0</v>
      </c>
      <c r="AE5" s="2">
        <v>80.794999999999987</v>
      </c>
      <c r="AF5" s="2">
        <v>0</v>
      </c>
      <c r="AG5" s="2">
        <v>0</v>
      </c>
      <c r="AH5" t="s">
        <v>35</v>
      </c>
      <c r="AI5">
        <v>3</v>
      </c>
    </row>
    <row r="6" spans="1:35" x14ac:dyDescent="0.25">
      <c r="A6" t="s">
        <v>113</v>
      </c>
      <c r="B6" t="s">
        <v>77</v>
      </c>
      <c r="C6" t="s">
        <v>99</v>
      </c>
      <c r="D6" t="s">
        <v>103</v>
      </c>
      <c r="E6" s="2">
        <v>101.85869565217391</v>
      </c>
      <c r="F6" s="2">
        <v>5.3913043478260869</v>
      </c>
      <c r="G6" s="2">
        <v>0.79891304347826086</v>
      </c>
      <c r="H6" s="2">
        <v>1.5597826086956521</v>
      </c>
      <c r="I6" s="2">
        <v>5.3043478260869561</v>
      </c>
      <c r="J6" s="2">
        <v>0</v>
      </c>
      <c r="K6" s="2">
        <v>0</v>
      </c>
      <c r="L6" s="2">
        <v>7.2933695652173904</v>
      </c>
      <c r="M6" s="2">
        <v>0</v>
      </c>
      <c r="N6" s="2">
        <v>0</v>
      </c>
      <c r="O6" s="2">
        <v>0</v>
      </c>
      <c r="P6" s="2">
        <v>5.2173913043478262</v>
      </c>
      <c r="Q6" s="2">
        <v>1.298913043478261</v>
      </c>
      <c r="R6" s="2">
        <v>6.39739622238822E-2</v>
      </c>
      <c r="S6" s="2">
        <v>14.448369565217391</v>
      </c>
      <c r="T6" s="2">
        <v>12.422282608695651</v>
      </c>
      <c r="U6" s="2">
        <v>0</v>
      </c>
      <c r="V6" s="2">
        <v>0.2638032227083556</v>
      </c>
      <c r="W6" s="2">
        <v>9.9878260869565221</v>
      </c>
      <c r="X6" s="2">
        <v>23.131630434782611</v>
      </c>
      <c r="Y6" s="2">
        <v>0</v>
      </c>
      <c r="Z6" s="2">
        <v>0.32515099775904388</v>
      </c>
      <c r="AA6" s="2">
        <v>0</v>
      </c>
      <c r="AB6" s="2">
        <v>0</v>
      </c>
      <c r="AC6" s="2">
        <v>0</v>
      </c>
      <c r="AD6" s="2">
        <v>0</v>
      </c>
      <c r="AE6" s="2">
        <v>0</v>
      </c>
      <c r="AF6" s="2">
        <v>0</v>
      </c>
      <c r="AG6" s="2">
        <v>0</v>
      </c>
      <c r="AH6" t="s">
        <v>33</v>
      </c>
      <c r="AI6">
        <v>3</v>
      </c>
    </row>
    <row r="7" spans="1:35" x14ac:dyDescent="0.25">
      <c r="A7" t="s">
        <v>113</v>
      </c>
      <c r="B7" t="s">
        <v>81</v>
      </c>
      <c r="C7" t="s">
        <v>91</v>
      </c>
      <c r="D7" t="s">
        <v>102</v>
      </c>
      <c r="E7" s="2">
        <v>108.83695652173913</v>
      </c>
      <c r="F7" s="2">
        <v>4.9565217391304346</v>
      </c>
      <c r="G7" s="2">
        <v>0.50543478260869568</v>
      </c>
      <c r="H7" s="2">
        <v>2.0380434782608696</v>
      </c>
      <c r="I7" s="2">
        <v>4.7826086956521738</v>
      </c>
      <c r="J7" s="2">
        <v>0</v>
      </c>
      <c r="K7" s="2">
        <v>0</v>
      </c>
      <c r="L7" s="2">
        <v>17.570434782608697</v>
      </c>
      <c r="M7" s="2">
        <v>7.8614130434782608</v>
      </c>
      <c r="N7" s="2">
        <v>0</v>
      </c>
      <c r="O7" s="2">
        <v>7.2231099570558274E-2</v>
      </c>
      <c r="P7" s="2">
        <v>2.3505434782608696</v>
      </c>
      <c r="Q7" s="2">
        <v>9.3204347826086966</v>
      </c>
      <c r="R7" s="2">
        <v>0.1072335963247778</v>
      </c>
      <c r="S7" s="2">
        <v>23.25336956521739</v>
      </c>
      <c r="T7" s="2">
        <v>20.453804347826086</v>
      </c>
      <c r="U7" s="2">
        <v>0</v>
      </c>
      <c r="V7" s="2">
        <v>0.40158394087686006</v>
      </c>
      <c r="W7" s="2">
        <v>18.200326086956522</v>
      </c>
      <c r="X7" s="2">
        <v>18.086956521739129</v>
      </c>
      <c r="Y7" s="2">
        <v>0</v>
      </c>
      <c r="Z7" s="2">
        <v>0.33340956756216916</v>
      </c>
      <c r="AA7" s="2">
        <v>0</v>
      </c>
      <c r="AB7" s="2">
        <v>0</v>
      </c>
      <c r="AC7" s="2">
        <v>0</v>
      </c>
      <c r="AD7" s="2">
        <v>0</v>
      </c>
      <c r="AE7" s="2">
        <v>0</v>
      </c>
      <c r="AF7" s="2">
        <v>0</v>
      </c>
      <c r="AG7" s="2">
        <v>0</v>
      </c>
      <c r="AH7" t="s">
        <v>37</v>
      </c>
      <c r="AI7">
        <v>3</v>
      </c>
    </row>
    <row r="8" spans="1:35" x14ac:dyDescent="0.25">
      <c r="A8" t="s">
        <v>113</v>
      </c>
      <c r="B8" t="s">
        <v>82</v>
      </c>
      <c r="C8" t="s">
        <v>94</v>
      </c>
      <c r="D8" t="s">
        <v>104</v>
      </c>
      <c r="E8" s="2">
        <v>57.467391304347828</v>
      </c>
      <c r="F8" s="2">
        <v>5.7391304347826084</v>
      </c>
      <c r="G8" s="2">
        <v>0</v>
      </c>
      <c r="H8" s="2">
        <v>0</v>
      </c>
      <c r="I8" s="2">
        <v>5.3967391304347823</v>
      </c>
      <c r="J8" s="2">
        <v>0</v>
      </c>
      <c r="K8" s="2">
        <v>0</v>
      </c>
      <c r="L8" s="2">
        <v>1.7810869565217387</v>
      </c>
      <c r="M8" s="2">
        <v>0</v>
      </c>
      <c r="N8" s="2">
        <v>4.8969565217391304</v>
      </c>
      <c r="O8" s="2">
        <v>8.5212786079061853E-2</v>
      </c>
      <c r="P8" s="2">
        <v>5.1304347826086953</v>
      </c>
      <c r="Q8" s="2">
        <v>5.3655434782608724</v>
      </c>
      <c r="R8" s="2">
        <v>0.18264233024399473</v>
      </c>
      <c r="S8" s="2">
        <v>9.4699999999999971</v>
      </c>
      <c r="T8" s="2">
        <v>16.407282608695645</v>
      </c>
      <c r="U8" s="2">
        <v>0</v>
      </c>
      <c r="V8" s="2">
        <v>0.4502950633629656</v>
      </c>
      <c r="W8" s="2">
        <v>15.139782608695654</v>
      </c>
      <c r="X8" s="2">
        <v>25.6608695652174</v>
      </c>
      <c r="Y8" s="2">
        <v>0</v>
      </c>
      <c r="Z8" s="2">
        <v>0.70997919425004741</v>
      </c>
      <c r="AA8" s="2">
        <v>0</v>
      </c>
      <c r="AB8" s="2">
        <v>0</v>
      </c>
      <c r="AC8" s="2">
        <v>0</v>
      </c>
      <c r="AD8" s="2">
        <v>0</v>
      </c>
      <c r="AE8" s="2">
        <v>0</v>
      </c>
      <c r="AF8" s="2">
        <v>0</v>
      </c>
      <c r="AG8" s="2">
        <v>0</v>
      </c>
      <c r="AH8" t="s">
        <v>38</v>
      </c>
      <c r="AI8">
        <v>3</v>
      </c>
    </row>
    <row r="9" spans="1:35" x14ac:dyDescent="0.25">
      <c r="A9" t="s">
        <v>113</v>
      </c>
      <c r="B9" t="s">
        <v>58</v>
      </c>
      <c r="C9" t="s">
        <v>96</v>
      </c>
      <c r="D9" t="s">
        <v>102</v>
      </c>
      <c r="E9" s="2">
        <v>80.565217391304344</v>
      </c>
      <c r="F9" s="2">
        <v>5.4347826086956523</v>
      </c>
      <c r="G9" s="2">
        <v>0.34510869565217389</v>
      </c>
      <c r="H9" s="2">
        <v>0.54608695652173911</v>
      </c>
      <c r="I9" s="2">
        <v>0</v>
      </c>
      <c r="J9" s="2">
        <v>0</v>
      </c>
      <c r="K9" s="2">
        <v>0</v>
      </c>
      <c r="L9" s="2">
        <v>5.5027173913043468</v>
      </c>
      <c r="M9" s="2">
        <v>5.0999999999999996</v>
      </c>
      <c r="N9" s="2">
        <v>0</v>
      </c>
      <c r="O9" s="2">
        <v>6.3302752293577985E-2</v>
      </c>
      <c r="P9" s="2">
        <v>10.643586956521739</v>
      </c>
      <c r="Q9" s="2">
        <v>23.392065217391306</v>
      </c>
      <c r="R9" s="2">
        <v>0.42246087425796008</v>
      </c>
      <c r="S9" s="2">
        <v>5.906521739130433</v>
      </c>
      <c r="T9" s="2">
        <v>10.29836956521739</v>
      </c>
      <c r="U9" s="2">
        <v>0</v>
      </c>
      <c r="V9" s="2">
        <v>0.20114004317323259</v>
      </c>
      <c r="W9" s="2">
        <v>14.000760869565216</v>
      </c>
      <c r="X9" s="2">
        <v>6.9968478260869569</v>
      </c>
      <c r="Y9" s="2">
        <v>0</v>
      </c>
      <c r="Z9" s="2">
        <v>0.26062871019967621</v>
      </c>
      <c r="AA9" s="2">
        <v>0</v>
      </c>
      <c r="AB9" s="2">
        <v>0</v>
      </c>
      <c r="AC9" s="2">
        <v>0</v>
      </c>
      <c r="AD9" s="2">
        <v>0</v>
      </c>
      <c r="AE9" s="2">
        <v>0</v>
      </c>
      <c r="AF9" s="2">
        <v>0</v>
      </c>
      <c r="AG9" s="2">
        <v>0</v>
      </c>
      <c r="AH9" t="s">
        <v>14</v>
      </c>
      <c r="AI9">
        <v>3</v>
      </c>
    </row>
    <row r="10" spans="1:35" x14ac:dyDescent="0.25">
      <c r="A10" t="s">
        <v>113</v>
      </c>
      <c r="B10" t="s">
        <v>71</v>
      </c>
      <c r="C10" t="s">
        <v>92</v>
      </c>
      <c r="D10" t="s">
        <v>102</v>
      </c>
      <c r="E10" s="2">
        <v>96.184782608695656</v>
      </c>
      <c r="F10" s="2">
        <v>5.0434782608695654</v>
      </c>
      <c r="G10" s="2">
        <v>0</v>
      </c>
      <c r="H10" s="2">
        <v>0</v>
      </c>
      <c r="I10" s="2">
        <v>0</v>
      </c>
      <c r="J10" s="2">
        <v>0</v>
      </c>
      <c r="K10" s="2">
        <v>0</v>
      </c>
      <c r="L10" s="2">
        <v>0</v>
      </c>
      <c r="M10" s="2">
        <v>0</v>
      </c>
      <c r="N10" s="2">
        <v>2.8451086956521738</v>
      </c>
      <c r="O10" s="2">
        <v>2.9579613515651484E-2</v>
      </c>
      <c r="P10" s="2">
        <v>5.5489130434782608</v>
      </c>
      <c r="Q10" s="2">
        <v>11.891304347826088</v>
      </c>
      <c r="R10" s="2">
        <v>0.18131992315515877</v>
      </c>
      <c r="S10" s="2">
        <v>0</v>
      </c>
      <c r="T10" s="2">
        <v>0</v>
      </c>
      <c r="U10" s="2">
        <v>0</v>
      </c>
      <c r="V10" s="2">
        <v>0</v>
      </c>
      <c r="W10" s="2">
        <v>0</v>
      </c>
      <c r="X10" s="2">
        <v>0</v>
      </c>
      <c r="Y10" s="2">
        <v>0</v>
      </c>
      <c r="Z10" s="2">
        <v>0</v>
      </c>
      <c r="AA10" s="2">
        <v>0</v>
      </c>
      <c r="AB10" s="2">
        <v>0</v>
      </c>
      <c r="AC10" s="2">
        <v>0</v>
      </c>
      <c r="AD10" s="2">
        <v>0</v>
      </c>
      <c r="AE10" s="2">
        <v>0</v>
      </c>
      <c r="AF10" s="2">
        <v>0</v>
      </c>
      <c r="AG10" s="2">
        <v>0</v>
      </c>
      <c r="AH10" t="s">
        <v>27</v>
      </c>
      <c r="AI10">
        <v>3</v>
      </c>
    </row>
    <row r="11" spans="1:35" x14ac:dyDescent="0.25">
      <c r="A11" t="s">
        <v>113</v>
      </c>
      <c r="B11" t="s">
        <v>52</v>
      </c>
      <c r="C11" t="s">
        <v>91</v>
      </c>
      <c r="D11" t="s">
        <v>102</v>
      </c>
      <c r="E11" s="2">
        <v>87.630434782608702</v>
      </c>
      <c r="F11" s="2">
        <v>5.3043478260869561</v>
      </c>
      <c r="G11" s="2">
        <v>0</v>
      </c>
      <c r="H11" s="2">
        <v>0</v>
      </c>
      <c r="I11" s="2">
        <v>0</v>
      </c>
      <c r="J11" s="2">
        <v>0</v>
      </c>
      <c r="K11" s="2">
        <v>0</v>
      </c>
      <c r="L11" s="2">
        <v>0</v>
      </c>
      <c r="M11" s="2">
        <v>0</v>
      </c>
      <c r="N11" s="2">
        <v>2.0298913043478262</v>
      </c>
      <c r="O11" s="2">
        <v>2.3164227238898535E-2</v>
      </c>
      <c r="P11" s="2">
        <v>0</v>
      </c>
      <c r="Q11" s="2">
        <v>5.2391304347826084</v>
      </c>
      <c r="R11" s="2">
        <v>5.9786653435871986E-2</v>
      </c>
      <c r="S11" s="2">
        <v>0</v>
      </c>
      <c r="T11" s="2">
        <v>0</v>
      </c>
      <c r="U11" s="2">
        <v>0</v>
      </c>
      <c r="V11" s="2">
        <v>0</v>
      </c>
      <c r="W11" s="2">
        <v>0</v>
      </c>
      <c r="X11" s="2">
        <v>0</v>
      </c>
      <c r="Y11" s="2">
        <v>0</v>
      </c>
      <c r="Z11" s="2">
        <v>0</v>
      </c>
      <c r="AA11" s="2">
        <v>0</v>
      </c>
      <c r="AB11" s="2">
        <v>0</v>
      </c>
      <c r="AC11" s="2">
        <v>0</v>
      </c>
      <c r="AD11" s="2">
        <v>0</v>
      </c>
      <c r="AE11" s="2">
        <v>0</v>
      </c>
      <c r="AF11" s="2">
        <v>0</v>
      </c>
      <c r="AG11" s="2">
        <v>0</v>
      </c>
      <c r="AH11" t="s">
        <v>8</v>
      </c>
      <c r="AI11">
        <v>3</v>
      </c>
    </row>
    <row r="12" spans="1:35" x14ac:dyDescent="0.25">
      <c r="A12" t="s">
        <v>113</v>
      </c>
      <c r="B12" t="s">
        <v>60</v>
      </c>
      <c r="C12" t="s">
        <v>94</v>
      </c>
      <c r="D12" t="s">
        <v>104</v>
      </c>
      <c r="E12" s="2">
        <v>98.163043478260875</v>
      </c>
      <c r="F12" s="2">
        <v>11.217391304347826</v>
      </c>
      <c r="G12" s="2">
        <v>0</v>
      </c>
      <c r="H12" s="2">
        <v>0</v>
      </c>
      <c r="I12" s="2">
        <v>0</v>
      </c>
      <c r="J12" s="2">
        <v>0</v>
      </c>
      <c r="K12" s="2">
        <v>0</v>
      </c>
      <c r="L12" s="2">
        <v>0</v>
      </c>
      <c r="M12" s="2">
        <v>5.5679347826086953</v>
      </c>
      <c r="N12" s="2">
        <v>0</v>
      </c>
      <c r="O12" s="2">
        <v>5.6721293322998557E-2</v>
      </c>
      <c r="P12" s="2">
        <v>5.6929347826086953</v>
      </c>
      <c r="Q12" s="2">
        <v>10.396739130434783</v>
      </c>
      <c r="R12" s="2">
        <v>0.16390765142287672</v>
      </c>
      <c r="S12" s="2">
        <v>0</v>
      </c>
      <c r="T12" s="2">
        <v>0</v>
      </c>
      <c r="U12" s="2">
        <v>0</v>
      </c>
      <c r="V12" s="2">
        <v>0</v>
      </c>
      <c r="W12" s="2">
        <v>0</v>
      </c>
      <c r="X12" s="2">
        <v>0</v>
      </c>
      <c r="Y12" s="2">
        <v>0</v>
      </c>
      <c r="Z12" s="2">
        <v>0</v>
      </c>
      <c r="AA12" s="2">
        <v>0</v>
      </c>
      <c r="AB12" s="2">
        <v>0</v>
      </c>
      <c r="AC12" s="2">
        <v>0</v>
      </c>
      <c r="AD12" s="2">
        <v>0</v>
      </c>
      <c r="AE12" s="2">
        <v>0</v>
      </c>
      <c r="AF12" s="2">
        <v>0</v>
      </c>
      <c r="AG12" s="2">
        <v>0</v>
      </c>
      <c r="AH12" t="s">
        <v>16</v>
      </c>
      <c r="AI12">
        <v>3</v>
      </c>
    </row>
    <row r="13" spans="1:35" x14ac:dyDescent="0.25">
      <c r="A13" t="s">
        <v>113</v>
      </c>
      <c r="B13" t="s">
        <v>55</v>
      </c>
      <c r="C13" t="s">
        <v>94</v>
      </c>
      <c r="D13" t="s">
        <v>104</v>
      </c>
      <c r="E13" s="2">
        <v>52.858695652173914</v>
      </c>
      <c r="F13" s="2">
        <v>9.6630434782608692</v>
      </c>
      <c r="G13" s="2">
        <v>8.152173913043478E-3</v>
      </c>
      <c r="H13" s="2">
        <v>0.28260869565217389</v>
      </c>
      <c r="I13" s="2">
        <v>1.201086956521739</v>
      </c>
      <c r="J13" s="2">
        <v>0</v>
      </c>
      <c r="K13" s="2">
        <v>0</v>
      </c>
      <c r="L13" s="2">
        <v>0.14673913043478262</v>
      </c>
      <c r="M13" s="2">
        <v>5.1304347826086953</v>
      </c>
      <c r="N13" s="2">
        <v>0</v>
      </c>
      <c r="O13" s="2">
        <v>9.7059428336417841E-2</v>
      </c>
      <c r="P13" s="2">
        <v>5.3043478260869561</v>
      </c>
      <c r="Q13" s="2">
        <v>14.290760869565217</v>
      </c>
      <c r="R13" s="2">
        <v>0.37070738227431621</v>
      </c>
      <c r="S13" s="2">
        <v>0</v>
      </c>
      <c r="T13" s="2">
        <v>0.1766304347826087</v>
      </c>
      <c r="U13" s="2">
        <v>0</v>
      </c>
      <c r="V13" s="2">
        <v>3.3415587086160809E-3</v>
      </c>
      <c r="W13" s="2">
        <v>3.8043478260869568E-2</v>
      </c>
      <c r="X13" s="2">
        <v>0.10326086956521739</v>
      </c>
      <c r="Y13" s="2">
        <v>0</v>
      </c>
      <c r="Z13" s="2">
        <v>2.6732469668928646E-3</v>
      </c>
      <c r="AA13" s="2">
        <v>0</v>
      </c>
      <c r="AB13" s="2">
        <v>0</v>
      </c>
      <c r="AC13" s="2">
        <v>0</v>
      </c>
      <c r="AD13" s="2">
        <v>0</v>
      </c>
      <c r="AE13" s="2">
        <v>0</v>
      </c>
      <c r="AF13" s="2">
        <v>0</v>
      </c>
      <c r="AG13" s="2">
        <v>0</v>
      </c>
      <c r="AH13" t="s">
        <v>11</v>
      </c>
      <c r="AI13">
        <v>3</v>
      </c>
    </row>
    <row r="14" spans="1:35" x14ac:dyDescent="0.25">
      <c r="A14" t="s">
        <v>113</v>
      </c>
      <c r="B14" t="s">
        <v>76</v>
      </c>
      <c r="C14" t="s">
        <v>89</v>
      </c>
      <c r="D14" t="s">
        <v>103</v>
      </c>
      <c r="E14" s="2">
        <v>52.619565217391305</v>
      </c>
      <c r="F14" s="2">
        <v>7.2554347826086953</v>
      </c>
      <c r="G14" s="2">
        <v>1.9184782608695652</v>
      </c>
      <c r="H14" s="2">
        <v>0.82608695652173914</v>
      </c>
      <c r="I14" s="2">
        <v>1.8369565217391304</v>
      </c>
      <c r="J14" s="2">
        <v>0</v>
      </c>
      <c r="K14" s="2">
        <v>0</v>
      </c>
      <c r="L14" s="2">
        <v>1.195978260869565</v>
      </c>
      <c r="M14" s="2">
        <v>2.1766304347826089</v>
      </c>
      <c r="N14" s="2">
        <v>8.5625</v>
      </c>
      <c r="O14" s="2">
        <v>0.20409006403635613</v>
      </c>
      <c r="P14" s="2">
        <v>5.3940217391304346</v>
      </c>
      <c r="Q14" s="2">
        <v>21.024456521739129</v>
      </c>
      <c r="R14" s="2">
        <v>0.50206568890725056</v>
      </c>
      <c r="S14" s="2">
        <v>1.6748913043478262</v>
      </c>
      <c r="T14" s="2">
        <v>2.2256521739130437</v>
      </c>
      <c r="U14" s="2">
        <v>0</v>
      </c>
      <c r="V14" s="2">
        <v>7.4127246436686639E-2</v>
      </c>
      <c r="W14" s="2">
        <v>1.0371739130434785</v>
      </c>
      <c r="X14" s="2">
        <v>6.5493478260869571</v>
      </c>
      <c r="Y14" s="2">
        <v>0</v>
      </c>
      <c r="Z14" s="2">
        <v>0.14417682297046067</v>
      </c>
      <c r="AA14" s="2">
        <v>0</v>
      </c>
      <c r="AB14" s="2">
        <v>0</v>
      </c>
      <c r="AC14" s="2">
        <v>0</v>
      </c>
      <c r="AD14" s="2">
        <v>0</v>
      </c>
      <c r="AE14" s="2">
        <v>0</v>
      </c>
      <c r="AF14" s="2">
        <v>0</v>
      </c>
      <c r="AG14" s="2">
        <v>0</v>
      </c>
      <c r="AH14" t="s">
        <v>32</v>
      </c>
      <c r="AI14">
        <v>3</v>
      </c>
    </row>
    <row r="15" spans="1:35" x14ac:dyDescent="0.25">
      <c r="A15" t="s">
        <v>113</v>
      </c>
      <c r="B15" t="s">
        <v>70</v>
      </c>
      <c r="C15" t="s">
        <v>101</v>
      </c>
      <c r="D15" t="s">
        <v>103</v>
      </c>
      <c r="E15" s="2">
        <v>65.869565217391298</v>
      </c>
      <c r="F15" s="2">
        <v>4.7826086956521738</v>
      </c>
      <c r="G15" s="2">
        <v>1.1831521739130435</v>
      </c>
      <c r="H15" s="2">
        <v>0.52717391304347827</v>
      </c>
      <c r="I15" s="2">
        <v>2.0625</v>
      </c>
      <c r="J15" s="2">
        <v>0</v>
      </c>
      <c r="K15" s="2">
        <v>0</v>
      </c>
      <c r="L15" s="2">
        <v>4.5777173913043478</v>
      </c>
      <c r="M15" s="2">
        <v>5.0434782608695654</v>
      </c>
      <c r="N15" s="2">
        <v>0</v>
      </c>
      <c r="O15" s="2">
        <v>7.6567656765676576E-2</v>
      </c>
      <c r="P15" s="2">
        <v>4.6956521739130439</v>
      </c>
      <c r="Q15" s="2">
        <v>15.110000000000003</v>
      </c>
      <c r="R15" s="2">
        <v>0.30067986798679874</v>
      </c>
      <c r="S15" s="2">
        <v>4.2042391304347841</v>
      </c>
      <c r="T15" s="2">
        <v>5.2136956521739126</v>
      </c>
      <c r="U15" s="2">
        <v>0</v>
      </c>
      <c r="V15" s="2">
        <v>0.1429785478547855</v>
      </c>
      <c r="W15" s="2">
        <v>4.3199999999999994</v>
      </c>
      <c r="X15" s="2">
        <v>4.1852173913043478</v>
      </c>
      <c r="Y15" s="2">
        <v>0</v>
      </c>
      <c r="Z15" s="2">
        <v>0.12912211221122114</v>
      </c>
      <c r="AA15" s="2">
        <v>0</v>
      </c>
      <c r="AB15" s="2">
        <v>0</v>
      </c>
      <c r="AC15" s="2">
        <v>0</v>
      </c>
      <c r="AD15" s="2">
        <v>0</v>
      </c>
      <c r="AE15" s="2">
        <v>0</v>
      </c>
      <c r="AF15" s="2">
        <v>0</v>
      </c>
      <c r="AG15" s="2">
        <v>0</v>
      </c>
      <c r="AH15" t="s">
        <v>26</v>
      </c>
      <c r="AI15">
        <v>3</v>
      </c>
    </row>
    <row r="16" spans="1:35" x14ac:dyDescent="0.25">
      <c r="A16" t="s">
        <v>113</v>
      </c>
      <c r="B16" t="s">
        <v>86</v>
      </c>
      <c r="C16" t="s">
        <v>96</v>
      </c>
      <c r="D16" t="s">
        <v>102</v>
      </c>
      <c r="E16" s="2">
        <v>44.684782608695649</v>
      </c>
      <c r="F16" s="2">
        <v>5.7391304347826084</v>
      </c>
      <c r="G16" s="2">
        <v>0.13043478260869565</v>
      </c>
      <c r="H16" s="2">
        <v>0.19565217391304349</v>
      </c>
      <c r="I16" s="2">
        <v>5.7391304347826084</v>
      </c>
      <c r="J16" s="2">
        <v>0</v>
      </c>
      <c r="K16" s="2">
        <v>0</v>
      </c>
      <c r="L16" s="2">
        <v>9.5064130434782594</v>
      </c>
      <c r="M16" s="2">
        <v>5.7391304347826084</v>
      </c>
      <c r="N16" s="2">
        <v>0</v>
      </c>
      <c r="O16" s="2">
        <v>0.12843590367307225</v>
      </c>
      <c r="P16" s="2">
        <v>0</v>
      </c>
      <c r="Q16" s="2">
        <v>13.207826086956523</v>
      </c>
      <c r="R16" s="2">
        <v>0.29557771831671131</v>
      </c>
      <c r="S16" s="2">
        <v>6.2844565217391288</v>
      </c>
      <c r="T16" s="2">
        <v>0</v>
      </c>
      <c r="U16" s="2">
        <v>0</v>
      </c>
      <c r="V16" s="2">
        <v>0.14063974702018972</v>
      </c>
      <c r="W16" s="2">
        <v>6.1019565217391305</v>
      </c>
      <c r="X16" s="2">
        <v>0</v>
      </c>
      <c r="Y16" s="2">
        <v>0</v>
      </c>
      <c r="Z16" s="2">
        <v>0.13655558258331307</v>
      </c>
      <c r="AA16" s="2">
        <v>0</v>
      </c>
      <c r="AB16" s="2">
        <v>0</v>
      </c>
      <c r="AC16" s="2">
        <v>0</v>
      </c>
      <c r="AD16" s="2">
        <v>0</v>
      </c>
      <c r="AE16" s="2">
        <v>51.284782608695657</v>
      </c>
      <c r="AF16" s="2">
        <v>0</v>
      </c>
      <c r="AG16" s="2">
        <v>1.2173913043478262</v>
      </c>
      <c r="AH16" t="s">
        <v>42</v>
      </c>
      <c r="AI16">
        <v>3</v>
      </c>
    </row>
    <row r="17" spans="1:35" x14ac:dyDescent="0.25">
      <c r="A17" t="s">
        <v>113</v>
      </c>
      <c r="B17" t="s">
        <v>85</v>
      </c>
      <c r="C17" t="s">
        <v>91</v>
      </c>
      <c r="D17" t="s">
        <v>102</v>
      </c>
      <c r="E17" s="2">
        <v>38.402173913043477</v>
      </c>
      <c r="F17" s="2">
        <v>5.7391304347826084</v>
      </c>
      <c r="G17" s="2">
        <v>0</v>
      </c>
      <c r="H17" s="2">
        <v>0</v>
      </c>
      <c r="I17" s="2">
        <v>0</v>
      </c>
      <c r="J17" s="2">
        <v>0</v>
      </c>
      <c r="K17" s="2">
        <v>0</v>
      </c>
      <c r="L17" s="2">
        <v>0</v>
      </c>
      <c r="M17" s="2">
        <v>5.8578260869565222</v>
      </c>
      <c r="N17" s="2">
        <v>0</v>
      </c>
      <c r="O17" s="2">
        <v>0.15253891876592132</v>
      </c>
      <c r="P17" s="2">
        <v>0</v>
      </c>
      <c r="Q17" s="2">
        <v>3.9525000000000001</v>
      </c>
      <c r="R17" s="2">
        <v>0.1029238607415794</v>
      </c>
      <c r="S17" s="2">
        <v>0</v>
      </c>
      <c r="T17" s="2">
        <v>0</v>
      </c>
      <c r="U17" s="2">
        <v>0</v>
      </c>
      <c r="V17" s="2">
        <v>0</v>
      </c>
      <c r="W17" s="2">
        <v>0</v>
      </c>
      <c r="X17" s="2">
        <v>0</v>
      </c>
      <c r="Y17" s="2">
        <v>0</v>
      </c>
      <c r="Z17" s="2">
        <v>0</v>
      </c>
      <c r="AA17" s="2">
        <v>0</v>
      </c>
      <c r="AB17" s="2">
        <v>0</v>
      </c>
      <c r="AC17" s="2">
        <v>0</v>
      </c>
      <c r="AD17" s="2">
        <v>0</v>
      </c>
      <c r="AE17" s="2">
        <v>0</v>
      </c>
      <c r="AF17" s="2">
        <v>0</v>
      </c>
      <c r="AG17" s="2">
        <v>0</v>
      </c>
      <c r="AH17" t="s">
        <v>41</v>
      </c>
      <c r="AI17">
        <v>3</v>
      </c>
    </row>
    <row r="18" spans="1:35" x14ac:dyDescent="0.25">
      <c r="A18" t="s">
        <v>113</v>
      </c>
      <c r="B18" t="s">
        <v>73</v>
      </c>
      <c r="C18" t="s">
        <v>91</v>
      </c>
      <c r="D18" t="s">
        <v>102</v>
      </c>
      <c r="E18" s="2">
        <v>79.717391304347828</v>
      </c>
      <c r="F18" s="2">
        <v>9.8260869565217384</v>
      </c>
      <c r="G18" s="2">
        <v>0.70652173913043481</v>
      </c>
      <c r="H18" s="2">
        <v>0</v>
      </c>
      <c r="I18" s="2">
        <v>3.7321739130434772</v>
      </c>
      <c r="J18" s="2">
        <v>0</v>
      </c>
      <c r="K18" s="2">
        <v>0</v>
      </c>
      <c r="L18" s="2">
        <v>3.0920652173913048</v>
      </c>
      <c r="M18" s="2">
        <v>0</v>
      </c>
      <c r="N18" s="2">
        <v>0</v>
      </c>
      <c r="O18" s="2">
        <v>0</v>
      </c>
      <c r="P18" s="2">
        <v>5.3043478260869561</v>
      </c>
      <c r="Q18" s="2">
        <v>27.217391304347824</v>
      </c>
      <c r="R18" s="2">
        <v>0.40796291246250338</v>
      </c>
      <c r="S18" s="2">
        <v>1.1464130434782605</v>
      </c>
      <c r="T18" s="2">
        <v>4.6246739130434795</v>
      </c>
      <c r="U18" s="2">
        <v>0</v>
      </c>
      <c r="V18" s="2">
        <v>7.2394327788382895E-2</v>
      </c>
      <c r="W18" s="2">
        <v>2.2995652173913039</v>
      </c>
      <c r="X18" s="2">
        <v>4.447826086956522</v>
      </c>
      <c r="Y18" s="2">
        <v>0</v>
      </c>
      <c r="Z18" s="2">
        <v>8.4641396236705746E-2</v>
      </c>
      <c r="AA18" s="2">
        <v>0</v>
      </c>
      <c r="AB18" s="2">
        <v>0</v>
      </c>
      <c r="AC18" s="2">
        <v>0</v>
      </c>
      <c r="AD18" s="2">
        <v>0</v>
      </c>
      <c r="AE18" s="2">
        <v>0</v>
      </c>
      <c r="AF18" s="2">
        <v>0</v>
      </c>
      <c r="AG18" s="2">
        <v>0</v>
      </c>
      <c r="AH18" t="s">
        <v>29</v>
      </c>
      <c r="AI18">
        <v>3</v>
      </c>
    </row>
    <row r="19" spans="1:35" x14ac:dyDescent="0.25">
      <c r="A19" t="s">
        <v>113</v>
      </c>
      <c r="B19" t="s">
        <v>66</v>
      </c>
      <c r="C19" t="s">
        <v>98</v>
      </c>
      <c r="D19" t="s">
        <v>103</v>
      </c>
      <c r="E19" s="2">
        <v>119.56521739130434</v>
      </c>
      <c r="F19" s="2">
        <v>5.0054347826086953</v>
      </c>
      <c r="G19" s="2">
        <v>0.68478260869565222</v>
      </c>
      <c r="H19" s="2">
        <v>0.69967391304347826</v>
      </c>
      <c r="I19" s="2">
        <v>4.0323913043478274</v>
      </c>
      <c r="J19" s="2">
        <v>0</v>
      </c>
      <c r="K19" s="2">
        <v>0</v>
      </c>
      <c r="L19" s="2">
        <v>4.4922826086956524</v>
      </c>
      <c r="M19" s="2">
        <v>5.233586956521739</v>
      </c>
      <c r="N19" s="2">
        <v>5.765326086956521</v>
      </c>
      <c r="O19" s="2">
        <v>9.1990909090909095E-2</v>
      </c>
      <c r="P19" s="2">
        <v>5.1336956521739134</v>
      </c>
      <c r="Q19" s="2">
        <v>16.247391304347822</v>
      </c>
      <c r="R19" s="2">
        <v>0.17882363636363632</v>
      </c>
      <c r="S19" s="2">
        <v>6.4234782608695653</v>
      </c>
      <c r="T19" s="2">
        <v>7.0788043478260896</v>
      </c>
      <c r="U19" s="2">
        <v>0</v>
      </c>
      <c r="V19" s="2">
        <v>0.11292818181818184</v>
      </c>
      <c r="W19" s="2">
        <v>5.8085869565217392</v>
      </c>
      <c r="X19" s="2">
        <v>11.378586956521744</v>
      </c>
      <c r="Y19" s="2">
        <v>0</v>
      </c>
      <c r="Z19" s="2">
        <v>0.14374727272727278</v>
      </c>
      <c r="AA19" s="2">
        <v>0</v>
      </c>
      <c r="AB19" s="2">
        <v>0</v>
      </c>
      <c r="AC19" s="2">
        <v>0</v>
      </c>
      <c r="AD19" s="2">
        <v>0</v>
      </c>
      <c r="AE19" s="2">
        <v>0</v>
      </c>
      <c r="AF19" s="2">
        <v>0</v>
      </c>
      <c r="AG19" s="2">
        <v>0</v>
      </c>
      <c r="AH19" t="s">
        <v>22</v>
      </c>
      <c r="AI19">
        <v>3</v>
      </c>
    </row>
    <row r="20" spans="1:35" x14ac:dyDescent="0.25">
      <c r="A20" t="s">
        <v>113</v>
      </c>
      <c r="B20" t="s">
        <v>62</v>
      </c>
      <c r="C20" t="s">
        <v>97</v>
      </c>
      <c r="D20" t="s">
        <v>103</v>
      </c>
      <c r="E20" s="2">
        <v>98.184782608695656</v>
      </c>
      <c r="F20" s="2">
        <v>7.2009782608695678</v>
      </c>
      <c r="G20" s="2">
        <v>0.30706521739130432</v>
      </c>
      <c r="H20" s="2">
        <v>1.0652173913043479</v>
      </c>
      <c r="I20" s="2">
        <v>2.6630434782608696</v>
      </c>
      <c r="J20" s="2">
        <v>0</v>
      </c>
      <c r="K20" s="2">
        <v>2.2608695652173911</v>
      </c>
      <c r="L20" s="2">
        <v>3.5864130434782622</v>
      </c>
      <c r="M20" s="2">
        <v>7.7167391304347843</v>
      </c>
      <c r="N20" s="2">
        <v>0</v>
      </c>
      <c r="O20" s="2">
        <v>7.859404406066646E-2</v>
      </c>
      <c r="P20" s="2">
        <v>7.4896739130434788</v>
      </c>
      <c r="Q20" s="2">
        <v>11.076086956521738</v>
      </c>
      <c r="R20" s="2">
        <v>0.18909000332115575</v>
      </c>
      <c r="S20" s="2">
        <v>3.4007608695652167</v>
      </c>
      <c r="T20" s="2">
        <v>9.8823913043478289</v>
      </c>
      <c r="U20" s="2">
        <v>0</v>
      </c>
      <c r="V20" s="2">
        <v>0.13528727997343076</v>
      </c>
      <c r="W20" s="2">
        <v>4.9791304347826095</v>
      </c>
      <c r="X20" s="2">
        <v>14.119239130434783</v>
      </c>
      <c r="Y20" s="2">
        <v>0</v>
      </c>
      <c r="Z20" s="2">
        <v>0.19451455773275766</v>
      </c>
      <c r="AA20" s="2">
        <v>0</v>
      </c>
      <c r="AB20" s="2">
        <v>0</v>
      </c>
      <c r="AC20" s="2">
        <v>0</v>
      </c>
      <c r="AD20" s="2">
        <v>0</v>
      </c>
      <c r="AE20" s="2">
        <v>0</v>
      </c>
      <c r="AF20" s="2">
        <v>0</v>
      </c>
      <c r="AG20" s="2">
        <v>0</v>
      </c>
      <c r="AH20" t="s">
        <v>18</v>
      </c>
      <c r="AI20">
        <v>3</v>
      </c>
    </row>
    <row r="21" spans="1:35" x14ac:dyDescent="0.25">
      <c r="A21" t="s">
        <v>113</v>
      </c>
      <c r="B21" t="s">
        <v>84</v>
      </c>
      <c r="C21" t="s">
        <v>96</v>
      </c>
      <c r="D21" t="s">
        <v>102</v>
      </c>
      <c r="E21" s="2">
        <v>30.423913043478262</v>
      </c>
      <c r="F21" s="2">
        <v>10.173913043478262</v>
      </c>
      <c r="G21" s="2">
        <v>0.83695652173913049</v>
      </c>
      <c r="H21" s="2">
        <v>0</v>
      </c>
      <c r="I21" s="2">
        <v>0.73641304347826086</v>
      </c>
      <c r="J21" s="2">
        <v>0</v>
      </c>
      <c r="K21" s="2">
        <v>0</v>
      </c>
      <c r="L21" s="2">
        <v>0</v>
      </c>
      <c r="M21" s="2">
        <v>0</v>
      </c>
      <c r="N21" s="2">
        <v>6.7923913043478272</v>
      </c>
      <c r="O21" s="2">
        <v>0.22325830653804934</v>
      </c>
      <c r="P21" s="2">
        <v>5.1304347826086953</v>
      </c>
      <c r="Q21" s="2">
        <v>4.288913043478261</v>
      </c>
      <c r="R21" s="2">
        <v>0.3096034297963558</v>
      </c>
      <c r="S21" s="2">
        <v>0</v>
      </c>
      <c r="T21" s="2">
        <v>0</v>
      </c>
      <c r="U21" s="2">
        <v>0</v>
      </c>
      <c r="V21" s="2">
        <v>0</v>
      </c>
      <c r="W21" s="2">
        <v>4.1114130434782608</v>
      </c>
      <c r="X21" s="2">
        <v>0</v>
      </c>
      <c r="Y21" s="2">
        <v>0</v>
      </c>
      <c r="Z21" s="2">
        <v>0.13513754912468739</v>
      </c>
      <c r="AA21" s="2">
        <v>0</v>
      </c>
      <c r="AB21" s="2">
        <v>0</v>
      </c>
      <c r="AC21" s="2">
        <v>0</v>
      </c>
      <c r="AD21" s="2">
        <v>0</v>
      </c>
      <c r="AE21" s="2">
        <v>0</v>
      </c>
      <c r="AF21" s="2">
        <v>0</v>
      </c>
      <c r="AG21" s="2">
        <v>0</v>
      </c>
      <c r="AH21" t="s">
        <v>40</v>
      </c>
      <c r="AI21">
        <v>3</v>
      </c>
    </row>
    <row r="22" spans="1:35" x14ac:dyDescent="0.25">
      <c r="A22" t="s">
        <v>113</v>
      </c>
      <c r="B22" t="s">
        <v>44</v>
      </c>
      <c r="C22" t="s">
        <v>91</v>
      </c>
      <c r="D22" t="s">
        <v>102</v>
      </c>
      <c r="E22" s="2">
        <v>97.032608695652172</v>
      </c>
      <c r="F22" s="2">
        <v>6.4320652173913047</v>
      </c>
      <c r="G22" s="2">
        <v>0.46195652173913043</v>
      </c>
      <c r="H22" s="2">
        <v>0.57608695652173914</v>
      </c>
      <c r="I22" s="2">
        <v>2.8315217391304346</v>
      </c>
      <c r="J22" s="2">
        <v>0</v>
      </c>
      <c r="K22" s="2">
        <v>0</v>
      </c>
      <c r="L22" s="2">
        <v>5.4076086956521738</v>
      </c>
      <c r="M22" s="2">
        <v>5.1385869565217392</v>
      </c>
      <c r="N22" s="2">
        <v>0</v>
      </c>
      <c r="O22" s="2">
        <v>5.2957320488405964E-2</v>
      </c>
      <c r="P22" s="2">
        <v>4.5516304347826084</v>
      </c>
      <c r="Q22" s="2">
        <v>20.904891304347824</v>
      </c>
      <c r="R22" s="2">
        <v>0.26235017363055896</v>
      </c>
      <c r="S22" s="2">
        <v>4.862717391304348</v>
      </c>
      <c r="T22" s="2">
        <v>4.4103260869565215</v>
      </c>
      <c r="U22" s="2">
        <v>0</v>
      </c>
      <c r="V22" s="2">
        <v>9.5566259661700473E-2</v>
      </c>
      <c r="W22" s="2">
        <v>5.489673913043478</v>
      </c>
      <c r="X22" s="2">
        <v>5.7336956521739131</v>
      </c>
      <c r="Y22" s="2">
        <v>0</v>
      </c>
      <c r="Z22" s="2">
        <v>0.11566595720846869</v>
      </c>
      <c r="AA22" s="2">
        <v>0</v>
      </c>
      <c r="AB22" s="2">
        <v>0</v>
      </c>
      <c r="AC22" s="2">
        <v>0</v>
      </c>
      <c r="AD22" s="2">
        <v>0</v>
      </c>
      <c r="AE22" s="2">
        <v>0</v>
      </c>
      <c r="AF22" s="2">
        <v>0</v>
      </c>
      <c r="AG22" s="2">
        <v>0</v>
      </c>
      <c r="AH22" t="s">
        <v>0</v>
      </c>
      <c r="AI22">
        <v>3</v>
      </c>
    </row>
    <row r="23" spans="1:35" x14ac:dyDescent="0.25">
      <c r="A23" t="s">
        <v>113</v>
      </c>
      <c r="B23" t="s">
        <v>72</v>
      </c>
      <c r="C23" t="s">
        <v>91</v>
      </c>
      <c r="D23" t="s">
        <v>102</v>
      </c>
      <c r="E23" s="2">
        <v>63.521739130434781</v>
      </c>
      <c r="F23" s="2">
        <v>26.095108695652176</v>
      </c>
      <c r="G23" s="2">
        <v>0</v>
      </c>
      <c r="H23" s="2">
        <v>0</v>
      </c>
      <c r="I23" s="2">
        <v>0</v>
      </c>
      <c r="J23" s="2">
        <v>0</v>
      </c>
      <c r="K23" s="2">
        <v>0</v>
      </c>
      <c r="L23" s="2">
        <v>0.94815217391304385</v>
      </c>
      <c r="M23" s="2">
        <v>0</v>
      </c>
      <c r="N23" s="2">
        <v>0</v>
      </c>
      <c r="O23" s="2">
        <v>0</v>
      </c>
      <c r="P23" s="2">
        <v>0</v>
      </c>
      <c r="Q23" s="2">
        <v>17.915760869565219</v>
      </c>
      <c r="R23" s="2">
        <v>0.28204140999315541</v>
      </c>
      <c r="S23" s="2">
        <v>4.1404347826086951</v>
      </c>
      <c r="T23" s="2">
        <v>4.0659782608695645</v>
      </c>
      <c r="U23" s="2">
        <v>0</v>
      </c>
      <c r="V23" s="2">
        <v>0.12919062286105407</v>
      </c>
      <c r="W23" s="2">
        <v>4.7844565217391297</v>
      </c>
      <c r="X23" s="2">
        <v>5.1596739130434797</v>
      </c>
      <c r="Y23" s="2">
        <v>0</v>
      </c>
      <c r="Z23" s="2">
        <v>0.15654688569472966</v>
      </c>
      <c r="AA23" s="2">
        <v>0</v>
      </c>
      <c r="AB23" s="2">
        <v>0</v>
      </c>
      <c r="AC23" s="2">
        <v>0</v>
      </c>
      <c r="AD23" s="2">
        <v>0</v>
      </c>
      <c r="AE23" s="2">
        <v>0</v>
      </c>
      <c r="AF23" s="2">
        <v>0</v>
      </c>
      <c r="AG23" s="2">
        <v>0</v>
      </c>
      <c r="AH23" t="s">
        <v>28</v>
      </c>
      <c r="AI23">
        <v>3</v>
      </c>
    </row>
    <row r="24" spans="1:35" x14ac:dyDescent="0.25">
      <c r="A24" t="s">
        <v>113</v>
      </c>
      <c r="B24" t="s">
        <v>69</v>
      </c>
      <c r="C24" t="s">
        <v>93</v>
      </c>
      <c r="D24" t="s">
        <v>103</v>
      </c>
      <c r="E24" s="2">
        <v>90</v>
      </c>
      <c r="F24" s="2">
        <v>4.6956521739130439</v>
      </c>
      <c r="G24" s="2">
        <v>0.79836956521739133</v>
      </c>
      <c r="H24" s="2">
        <v>0.54163043478260886</v>
      </c>
      <c r="I24" s="2">
        <v>2.8967391304347827</v>
      </c>
      <c r="J24" s="2">
        <v>0</v>
      </c>
      <c r="K24" s="2">
        <v>4.0869565217391308</v>
      </c>
      <c r="L24" s="2">
        <v>2.3619565217391307</v>
      </c>
      <c r="M24" s="2">
        <v>11.088695652173913</v>
      </c>
      <c r="N24" s="2">
        <v>0</v>
      </c>
      <c r="O24" s="2">
        <v>0.12320772946859902</v>
      </c>
      <c r="P24" s="2">
        <v>0</v>
      </c>
      <c r="Q24" s="2">
        <v>15.683369565217397</v>
      </c>
      <c r="R24" s="2">
        <v>0.17425966183574887</v>
      </c>
      <c r="S24" s="2">
        <v>2.3456521739130434</v>
      </c>
      <c r="T24" s="2">
        <v>8.6902173913043459</v>
      </c>
      <c r="U24" s="2">
        <v>0</v>
      </c>
      <c r="V24" s="2">
        <v>0.12262077294685989</v>
      </c>
      <c r="W24" s="2">
        <v>4.5706521739130421</v>
      </c>
      <c r="X24" s="2">
        <v>5.1465217391304359</v>
      </c>
      <c r="Y24" s="2">
        <v>0</v>
      </c>
      <c r="Z24" s="2">
        <v>0.10796859903381642</v>
      </c>
      <c r="AA24" s="2">
        <v>0</v>
      </c>
      <c r="AB24" s="2">
        <v>4.4914130434782606</v>
      </c>
      <c r="AC24" s="2">
        <v>0</v>
      </c>
      <c r="AD24" s="2">
        <v>0</v>
      </c>
      <c r="AE24" s="2">
        <v>0</v>
      </c>
      <c r="AF24" s="2">
        <v>0</v>
      </c>
      <c r="AG24" s="2">
        <v>0</v>
      </c>
      <c r="AH24" t="s">
        <v>25</v>
      </c>
      <c r="AI24">
        <v>3</v>
      </c>
    </row>
    <row r="25" spans="1:35" x14ac:dyDescent="0.25">
      <c r="A25" t="s">
        <v>113</v>
      </c>
      <c r="B25" t="s">
        <v>50</v>
      </c>
      <c r="C25" t="s">
        <v>89</v>
      </c>
      <c r="D25" t="s">
        <v>103</v>
      </c>
      <c r="E25" s="2">
        <v>106.94565217391305</v>
      </c>
      <c r="F25" s="2">
        <v>4.7826086956521738</v>
      </c>
      <c r="G25" s="2">
        <v>0</v>
      </c>
      <c r="H25" s="2">
        <v>0.67043478260869571</v>
      </c>
      <c r="I25" s="2">
        <v>3.9701086956521738</v>
      </c>
      <c r="J25" s="2">
        <v>0</v>
      </c>
      <c r="K25" s="2">
        <v>0</v>
      </c>
      <c r="L25" s="2">
        <v>0.51760869565217393</v>
      </c>
      <c r="M25" s="2">
        <v>13.173369565217392</v>
      </c>
      <c r="N25" s="2">
        <v>0</v>
      </c>
      <c r="O25" s="2">
        <v>0.12317816851306028</v>
      </c>
      <c r="P25" s="2">
        <v>0</v>
      </c>
      <c r="Q25" s="2">
        <v>15.547717391304344</v>
      </c>
      <c r="R25" s="2">
        <v>0.14537961174916145</v>
      </c>
      <c r="S25" s="2">
        <v>1.9869565217391303</v>
      </c>
      <c r="T25" s="2">
        <v>5.3936956521739123</v>
      </c>
      <c r="U25" s="2">
        <v>0</v>
      </c>
      <c r="V25" s="2">
        <v>6.9013111088525245E-2</v>
      </c>
      <c r="W25" s="2">
        <v>4.2067391304347836</v>
      </c>
      <c r="X25" s="2">
        <v>7.3997826086956557</v>
      </c>
      <c r="Y25" s="2">
        <v>0</v>
      </c>
      <c r="Z25" s="2">
        <v>0.1085272893586747</v>
      </c>
      <c r="AA25" s="2">
        <v>0</v>
      </c>
      <c r="AB25" s="2">
        <v>5.3996739130434763</v>
      </c>
      <c r="AC25" s="2">
        <v>0</v>
      </c>
      <c r="AD25" s="2">
        <v>0</v>
      </c>
      <c r="AE25" s="2">
        <v>1.0849999999999995</v>
      </c>
      <c r="AF25" s="2">
        <v>0</v>
      </c>
      <c r="AG25" s="2">
        <v>0</v>
      </c>
      <c r="AH25" t="s">
        <v>6</v>
      </c>
      <c r="AI25">
        <v>3</v>
      </c>
    </row>
    <row r="26" spans="1:35" x14ac:dyDescent="0.25">
      <c r="A26" t="s">
        <v>113</v>
      </c>
      <c r="B26" t="s">
        <v>57</v>
      </c>
      <c r="C26" t="s">
        <v>96</v>
      </c>
      <c r="D26" t="s">
        <v>102</v>
      </c>
      <c r="E26" s="2">
        <v>59.347826086956523</v>
      </c>
      <c r="F26" s="2">
        <v>5.7391304347826084</v>
      </c>
      <c r="G26" s="2">
        <v>0</v>
      </c>
      <c r="H26" s="2">
        <v>0</v>
      </c>
      <c r="I26" s="2">
        <v>5.7391304347826084</v>
      </c>
      <c r="J26" s="2">
        <v>0</v>
      </c>
      <c r="K26" s="2">
        <v>0</v>
      </c>
      <c r="L26" s="2">
        <v>4.0656521739130431</v>
      </c>
      <c r="M26" s="2">
        <v>5</v>
      </c>
      <c r="N26" s="2">
        <v>0</v>
      </c>
      <c r="O26" s="2">
        <v>8.4249084249084241E-2</v>
      </c>
      <c r="P26" s="2">
        <v>0</v>
      </c>
      <c r="Q26" s="2">
        <v>0</v>
      </c>
      <c r="R26" s="2">
        <v>0</v>
      </c>
      <c r="S26" s="2">
        <v>2.901521739130434</v>
      </c>
      <c r="T26" s="2">
        <v>4.3124999999999991</v>
      </c>
      <c r="U26" s="2">
        <v>0</v>
      </c>
      <c r="V26" s="2">
        <v>0.12155494505494502</v>
      </c>
      <c r="W26" s="2">
        <v>2.6777173913043475</v>
      </c>
      <c r="X26" s="2">
        <v>4.5195652173913059</v>
      </c>
      <c r="Y26" s="2">
        <v>0</v>
      </c>
      <c r="Z26" s="2">
        <v>0.1212728937728938</v>
      </c>
      <c r="AA26" s="2">
        <v>0</v>
      </c>
      <c r="AB26" s="2">
        <v>0</v>
      </c>
      <c r="AC26" s="2">
        <v>0</v>
      </c>
      <c r="AD26" s="2">
        <v>0</v>
      </c>
      <c r="AE26" s="2">
        <v>0</v>
      </c>
      <c r="AF26" s="2">
        <v>0</v>
      </c>
      <c r="AG26" s="2">
        <v>0</v>
      </c>
      <c r="AH26" t="s">
        <v>13</v>
      </c>
      <c r="AI26">
        <v>3</v>
      </c>
    </row>
    <row r="27" spans="1:35" x14ac:dyDescent="0.25">
      <c r="A27" t="s">
        <v>113</v>
      </c>
      <c r="B27" t="s">
        <v>68</v>
      </c>
      <c r="C27" t="s">
        <v>100</v>
      </c>
      <c r="D27" t="s">
        <v>102</v>
      </c>
      <c r="E27" s="2">
        <v>105.97826086956522</v>
      </c>
      <c r="F27" s="2">
        <v>5.7391304347826084</v>
      </c>
      <c r="G27" s="2">
        <v>0.58152173913043481</v>
      </c>
      <c r="H27" s="2">
        <v>0.51086956521739135</v>
      </c>
      <c r="I27" s="2">
        <v>3.2309782608695654</v>
      </c>
      <c r="J27" s="2">
        <v>0</v>
      </c>
      <c r="K27" s="2">
        <v>0</v>
      </c>
      <c r="L27" s="2">
        <v>1.3722826086956521</v>
      </c>
      <c r="M27" s="2">
        <v>5.4782608695652177</v>
      </c>
      <c r="N27" s="2">
        <v>0</v>
      </c>
      <c r="O27" s="2">
        <v>5.1692307692307697E-2</v>
      </c>
      <c r="P27" s="2">
        <v>5.3179347826086953</v>
      </c>
      <c r="Q27" s="2">
        <v>11.432065217391305</v>
      </c>
      <c r="R27" s="2">
        <v>0.15805128205128205</v>
      </c>
      <c r="S27" s="2">
        <v>4.4592391304347823</v>
      </c>
      <c r="T27" s="2">
        <v>3.9293478260869565</v>
      </c>
      <c r="U27" s="2">
        <v>0</v>
      </c>
      <c r="V27" s="2">
        <v>7.9153846153846144E-2</v>
      </c>
      <c r="W27" s="2">
        <v>9.6413043478260878</v>
      </c>
      <c r="X27" s="2">
        <v>4.1521739130434785</v>
      </c>
      <c r="Y27" s="2">
        <v>0</v>
      </c>
      <c r="Z27" s="2">
        <v>0.13015384615384618</v>
      </c>
      <c r="AA27" s="2">
        <v>0</v>
      </c>
      <c r="AB27" s="2">
        <v>0</v>
      </c>
      <c r="AC27" s="2">
        <v>0</v>
      </c>
      <c r="AD27" s="2">
        <v>0</v>
      </c>
      <c r="AE27" s="2">
        <v>0</v>
      </c>
      <c r="AF27" s="2">
        <v>0</v>
      </c>
      <c r="AG27" s="2">
        <v>0</v>
      </c>
      <c r="AH27" t="s">
        <v>24</v>
      </c>
      <c r="AI27">
        <v>3</v>
      </c>
    </row>
    <row r="28" spans="1:35" x14ac:dyDescent="0.25">
      <c r="A28" t="s">
        <v>113</v>
      </c>
      <c r="B28" t="s">
        <v>87</v>
      </c>
      <c r="C28" t="s">
        <v>96</v>
      </c>
      <c r="D28" t="s">
        <v>102</v>
      </c>
      <c r="E28" s="2">
        <v>60.467391304347828</v>
      </c>
      <c r="F28" s="2">
        <v>6.0128260869565215</v>
      </c>
      <c r="G28" s="2">
        <v>0</v>
      </c>
      <c r="H28" s="2">
        <v>0</v>
      </c>
      <c r="I28" s="2">
        <v>1.598913043478261</v>
      </c>
      <c r="J28" s="2">
        <v>0</v>
      </c>
      <c r="K28" s="2">
        <v>0</v>
      </c>
      <c r="L28" s="2">
        <v>0</v>
      </c>
      <c r="M28" s="2">
        <v>0</v>
      </c>
      <c r="N28" s="2">
        <v>0</v>
      </c>
      <c r="O28" s="2">
        <v>0</v>
      </c>
      <c r="P28" s="2">
        <v>13.446521739130434</v>
      </c>
      <c r="Q28" s="2">
        <v>0</v>
      </c>
      <c r="R28" s="2">
        <v>0.22237641560309185</v>
      </c>
      <c r="S28" s="2">
        <v>0</v>
      </c>
      <c r="T28" s="2">
        <v>0</v>
      </c>
      <c r="U28" s="2">
        <v>0</v>
      </c>
      <c r="V28" s="2">
        <v>0</v>
      </c>
      <c r="W28" s="2">
        <v>2.5346739130434783</v>
      </c>
      <c r="X28" s="2">
        <v>0</v>
      </c>
      <c r="Y28" s="2">
        <v>0</v>
      </c>
      <c r="Z28" s="2">
        <v>4.191802984001438E-2</v>
      </c>
      <c r="AA28" s="2">
        <v>0</v>
      </c>
      <c r="AB28" s="2">
        <v>0</v>
      </c>
      <c r="AC28" s="2">
        <v>0</v>
      </c>
      <c r="AD28" s="2">
        <v>0</v>
      </c>
      <c r="AE28" s="2">
        <v>0</v>
      </c>
      <c r="AF28" s="2">
        <v>0</v>
      </c>
      <c r="AG28" s="2">
        <v>0</v>
      </c>
      <c r="AH28" t="s">
        <v>43</v>
      </c>
      <c r="AI28">
        <v>3</v>
      </c>
    </row>
    <row r="29" spans="1:35" x14ac:dyDescent="0.25">
      <c r="A29" t="s">
        <v>113</v>
      </c>
      <c r="B29" t="s">
        <v>45</v>
      </c>
      <c r="C29" t="s">
        <v>91</v>
      </c>
      <c r="D29" t="s">
        <v>102</v>
      </c>
      <c r="E29" s="2">
        <v>121.89130434782609</v>
      </c>
      <c r="F29" s="2">
        <v>4.2391304347826084</v>
      </c>
      <c r="G29" s="2">
        <v>0.42391304347826086</v>
      </c>
      <c r="H29" s="2">
        <v>0.58206521739130446</v>
      </c>
      <c r="I29" s="2">
        <v>2.6393478260869561</v>
      </c>
      <c r="J29" s="2">
        <v>0</v>
      </c>
      <c r="K29" s="2">
        <v>0</v>
      </c>
      <c r="L29" s="2">
        <v>5.3584782608695649</v>
      </c>
      <c r="M29" s="2">
        <v>9.104130434782606</v>
      </c>
      <c r="N29" s="2">
        <v>0</v>
      </c>
      <c r="O29" s="2">
        <v>7.4690565364722641E-2</v>
      </c>
      <c r="P29" s="2">
        <v>4.509130434782608</v>
      </c>
      <c r="Q29" s="2">
        <v>17.976739130434776</v>
      </c>
      <c r="R29" s="2">
        <v>0.18447476368824678</v>
      </c>
      <c r="S29" s="2">
        <v>7.9115217391304338</v>
      </c>
      <c r="T29" s="2">
        <v>9.3781521739130422</v>
      </c>
      <c r="U29" s="2">
        <v>0</v>
      </c>
      <c r="V29" s="2">
        <v>0.14184501515962186</v>
      </c>
      <c r="W29" s="2">
        <v>5.0528260869565225</v>
      </c>
      <c r="X29" s="2">
        <v>9.9910869565217393</v>
      </c>
      <c r="Y29" s="2">
        <v>0</v>
      </c>
      <c r="Z29" s="2">
        <v>0.1234207240948814</v>
      </c>
      <c r="AA29" s="2">
        <v>0</v>
      </c>
      <c r="AB29" s="2">
        <v>0</v>
      </c>
      <c r="AC29" s="2">
        <v>0</v>
      </c>
      <c r="AD29" s="2">
        <v>0</v>
      </c>
      <c r="AE29" s="2">
        <v>0</v>
      </c>
      <c r="AF29" s="2">
        <v>0</v>
      </c>
      <c r="AG29" s="2">
        <v>0</v>
      </c>
      <c r="AH29" t="s">
        <v>1</v>
      </c>
      <c r="AI29">
        <v>3</v>
      </c>
    </row>
    <row r="30" spans="1:35" x14ac:dyDescent="0.25">
      <c r="A30" t="s">
        <v>113</v>
      </c>
      <c r="B30" t="s">
        <v>56</v>
      </c>
      <c r="C30" t="s">
        <v>95</v>
      </c>
      <c r="D30" t="s">
        <v>104</v>
      </c>
      <c r="E30" s="2">
        <v>118.71739130434783</v>
      </c>
      <c r="F30" s="2">
        <v>0</v>
      </c>
      <c r="G30" s="2">
        <v>0.56521739130434778</v>
      </c>
      <c r="H30" s="2">
        <v>0</v>
      </c>
      <c r="I30" s="2">
        <v>1.4782608695652173</v>
      </c>
      <c r="J30" s="2">
        <v>0</v>
      </c>
      <c r="K30" s="2">
        <v>5.8260869565217392</v>
      </c>
      <c r="L30" s="2">
        <v>3.5720652173913043</v>
      </c>
      <c r="M30" s="2">
        <v>18.603260869565212</v>
      </c>
      <c r="N30" s="2">
        <v>0</v>
      </c>
      <c r="O30" s="2">
        <v>0.15670206921809188</v>
      </c>
      <c r="P30" s="2">
        <v>5.7391304347826084</v>
      </c>
      <c r="Q30" s="2">
        <v>15.066304347826089</v>
      </c>
      <c r="R30" s="2">
        <v>0.17525178538729169</v>
      </c>
      <c r="S30" s="2">
        <v>9.3959782608695654</v>
      </c>
      <c r="T30" s="2">
        <v>8.6204347826086938</v>
      </c>
      <c r="U30" s="2">
        <v>0</v>
      </c>
      <c r="V30" s="2">
        <v>0.15175883537813586</v>
      </c>
      <c r="W30" s="2">
        <v>8.105217391304345</v>
      </c>
      <c r="X30" s="2">
        <v>10.713369565217395</v>
      </c>
      <c r="Y30" s="2">
        <v>0</v>
      </c>
      <c r="Z30" s="2">
        <v>0.15851583958981874</v>
      </c>
      <c r="AA30" s="2">
        <v>0</v>
      </c>
      <c r="AB30" s="2">
        <v>0</v>
      </c>
      <c r="AC30" s="2">
        <v>0</v>
      </c>
      <c r="AD30" s="2">
        <v>0</v>
      </c>
      <c r="AE30" s="2">
        <v>0</v>
      </c>
      <c r="AF30" s="2">
        <v>0</v>
      </c>
      <c r="AG30" s="2">
        <v>1.6956521739130435</v>
      </c>
      <c r="AH30" t="s">
        <v>12</v>
      </c>
      <c r="AI30">
        <v>3</v>
      </c>
    </row>
    <row r="31" spans="1:35" x14ac:dyDescent="0.25">
      <c r="A31" t="s">
        <v>113</v>
      </c>
      <c r="B31" t="s">
        <v>83</v>
      </c>
      <c r="C31" t="s">
        <v>89</v>
      </c>
      <c r="D31" t="s">
        <v>103</v>
      </c>
      <c r="E31" s="2">
        <v>23</v>
      </c>
      <c r="F31" s="2">
        <v>5.3695652173913047</v>
      </c>
      <c r="G31" s="2">
        <v>0</v>
      </c>
      <c r="H31" s="2">
        <v>0</v>
      </c>
      <c r="I31" s="2">
        <v>0</v>
      </c>
      <c r="J31" s="2">
        <v>0</v>
      </c>
      <c r="K31" s="2">
        <v>0</v>
      </c>
      <c r="L31" s="2">
        <v>1.7813043478260868</v>
      </c>
      <c r="M31" s="2">
        <v>5.2173913043478262</v>
      </c>
      <c r="N31" s="2">
        <v>0</v>
      </c>
      <c r="O31" s="2">
        <v>0.22684310018903592</v>
      </c>
      <c r="P31" s="2">
        <v>3.2344565217391303</v>
      </c>
      <c r="Q31" s="2">
        <v>0</v>
      </c>
      <c r="R31" s="2">
        <v>0.14062854442344044</v>
      </c>
      <c r="S31" s="2">
        <v>0.8125</v>
      </c>
      <c r="T31" s="2">
        <v>4.262282608695652</v>
      </c>
      <c r="U31" s="2">
        <v>0</v>
      </c>
      <c r="V31" s="2">
        <v>0.22064272211720226</v>
      </c>
      <c r="W31" s="2">
        <v>5.0434782608695654</v>
      </c>
      <c r="X31" s="2">
        <v>0</v>
      </c>
      <c r="Y31" s="2">
        <v>3.3179347826086958</v>
      </c>
      <c r="Z31" s="2">
        <v>0.36353969754253312</v>
      </c>
      <c r="AA31" s="2">
        <v>0</v>
      </c>
      <c r="AB31" s="2">
        <v>0</v>
      </c>
      <c r="AC31" s="2">
        <v>0</v>
      </c>
      <c r="AD31" s="2">
        <v>0</v>
      </c>
      <c r="AE31" s="2">
        <v>0</v>
      </c>
      <c r="AF31" s="2">
        <v>0</v>
      </c>
      <c r="AG31" s="2">
        <v>0</v>
      </c>
      <c r="AH31" t="s">
        <v>39</v>
      </c>
      <c r="AI31">
        <v>3</v>
      </c>
    </row>
    <row r="32" spans="1:35" x14ac:dyDescent="0.25">
      <c r="A32" t="s">
        <v>113</v>
      </c>
      <c r="B32" t="s">
        <v>65</v>
      </c>
      <c r="C32" t="s">
        <v>91</v>
      </c>
      <c r="D32" t="s">
        <v>102</v>
      </c>
      <c r="E32" s="2">
        <v>83.293478260869563</v>
      </c>
      <c r="F32" s="2">
        <v>5.0380434782608692</v>
      </c>
      <c r="G32" s="2">
        <v>0.25</v>
      </c>
      <c r="H32" s="2">
        <v>0</v>
      </c>
      <c r="I32" s="2">
        <v>3.0458695652173917</v>
      </c>
      <c r="J32" s="2">
        <v>0</v>
      </c>
      <c r="K32" s="2">
        <v>0</v>
      </c>
      <c r="L32" s="2">
        <v>5.8205434782608707</v>
      </c>
      <c r="M32" s="2">
        <v>0</v>
      </c>
      <c r="N32" s="2">
        <v>10.142065217391306</v>
      </c>
      <c r="O32" s="2">
        <v>0.12176301709513247</v>
      </c>
      <c r="P32" s="2">
        <v>0.4971739130434783</v>
      </c>
      <c r="Q32" s="2">
        <v>13.302173913043475</v>
      </c>
      <c r="R32" s="2">
        <v>0.16567140806472658</v>
      </c>
      <c r="S32" s="2">
        <v>11.414239130434781</v>
      </c>
      <c r="T32" s="2">
        <v>10.174456521739129</v>
      </c>
      <c r="U32" s="2">
        <v>0.43293478260869561</v>
      </c>
      <c r="V32" s="2">
        <v>0.26438601070076995</v>
      </c>
      <c r="W32" s="2">
        <v>9.4369565217391305</v>
      </c>
      <c r="X32" s="2">
        <v>9.8685869565217406</v>
      </c>
      <c r="Y32" s="2">
        <v>0</v>
      </c>
      <c r="Z32" s="2">
        <v>0.23177737178650665</v>
      </c>
      <c r="AA32" s="2">
        <v>0</v>
      </c>
      <c r="AB32" s="2">
        <v>0</v>
      </c>
      <c r="AC32" s="2">
        <v>0</v>
      </c>
      <c r="AD32" s="2">
        <v>0</v>
      </c>
      <c r="AE32" s="2">
        <v>0</v>
      </c>
      <c r="AF32" s="2">
        <v>0</v>
      </c>
      <c r="AG32" s="2">
        <v>0</v>
      </c>
      <c r="AH32" t="s">
        <v>21</v>
      </c>
      <c r="AI32">
        <v>3</v>
      </c>
    </row>
    <row r="33" spans="1:35" x14ac:dyDescent="0.25">
      <c r="A33" t="s">
        <v>113</v>
      </c>
      <c r="B33" t="s">
        <v>61</v>
      </c>
      <c r="C33" t="s">
        <v>91</v>
      </c>
      <c r="D33" t="s">
        <v>102</v>
      </c>
      <c r="E33" s="2">
        <v>124.8804347826087</v>
      </c>
      <c r="F33" s="2">
        <v>5.3913043478260869</v>
      </c>
      <c r="G33" s="2">
        <v>0.1358695652173913</v>
      </c>
      <c r="H33" s="2">
        <v>0</v>
      </c>
      <c r="I33" s="2">
        <v>4.7170652173913048</v>
      </c>
      <c r="J33" s="2">
        <v>0</v>
      </c>
      <c r="K33" s="2">
        <v>0</v>
      </c>
      <c r="L33" s="2">
        <v>6.7940217391304367</v>
      </c>
      <c r="M33" s="2">
        <v>5.258043478260868</v>
      </c>
      <c r="N33" s="2">
        <v>6.7486956521739128</v>
      </c>
      <c r="O33" s="2">
        <v>9.6145878666550597E-2</v>
      </c>
      <c r="P33" s="2">
        <v>0</v>
      </c>
      <c r="Q33" s="2">
        <v>11.243369565217392</v>
      </c>
      <c r="R33" s="2">
        <v>9.003307511532771E-2</v>
      </c>
      <c r="S33" s="2">
        <v>16.168586956521736</v>
      </c>
      <c r="T33" s="2">
        <v>8.8728260869565183</v>
      </c>
      <c r="U33" s="2">
        <v>4.3827173913043476</v>
      </c>
      <c r="V33" s="2">
        <v>0.23561841761685082</v>
      </c>
      <c r="W33" s="2">
        <v>9.5285869565217407</v>
      </c>
      <c r="X33" s="2">
        <v>20.953043478260863</v>
      </c>
      <c r="Y33" s="2">
        <v>0</v>
      </c>
      <c r="Z33" s="2">
        <v>0.24408651753851504</v>
      </c>
      <c r="AA33" s="2">
        <v>0</v>
      </c>
      <c r="AB33" s="2">
        <v>0</v>
      </c>
      <c r="AC33" s="2">
        <v>0</v>
      </c>
      <c r="AD33" s="2">
        <v>0</v>
      </c>
      <c r="AE33" s="2">
        <v>0</v>
      </c>
      <c r="AF33" s="2">
        <v>0</v>
      </c>
      <c r="AG33" s="2">
        <v>0</v>
      </c>
      <c r="AH33" t="s">
        <v>17</v>
      </c>
      <c r="AI33">
        <v>3</v>
      </c>
    </row>
    <row r="34" spans="1:35" x14ac:dyDescent="0.25">
      <c r="A34" t="s">
        <v>113</v>
      </c>
      <c r="B34" t="s">
        <v>48</v>
      </c>
      <c r="C34" t="s">
        <v>92</v>
      </c>
      <c r="D34" t="s">
        <v>102</v>
      </c>
      <c r="E34" s="2">
        <v>151.70652173913044</v>
      </c>
      <c r="F34" s="2">
        <v>3.8260869565217392</v>
      </c>
      <c r="G34" s="2">
        <v>0</v>
      </c>
      <c r="H34" s="2">
        <v>0</v>
      </c>
      <c r="I34" s="2">
        <v>0</v>
      </c>
      <c r="J34" s="2">
        <v>0</v>
      </c>
      <c r="K34" s="2">
        <v>0</v>
      </c>
      <c r="L34" s="2">
        <v>6.3451086956521738</v>
      </c>
      <c r="M34" s="2">
        <v>11.217391304347826</v>
      </c>
      <c r="N34" s="2">
        <v>0</v>
      </c>
      <c r="O34" s="2">
        <v>7.3941391416493515E-2</v>
      </c>
      <c r="P34" s="2">
        <v>4.8288043478260869</v>
      </c>
      <c r="Q34" s="2">
        <v>24.377500000000001</v>
      </c>
      <c r="R34" s="2">
        <v>0.19251844952353658</v>
      </c>
      <c r="S34" s="2">
        <v>17.703804347826086</v>
      </c>
      <c r="T34" s="2">
        <v>0.63586956521739135</v>
      </c>
      <c r="U34" s="2">
        <v>4.2065217391304346</v>
      </c>
      <c r="V34" s="2">
        <v>0.14861718134269541</v>
      </c>
      <c r="W34" s="2">
        <v>13.172499999999999</v>
      </c>
      <c r="X34" s="2">
        <v>8.1684782608695645</v>
      </c>
      <c r="Y34" s="2">
        <v>1.0217391304347827</v>
      </c>
      <c r="Z34" s="2">
        <v>0.1474077523823171</v>
      </c>
      <c r="AA34" s="2">
        <v>0</v>
      </c>
      <c r="AB34" s="2">
        <v>0</v>
      </c>
      <c r="AC34" s="2">
        <v>0</v>
      </c>
      <c r="AD34" s="2">
        <v>0</v>
      </c>
      <c r="AE34" s="2">
        <v>0</v>
      </c>
      <c r="AF34" s="2">
        <v>0</v>
      </c>
      <c r="AG34" s="2">
        <v>0</v>
      </c>
      <c r="AH34" t="s">
        <v>4</v>
      </c>
      <c r="AI34">
        <v>3</v>
      </c>
    </row>
    <row r="35" spans="1:35" x14ac:dyDescent="0.25">
      <c r="A35" t="s">
        <v>113</v>
      </c>
      <c r="B35" t="s">
        <v>51</v>
      </c>
      <c r="C35" t="s">
        <v>91</v>
      </c>
      <c r="D35" t="s">
        <v>102</v>
      </c>
      <c r="E35" s="2">
        <v>78.076086956521735</v>
      </c>
      <c r="F35" s="2">
        <v>5.2173913043478262</v>
      </c>
      <c r="G35" s="2">
        <v>0</v>
      </c>
      <c r="H35" s="2">
        <v>0</v>
      </c>
      <c r="I35" s="2">
        <v>0</v>
      </c>
      <c r="J35" s="2">
        <v>0</v>
      </c>
      <c r="K35" s="2">
        <v>0</v>
      </c>
      <c r="L35" s="2">
        <v>1.3586956521739131</v>
      </c>
      <c r="M35" s="2">
        <v>5.2173913043478262</v>
      </c>
      <c r="N35" s="2">
        <v>0.96467391304347827</v>
      </c>
      <c r="O35" s="2">
        <v>7.9180008353055831E-2</v>
      </c>
      <c r="P35" s="2">
        <v>5.5652173913043477</v>
      </c>
      <c r="Q35" s="2">
        <v>9.7717391304347831</v>
      </c>
      <c r="R35" s="2">
        <v>0.19643602951413061</v>
      </c>
      <c r="S35" s="2">
        <v>5.3831521739130439</v>
      </c>
      <c r="T35" s="2">
        <v>4.5434782608695654</v>
      </c>
      <c r="U35" s="2">
        <v>0</v>
      </c>
      <c r="V35" s="2">
        <v>0.12714047055547822</v>
      </c>
      <c r="W35" s="2">
        <v>3.8152173913043477</v>
      </c>
      <c r="X35" s="2">
        <v>5.9755434782608692</v>
      </c>
      <c r="Y35" s="2">
        <v>0</v>
      </c>
      <c r="Z35" s="2">
        <v>0.12540025059167478</v>
      </c>
      <c r="AA35" s="2">
        <v>0</v>
      </c>
      <c r="AB35" s="2">
        <v>0</v>
      </c>
      <c r="AC35" s="2">
        <v>0</v>
      </c>
      <c r="AD35" s="2">
        <v>0</v>
      </c>
      <c r="AE35" s="2">
        <v>0</v>
      </c>
      <c r="AF35" s="2">
        <v>0</v>
      </c>
      <c r="AG35" s="2">
        <v>0</v>
      </c>
      <c r="AH35" t="s">
        <v>7</v>
      </c>
      <c r="AI35">
        <v>3</v>
      </c>
    </row>
    <row r="36" spans="1:35" x14ac:dyDescent="0.25">
      <c r="A36" t="s">
        <v>113</v>
      </c>
      <c r="B36" t="s">
        <v>53</v>
      </c>
      <c r="C36" t="s">
        <v>93</v>
      </c>
      <c r="D36" t="s">
        <v>103</v>
      </c>
      <c r="E36" s="2">
        <v>99.489130434782609</v>
      </c>
      <c r="F36" s="2">
        <v>4.6956521739130439</v>
      </c>
      <c r="G36" s="2">
        <v>0.49</v>
      </c>
      <c r="H36" s="2">
        <v>0.51695652173913043</v>
      </c>
      <c r="I36" s="2">
        <v>2.0951086956521738</v>
      </c>
      <c r="J36" s="2">
        <v>0</v>
      </c>
      <c r="K36" s="2">
        <v>4.7826086956521738</v>
      </c>
      <c r="L36" s="2">
        <v>0.98706521739130437</v>
      </c>
      <c r="M36" s="2">
        <v>4.8078260869565224</v>
      </c>
      <c r="N36" s="2">
        <v>0</v>
      </c>
      <c r="O36" s="2">
        <v>4.8325139298590634E-2</v>
      </c>
      <c r="P36" s="2">
        <v>0</v>
      </c>
      <c r="Q36" s="2">
        <v>6.8819565217391281</v>
      </c>
      <c r="R36" s="2">
        <v>6.9172948759969391E-2</v>
      </c>
      <c r="S36" s="2">
        <v>1.9697826086956518</v>
      </c>
      <c r="T36" s="2">
        <v>5.2515217391304354</v>
      </c>
      <c r="U36" s="2">
        <v>0</v>
      </c>
      <c r="V36" s="2">
        <v>7.2583852288867032E-2</v>
      </c>
      <c r="W36" s="2">
        <v>3.2620652173913038</v>
      </c>
      <c r="X36" s="2">
        <v>10.755217391304347</v>
      </c>
      <c r="Y36" s="2">
        <v>0</v>
      </c>
      <c r="Z36" s="2">
        <v>0.14089260351797225</v>
      </c>
      <c r="AA36" s="2">
        <v>0</v>
      </c>
      <c r="AB36" s="2">
        <v>5.1996739130434779</v>
      </c>
      <c r="AC36" s="2">
        <v>0</v>
      </c>
      <c r="AD36" s="2">
        <v>0</v>
      </c>
      <c r="AE36" s="2">
        <v>8.3913043478260882E-2</v>
      </c>
      <c r="AF36" s="2">
        <v>0</v>
      </c>
      <c r="AG36" s="2">
        <v>0</v>
      </c>
      <c r="AH36" t="s">
        <v>9</v>
      </c>
      <c r="AI36">
        <v>3</v>
      </c>
    </row>
    <row r="37" spans="1:35" x14ac:dyDescent="0.25">
      <c r="A37" t="s">
        <v>113</v>
      </c>
      <c r="B37" t="s">
        <v>63</v>
      </c>
      <c r="C37" t="s">
        <v>91</v>
      </c>
      <c r="D37" t="s">
        <v>102</v>
      </c>
      <c r="E37" s="2">
        <v>32.663043478260867</v>
      </c>
      <c r="F37" s="2">
        <v>5.7391304347826084</v>
      </c>
      <c r="G37" s="2">
        <v>0</v>
      </c>
      <c r="H37" s="2">
        <v>0</v>
      </c>
      <c r="I37" s="2">
        <v>4.6086956521739131</v>
      </c>
      <c r="J37" s="2">
        <v>0</v>
      </c>
      <c r="K37" s="2">
        <v>0</v>
      </c>
      <c r="L37" s="2">
        <v>0.77228260869565213</v>
      </c>
      <c r="M37" s="2">
        <v>3.9130434782608696</v>
      </c>
      <c r="N37" s="2">
        <v>0</v>
      </c>
      <c r="O37" s="2">
        <v>0.11980033277870217</v>
      </c>
      <c r="P37" s="2">
        <v>0</v>
      </c>
      <c r="Q37" s="2">
        <v>0</v>
      </c>
      <c r="R37" s="2">
        <v>0</v>
      </c>
      <c r="S37" s="2">
        <v>1.5377173913043478</v>
      </c>
      <c r="T37" s="2">
        <v>3.5133695652173915</v>
      </c>
      <c r="U37" s="2">
        <v>0</v>
      </c>
      <c r="V37" s="2">
        <v>0.15464226289517474</v>
      </c>
      <c r="W37" s="2">
        <v>1.9144565217391303</v>
      </c>
      <c r="X37" s="2">
        <v>2.7119565217391313</v>
      </c>
      <c r="Y37" s="2">
        <v>0</v>
      </c>
      <c r="Z37" s="2">
        <v>0.14164059900166392</v>
      </c>
      <c r="AA37" s="2">
        <v>0</v>
      </c>
      <c r="AB37" s="2">
        <v>0</v>
      </c>
      <c r="AC37" s="2">
        <v>0</v>
      </c>
      <c r="AD37" s="2">
        <v>0</v>
      </c>
      <c r="AE37" s="2">
        <v>0</v>
      </c>
      <c r="AF37" s="2">
        <v>0</v>
      </c>
      <c r="AG37" s="2">
        <v>0</v>
      </c>
      <c r="AH37" t="s">
        <v>19</v>
      </c>
      <c r="AI37">
        <v>3</v>
      </c>
    </row>
    <row r="38" spans="1:35" x14ac:dyDescent="0.25">
      <c r="A38" t="s">
        <v>113</v>
      </c>
      <c r="B38" t="s">
        <v>47</v>
      </c>
      <c r="C38" t="s">
        <v>91</v>
      </c>
      <c r="D38" t="s">
        <v>102</v>
      </c>
      <c r="E38" s="2">
        <v>133.71739130434781</v>
      </c>
      <c r="F38" s="2">
        <v>4.9663043478260871</v>
      </c>
      <c r="G38" s="2">
        <v>0</v>
      </c>
      <c r="H38" s="2">
        <v>0</v>
      </c>
      <c r="I38" s="2">
        <v>0</v>
      </c>
      <c r="J38" s="2">
        <v>0</v>
      </c>
      <c r="K38" s="2">
        <v>0</v>
      </c>
      <c r="L38" s="2">
        <v>0</v>
      </c>
      <c r="M38" s="2">
        <v>7.3043478260869552</v>
      </c>
      <c r="N38" s="2">
        <v>0</v>
      </c>
      <c r="O38" s="2">
        <v>5.4625264184685413E-2</v>
      </c>
      <c r="P38" s="2">
        <v>3.2673913043478264</v>
      </c>
      <c r="Q38" s="2">
        <v>24.879347826086956</v>
      </c>
      <c r="R38" s="2">
        <v>0.21049422858071859</v>
      </c>
      <c r="S38" s="2">
        <v>0</v>
      </c>
      <c r="T38" s="2">
        <v>0</v>
      </c>
      <c r="U38" s="2">
        <v>0</v>
      </c>
      <c r="V38" s="2">
        <v>0</v>
      </c>
      <c r="W38" s="2">
        <v>0</v>
      </c>
      <c r="X38" s="2">
        <v>0</v>
      </c>
      <c r="Y38" s="2">
        <v>0</v>
      </c>
      <c r="Z38" s="2">
        <v>0</v>
      </c>
      <c r="AA38" s="2">
        <v>0</v>
      </c>
      <c r="AB38" s="2">
        <v>0</v>
      </c>
      <c r="AC38" s="2">
        <v>0</v>
      </c>
      <c r="AD38" s="2">
        <v>0</v>
      </c>
      <c r="AE38" s="2">
        <v>0</v>
      </c>
      <c r="AF38" s="2">
        <v>0</v>
      </c>
      <c r="AG38" s="2">
        <v>0</v>
      </c>
      <c r="AH38" t="s">
        <v>3</v>
      </c>
      <c r="AI38">
        <v>3</v>
      </c>
    </row>
    <row r="39" spans="1:35" x14ac:dyDescent="0.25">
      <c r="A39" t="s">
        <v>113</v>
      </c>
      <c r="B39" t="s">
        <v>59</v>
      </c>
      <c r="C39" t="s">
        <v>88</v>
      </c>
      <c r="D39" t="s">
        <v>102</v>
      </c>
      <c r="E39" s="2">
        <v>32.673913043478258</v>
      </c>
      <c r="F39" s="2">
        <v>5.1304347826086953</v>
      </c>
      <c r="G39" s="2">
        <v>0</v>
      </c>
      <c r="H39" s="2">
        <v>0</v>
      </c>
      <c r="I39" s="2">
        <v>0</v>
      </c>
      <c r="J39" s="2">
        <v>0</v>
      </c>
      <c r="K39" s="2">
        <v>0</v>
      </c>
      <c r="L39" s="2">
        <v>0</v>
      </c>
      <c r="M39" s="2">
        <v>0</v>
      </c>
      <c r="N39" s="2">
        <v>0</v>
      </c>
      <c r="O39" s="2">
        <v>0</v>
      </c>
      <c r="P39" s="2">
        <v>0</v>
      </c>
      <c r="Q39" s="2">
        <v>14.548913043478262</v>
      </c>
      <c r="R39" s="2">
        <v>0.44527611443779114</v>
      </c>
      <c r="S39" s="2">
        <v>0</v>
      </c>
      <c r="T39" s="2">
        <v>0</v>
      </c>
      <c r="U39" s="2">
        <v>0</v>
      </c>
      <c r="V39" s="2">
        <v>0</v>
      </c>
      <c r="W39" s="2">
        <v>0</v>
      </c>
      <c r="X39" s="2">
        <v>0</v>
      </c>
      <c r="Y39" s="2">
        <v>0</v>
      </c>
      <c r="Z39" s="2">
        <v>0</v>
      </c>
      <c r="AA39" s="2">
        <v>0</v>
      </c>
      <c r="AB39" s="2">
        <v>0</v>
      </c>
      <c r="AC39" s="2">
        <v>0</v>
      </c>
      <c r="AD39" s="2">
        <v>0</v>
      </c>
      <c r="AE39" s="2">
        <v>0</v>
      </c>
      <c r="AF39" s="2">
        <v>0</v>
      </c>
      <c r="AG39" s="2">
        <v>0</v>
      </c>
      <c r="AH39" t="s">
        <v>15</v>
      </c>
      <c r="AI39">
        <v>3</v>
      </c>
    </row>
    <row r="40" spans="1:35" x14ac:dyDescent="0.25">
      <c r="A40" t="s">
        <v>113</v>
      </c>
      <c r="B40" t="s">
        <v>78</v>
      </c>
      <c r="C40" t="s">
        <v>98</v>
      </c>
      <c r="D40" t="s">
        <v>103</v>
      </c>
      <c r="E40" s="2">
        <v>30.510869565217391</v>
      </c>
      <c r="F40" s="2">
        <v>5.1304347826086953</v>
      </c>
      <c r="G40" s="2">
        <v>1.8586956521739131</v>
      </c>
      <c r="H40" s="2">
        <v>0</v>
      </c>
      <c r="I40" s="2">
        <v>4.0869565217391308</v>
      </c>
      <c r="J40" s="2">
        <v>0</v>
      </c>
      <c r="K40" s="2">
        <v>0</v>
      </c>
      <c r="L40" s="2">
        <v>2.3348913043478263</v>
      </c>
      <c r="M40" s="2">
        <v>4.0434782608695654</v>
      </c>
      <c r="N40" s="2">
        <v>0</v>
      </c>
      <c r="O40" s="2">
        <v>0.13252582828642681</v>
      </c>
      <c r="P40" s="2">
        <v>4.9565217391304346</v>
      </c>
      <c r="Q40" s="2">
        <v>5.3152173913043477</v>
      </c>
      <c r="R40" s="2">
        <v>0.33665835411471318</v>
      </c>
      <c r="S40" s="2">
        <v>3.2842391304347829</v>
      </c>
      <c r="T40" s="2">
        <v>2.3728260869565223</v>
      </c>
      <c r="U40" s="2">
        <v>0</v>
      </c>
      <c r="V40" s="2">
        <v>0.1854114713216958</v>
      </c>
      <c r="W40" s="2">
        <v>1.6503260869565222</v>
      </c>
      <c r="X40" s="2">
        <v>9.0628260869565214</v>
      </c>
      <c r="Y40" s="2">
        <v>0</v>
      </c>
      <c r="Z40" s="2">
        <v>0.35112575703598148</v>
      </c>
      <c r="AA40" s="2">
        <v>0</v>
      </c>
      <c r="AB40" s="2">
        <v>0</v>
      </c>
      <c r="AC40" s="2">
        <v>0</v>
      </c>
      <c r="AD40" s="2">
        <v>0</v>
      </c>
      <c r="AE40" s="2">
        <v>0</v>
      </c>
      <c r="AF40" s="2">
        <v>0</v>
      </c>
      <c r="AG40" s="2">
        <v>0</v>
      </c>
      <c r="AH40" t="s">
        <v>34</v>
      </c>
      <c r="AI40">
        <v>3</v>
      </c>
    </row>
    <row r="41" spans="1:35" x14ac:dyDescent="0.25">
      <c r="A41" t="s">
        <v>113</v>
      </c>
      <c r="B41" t="s">
        <v>64</v>
      </c>
      <c r="C41" t="s">
        <v>94</v>
      </c>
      <c r="D41" t="s">
        <v>104</v>
      </c>
      <c r="E41" s="2">
        <v>56.869565217391305</v>
      </c>
      <c r="F41" s="2">
        <v>0</v>
      </c>
      <c r="G41" s="2">
        <v>0.34239130434782611</v>
      </c>
      <c r="H41" s="2">
        <v>0</v>
      </c>
      <c r="I41" s="2">
        <v>3.4782608695652173</v>
      </c>
      <c r="J41" s="2">
        <v>0</v>
      </c>
      <c r="K41" s="2">
        <v>0</v>
      </c>
      <c r="L41" s="2">
        <v>4.5239130434782604</v>
      </c>
      <c r="M41" s="2">
        <v>0.17391304347826086</v>
      </c>
      <c r="N41" s="2">
        <v>0</v>
      </c>
      <c r="O41" s="2">
        <v>3.0581039755351682E-3</v>
      </c>
      <c r="P41" s="2">
        <v>4.7826086956521738</v>
      </c>
      <c r="Q41" s="2">
        <v>7.0163043478260869</v>
      </c>
      <c r="R41" s="2">
        <v>0.20747324159021407</v>
      </c>
      <c r="S41" s="2">
        <v>7.8703260869565224</v>
      </c>
      <c r="T41" s="2">
        <v>8.1064130434782591</v>
      </c>
      <c r="U41" s="2">
        <v>0</v>
      </c>
      <c r="V41" s="2">
        <v>0.28093654434250764</v>
      </c>
      <c r="W41" s="2">
        <v>6.0854347826086945</v>
      </c>
      <c r="X41" s="2">
        <v>7.0100000000000007</v>
      </c>
      <c r="Y41" s="2">
        <v>0</v>
      </c>
      <c r="Z41" s="2">
        <v>0.23027140672782873</v>
      </c>
      <c r="AA41" s="2">
        <v>0</v>
      </c>
      <c r="AB41" s="2">
        <v>0</v>
      </c>
      <c r="AC41" s="2">
        <v>0</v>
      </c>
      <c r="AD41" s="2">
        <v>0</v>
      </c>
      <c r="AE41" s="2">
        <v>0</v>
      </c>
      <c r="AF41" s="2">
        <v>0</v>
      </c>
      <c r="AG41" s="2">
        <v>0</v>
      </c>
      <c r="AH41" t="s">
        <v>20</v>
      </c>
      <c r="AI41">
        <v>3</v>
      </c>
    </row>
    <row r="42" spans="1:35" x14ac:dyDescent="0.25">
      <c r="A42" t="s">
        <v>113</v>
      </c>
      <c r="B42" t="s">
        <v>80</v>
      </c>
      <c r="C42" t="s">
        <v>91</v>
      </c>
      <c r="D42" t="s">
        <v>102</v>
      </c>
      <c r="E42" s="2">
        <v>14.826086956521738</v>
      </c>
      <c r="F42" s="2">
        <v>4.072826086956522</v>
      </c>
      <c r="G42" s="2">
        <v>0</v>
      </c>
      <c r="H42" s="2">
        <v>0</v>
      </c>
      <c r="I42" s="2">
        <v>1.4157608695652173</v>
      </c>
      <c r="J42" s="2">
        <v>0</v>
      </c>
      <c r="K42" s="2">
        <v>0</v>
      </c>
      <c r="L42" s="2">
        <v>0</v>
      </c>
      <c r="M42" s="2">
        <v>1.8179347826086956</v>
      </c>
      <c r="N42" s="2">
        <v>0</v>
      </c>
      <c r="O42" s="2">
        <v>0.12261730205278593</v>
      </c>
      <c r="P42" s="2">
        <v>0</v>
      </c>
      <c r="Q42" s="2">
        <v>2.2880434782608696</v>
      </c>
      <c r="R42" s="2">
        <v>0.15432551319648094</v>
      </c>
      <c r="S42" s="2">
        <v>0</v>
      </c>
      <c r="T42" s="2">
        <v>0</v>
      </c>
      <c r="U42" s="2">
        <v>0</v>
      </c>
      <c r="V42" s="2">
        <v>0</v>
      </c>
      <c r="W42" s="2">
        <v>0</v>
      </c>
      <c r="X42" s="2">
        <v>0</v>
      </c>
      <c r="Y42" s="2">
        <v>0</v>
      </c>
      <c r="Z42" s="2">
        <v>0</v>
      </c>
      <c r="AA42" s="2">
        <v>0</v>
      </c>
      <c r="AB42" s="2">
        <v>0</v>
      </c>
      <c r="AC42" s="2">
        <v>0</v>
      </c>
      <c r="AD42" s="2">
        <v>0</v>
      </c>
      <c r="AE42" s="2">
        <v>0</v>
      </c>
      <c r="AF42" s="2">
        <v>0</v>
      </c>
      <c r="AG42" s="2">
        <v>0</v>
      </c>
      <c r="AH42" t="s">
        <v>36</v>
      </c>
      <c r="AI42">
        <v>3</v>
      </c>
    </row>
    <row r="43" spans="1:35" x14ac:dyDescent="0.25">
      <c r="A43" t="s">
        <v>113</v>
      </c>
      <c r="B43" t="s">
        <v>54</v>
      </c>
      <c r="C43" t="s">
        <v>92</v>
      </c>
      <c r="D43" t="s">
        <v>102</v>
      </c>
      <c r="E43" s="2">
        <v>30.021739130434781</v>
      </c>
      <c r="F43" s="2">
        <v>5.6467391304347823</v>
      </c>
      <c r="G43" s="2">
        <v>0.30434782608695654</v>
      </c>
      <c r="H43" s="2">
        <v>0.16847826086956522</v>
      </c>
      <c r="I43" s="2">
        <v>0.91304347826086951</v>
      </c>
      <c r="J43" s="2">
        <v>0</v>
      </c>
      <c r="K43" s="2">
        <v>0</v>
      </c>
      <c r="L43" s="2">
        <v>2.4448913043478258</v>
      </c>
      <c r="M43" s="2">
        <v>5.3586956521739131</v>
      </c>
      <c r="N43" s="2">
        <v>0</v>
      </c>
      <c r="O43" s="2">
        <v>0.17849384503982621</v>
      </c>
      <c r="P43" s="2">
        <v>5.8641304347826084</v>
      </c>
      <c r="Q43" s="2">
        <v>3.6902173913043477</v>
      </c>
      <c r="R43" s="2">
        <v>0.31824764663287475</v>
      </c>
      <c r="S43" s="2">
        <v>5.0430434782608691</v>
      </c>
      <c r="T43" s="2">
        <v>0</v>
      </c>
      <c r="U43" s="2">
        <v>0</v>
      </c>
      <c r="V43" s="2">
        <v>0.16797972483707457</v>
      </c>
      <c r="W43" s="2">
        <v>4.6588043478260888</v>
      </c>
      <c r="X43" s="2">
        <v>2.827717391304347</v>
      </c>
      <c r="Y43" s="2">
        <v>0</v>
      </c>
      <c r="Z43" s="2">
        <v>0.2493700217233889</v>
      </c>
      <c r="AA43" s="2">
        <v>0</v>
      </c>
      <c r="AB43" s="2">
        <v>0</v>
      </c>
      <c r="AC43" s="2">
        <v>0</v>
      </c>
      <c r="AD43" s="2">
        <v>0</v>
      </c>
      <c r="AE43" s="2">
        <v>0</v>
      </c>
      <c r="AF43" s="2">
        <v>0</v>
      </c>
      <c r="AG43" s="2">
        <v>0</v>
      </c>
      <c r="AH43" t="s">
        <v>10</v>
      </c>
      <c r="AI43">
        <v>3</v>
      </c>
    </row>
    <row r="44" spans="1:35" x14ac:dyDescent="0.25">
      <c r="A44" t="s">
        <v>113</v>
      </c>
      <c r="B44" t="s">
        <v>46</v>
      </c>
      <c r="C44" t="s">
        <v>91</v>
      </c>
      <c r="D44" t="s">
        <v>102</v>
      </c>
      <c r="E44" s="2">
        <v>9.804347826086957</v>
      </c>
      <c r="F44" s="2">
        <v>1.4036956521739132</v>
      </c>
      <c r="G44" s="2">
        <v>0.10945652173913044</v>
      </c>
      <c r="H44" s="2">
        <v>5.1195652173913045E-2</v>
      </c>
      <c r="I44" s="2">
        <v>0.27250000000000002</v>
      </c>
      <c r="J44" s="2">
        <v>0</v>
      </c>
      <c r="K44" s="2">
        <v>0</v>
      </c>
      <c r="L44" s="2">
        <v>1.6630434782608698</v>
      </c>
      <c r="M44" s="2">
        <v>1.2190217391304348</v>
      </c>
      <c r="N44" s="2">
        <v>0</v>
      </c>
      <c r="O44" s="2">
        <v>0.12433481152993348</v>
      </c>
      <c r="P44" s="2">
        <v>1.5084782608695655</v>
      </c>
      <c r="Q44" s="2">
        <v>1.8021739130434786</v>
      </c>
      <c r="R44" s="2">
        <v>0.33767184035476722</v>
      </c>
      <c r="S44" s="2">
        <v>7.7216304347826057</v>
      </c>
      <c r="T44" s="2">
        <v>0</v>
      </c>
      <c r="U44" s="2">
        <v>0</v>
      </c>
      <c r="V44" s="2">
        <v>0.7875720620842569</v>
      </c>
      <c r="W44" s="2">
        <v>5.5406521739130428</v>
      </c>
      <c r="X44" s="2">
        <v>0.54391304347826097</v>
      </c>
      <c r="Y44" s="2">
        <v>0</v>
      </c>
      <c r="Z44" s="2">
        <v>0.62059866962305976</v>
      </c>
      <c r="AA44" s="2">
        <v>0</v>
      </c>
      <c r="AB44" s="2">
        <v>0</v>
      </c>
      <c r="AC44" s="2">
        <v>0</v>
      </c>
      <c r="AD44" s="2">
        <v>0</v>
      </c>
      <c r="AE44" s="2">
        <v>0</v>
      </c>
      <c r="AF44" s="2">
        <v>0</v>
      </c>
      <c r="AG44" s="2">
        <v>0</v>
      </c>
      <c r="AH44" t="s">
        <v>2</v>
      </c>
      <c r="AI44">
        <v>3</v>
      </c>
    </row>
    <row r="45" spans="1:35" x14ac:dyDescent="0.25">
      <c r="A45" t="s">
        <v>113</v>
      </c>
      <c r="B45" t="s">
        <v>49</v>
      </c>
      <c r="C45" t="s">
        <v>93</v>
      </c>
      <c r="D45" t="s">
        <v>103</v>
      </c>
      <c r="E45" s="2">
        <v>36.239130434782609</v>
      </c>
      <c r="F45" s="2">
        <v>5.7391304347826084</v>
      </c>
      <c r="G45" s="2">
        <v>0.72826086956521741</v>
      </c>
      <c r="H45" s="2">
        <v>0.13695652173913042</v>
      </c>
      <c r="I45" s="2">
        <v>0.86956521739130432</v>
      </c>
      <c r="J45" s="2">
        <v>0</v>
      </c>
      <c r="K45" s="2">
        <v>0</v>
      </c>
      <c r="L45" s="2">
        <v>2.8108695652173923</v>
      </c>
      <c r="M45" s="2">
        <v>5.4103260869565215</v>
      </c>
      <c r="N45" s="2">
        <v>0</v>
      </c>
      <c r="O45" s="2">
        <v>0.14929514097180563</v>
      </c>
      <c r="P45" s="2">
        <v>5.9565217391304346</v>
      </c>
      <c r="Q45" s="2">
        <v>4.6360869565217389</v>
      </c>
      <c r="R45" s="2">
        <v>0.29229754049190165</v>
      </c>
      <c r="S45" s="2">
        <v>3.9801086956521741</v>
      </c>
      <c r="T45" s="2">
        <v>4.376195652173914</v>
      </c>
      <c r="U45" s="2">
        <v>0</v>
      </c>
      <c r="V45" s="2">
        <v>0.2305878824235153</v>
      </c>
      <c r="W45" s="2">
        <v>2.3444565217391315</v>
      </c>
      <c r="X45" s="2">
        <v>9.1947826086956486</v>
      </c>
      <c r="Y45" s="2">
        <v>0</v>
      </c>
      <c r="Z45" s="2">
        <v>0.31841931613677255</v>
      </c>
      <c r="AA45" s="2">
        <v>0</v>
      </c>
      <c r="AB45" s="2">
        <v>0</v>
      </c>
      <c r="AC45" s="2">
        <v>0</v>
      </c>
      <c r="AD45" s="2">
        <v>0</v>
      </c>
      <c r="AE45" s="2">
        <v>0</v>
      </c>
      <c r="AF45" s="2">
        <v>0</v>
      </c>
      <c r="AG45" s="2">
        <v>0</v>
      </c>
      <c r="AH45" t="s">
        <v>5</v>
      </c>
      <c r="AI45">
        <v>3</v>
      </c>
    </row>
  </sheetData>
  <pageMargins left="0.7" right="0.7" top="0.75" bottom="0.75" header="0.3" footer="0.3"/>
  <pageSetup orientation="portrait" horizontalDpi="1200" verticalDpi="1200" r:id="rId1"/>
  <ignoredErrors>
    <ignoredError sqref="AH2:AH45" numberStoredAsText="1"/>
  </ignoredErrors>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41A9F-1862-4093-9415-9A8B3A1F758C}">
  <sheetPr codeName="Sheet4"/>
  <dimension ref="B2:AC54"/>
  <sheetViews>
    <sheetView zoomScale="80" zoomScaleNormal="80" workbookViewId="0">
      <pane ySplit="2" topLeftCell="A3" activePane="bottomLeft" state="frozen"/>
      <selection activeCell="C40" sqref="C40"/>
      <selection pane="bottomLeft"/>
    </sheetView>
  </sheetViews>
  <sheetFormatPr defaultColWidth="8.85546875" defaultRowHeight="15.75" x14ac:dyDescent="0.25"/>
  <cols>
    <col min="1" max="1" width="3" style="7" customWidth="1"/>
    <col min="2" max="2" width="27.28515625" style="7" customWidth="1"/>
    <col min="3" max="3" width="16.5703125" style="7" customWidth="1"/>
    <col min="4" max="4" width="11.5703125" style="7" customWidth="1"/>
    <col min="5" max="5" width="4.5703125" style="7" customWidth="1"/>
    <col min="6" max="6" width="10" style="7" customWidth="1"/>
    <col min="7" max="7" width="12.5703125" style="7" customWidth="1"/>
    <col min="8" max="10" width="8.5703125" style="7" customWidth="1"/>
    <col min="11" max="11" width="9.140625" style="7" customWidth="1"/>
    <col min="12" max="12" width="4.5703125" style="7" customWidth="1"/>
    <col min="13" max="13" width="7.5703125" style="7" customWidth="1"/>
    <col min="14" max="14" width="10.7109375" style="14" customWidth="1"/>
    <col min="15" max="18" width="8.5703125" style="7" customWidth="1"/>
    <col min="19" max="19" width="5.42578125" style="7" customWidth="1"/>
    <col min="20" max="20" width="40.5703125" style="7" customWidth="1"/>
    <col min="21" max="22" width="12.5703125" style="7" customWidth="1"/>
    <col min="23" max="25" width="8.85546875" style="7"/>
    <col min="26" max="26" width="37.140625" style="7" customWidth="1"/>
    <col min="27" max="27" width="11.5703125" style="7" customWidth="1"/>
    <col min="28" max="32" width="8.85546875" style="7"/>
    <col min="33" max="33" width="22.85546875" style="7" customWidth="1"/>
    <col min="34" max="34" width="16.42578125" style="7" customWidth="1"/>
    <col min="35" max="35" width="13.5703125" style="7" customWidth="1"/>
    <col min="36" max="16384" width="8.85546875" style="7"/>
  </cols>
  <sheetData>
    <row r="2" spans="2:29" ht="85.5" customHeight="1" x14ac:dyDescent="0.25">
      <c r="B2" s="3" t="s">
        <v>300</v>
      </c>
      <c r="C2" s="3" t="s">
        <v>156</v>
      </c>
      <c r="D2" s="3" t="s">
        <v>301</v>
      </c>
      <c r="E2" s="4"/>
      <c r="F2" s="5" t="s">
        <v>168</v>
      </c>
      <c r="G2" s="5" t="s">
        <v>169</v>
      </c>
      <c r="H2" s="5" t="s">
        <v>164</v>
      </c>
      <c r="I2" s="5" t="s">
        <v>170</v>
      </c>
      <c r="J2" s="6" t="s">
        <v>171</v>
      </c>
      <c r="K2" s="5" t="s">
        <v>172</v>
      </c>
      <c r="L2" s="5"/>
      <c r="M2" s="5" t="s">
        <v>156</v>
      </c>
      <c r="N2" s="5" t="s">
        <v>169</v>
      </c>
      <c r="O2" s="5" t="s">
        <v>164</v>
      </c>
      <c r="P2" s="5" t="s">
        <v>170</v>
      </c>
      <c r="Q2" s="6" t="s">
        <v>171</v>
      </c>
      <c r="R2" s="5" t="s">
        <v>172</v>
      </c>
      <c r="T2" s="7" t="s">
        <v>173</v>
      </c>
      <c r="U2" s="7" t="s">
        <v>302</v>
      </c>
      <c r="V2" s="8" t="s">
        <v>174</v>
      </c>
      <c r="W2" s="8" t="s">
        <v>175</v>
      </c>
    </row>
    <row r="3" spans="2:29" ht="15" customHeight="1" x14ac:dyDescent="0.25">
      <c r="B3" s="9" t="s">
        <v>176</v>
      </c>
      <c r="C3" s="10">
        <f>AVERAGE(Nurse[MDS Census])</f>
        <v>78.52272727272728</v>
      </c>
      <c r="D3" s="18">
        <v>76.573652573281407</v>
      </c>
      <c r="E3" s="10"/>
      <c r="F3" s="7">
        <v>1</v>
      </c>
      <c r="G3" s="11">
        <v>69193.21739130441</v>
      </c>
      <c r="H3" s="12">
        <v>3.6434308857239039</v>
      </c>
      <c r="I3" s="11">
        <v>5</v>
      </c>
      <c r="J3" s="13">
        <v>0.69655137723978899</v>
      </c>
      <c r="K3" s="11">
        <v>4</v>
      </c>
      <c r="M3" t="s">
        <v>105</v>
      </c>
      <c r="N3" s="11">
        <v>499.60869565217388</v>
      </c>
      <c r="O3" s="12">
        <v>5.6112183447915767</v>
      </c>
      <c r="P3" s="14">
        <v>1</v>
      </c>
      <c r="Q3" s="13">
        <v>1.6792550691845793</v>
      </c>
      <c r="R3" s="14">
        <v>1</v>
      </c>
      <c r="T3" s="15" t="s">
        <v>177</v>
      </c>
      <c r="U3" s="11">
        <f>SUM(Nurse[Total Nurse Staff Hours])</f>
        <v>13682.026195652177</v>
      </c>
      <c r="V3" s="16" t="s">
        <v>178</v>
      </c>
      <c r="W3" s="12">
        <f>Category[[#This Row],[State Total]]/C9</f>
        <v>3.9600654690744359</v>
      </c>
    </row>
    <row r="4" spans="2:29" ht="15" customHeight="1" x14ac:dyDescent="0.25">
      <c r="B4" s="17" t="s">
        <v>164</v>
      </c>
      <c r="C4" s="18">
        <f>SUM(Nurse[Total Nurse Staff Hours])/SUM(Nurse[MDS Census])</f>
        <v>3.9600654690744359</v>
      </c>
      <c r="D4" s="18">
        <v>3.6176047823193387</v>
      </c>
      <c r="E4" s="10"/>
      <c r="F4" s="7">
        <v>2</v>
      </c>
      <c r="G4" s="11">
        <v>127581.48913043467</v>
      </c>
      <c r="H4" s="12">
        <v>3.4416696063905325</v>
      </c>
      <c r="I4" s="11">
        <v>10</v>
      </c>
      <c r="J4" s="13">
        <v>0.65620339242685222</v>
      </c>
      <c r="K4" s="11">
        <v>6</v>
      </c>
      <c r="M4" t="s">
        <v>106</v>
      </c>
      <c r="N4" s="11">
        <v>19399.108695652176</v>
      </c>
      <c r="O4" s="12">
        <v>3.6775058076401965</v>
      </c>
      <c r="P4" s="14">
        <v>27</v>
      </c>
      <c r="Q4" s="13">
        <v>0.57240147743228875</v>
      </c>
      <c r="R4" s="14">
        <v>40</v>
      </c>
      <c r="T4" s="11" t="s">
        <v>179</v>
      </c>
      <c r="U4" s="11">
        <f>SUM(Nurse[Total Direct Care Staff Hours])</f>
        <v>12446.556739130436</v>
      </c>
      <c r="V4" s="16">
        <f>Category[[#This Row],[State Total]]/U3</f>
        <v>0.90970127970414616</v>
      </c>
      <c r="W4" s="12">
        <f>Category[[#This Row],[State Total]]/C9</f>
        <v>3.6024766249292139</v>
      </c>
    </row>
    <row r="5" spans="2:29" ht="15" customHeight="1" x14ac:dyDescent="0.25">
      <c r="B5" s="19" t="s">
        <v>180</v>
      </c>
      <c r="C5" s="20">
        <f>SUM(Nurse[Total Direct Care Staff Hours])/SUM(Nurse[MDS Census])</f>
        <v>3.6024766249292139</v>
      </c>
      <c r="D5" s="20">
        <v>3.3431272661315639</v>
      </c>
      <c r="E5" s="21"/>
      <c r="F5" s="7">
        <v>3</v>
      </c>
      <c r="G5" s="11">
        <v>122874.52173913032</v>
      </c>
      <c r="H5" s="12">
        <v>3.5340426527380098</v>
      </c>
      <c r="I5" s="11">
        <v>6</v>
      </c>
      <c r="J5" s="13">
        <v>0.69302446309667654</v>
      </c>
      <c r="K5" s="11">
        <v>5</v>
      </c>
      <c r="M5" t="s">
        <v>107</v>
      </c>
      <c r="N5" s="11">
        <v>14869.576086956522</v>
      </c>
      <c r="O5" s="12">
        <v>3.8599588596791961</v>
      </c>
      <c r="P5" s="14">
        <v>18</v>
      </c>
      <c r="Q5" s="13">
        <v>0.37364743885421114</v>
      </c>
      <c r="R5" s="14">
        <v>49</v>
      </c>
      <c r="T5" s="15" t="s">
        <v>181</v>
      </c>
      <c r="U5" s="11">
        <f>SUM(Nurse[Total RN Hours (w/ Admin, DON)])</f>
        <v>3341.1132608695643</v>
      </c>
      <c r="V5" s="16">
        <f>Category[[#This Row],[State Total]]/U3</f>
        <v>0.24419725653874941</v>
      </c>
      <c r="W5" s="12">
        <f>Category[[#This Row],[State Total]]/C9</f>
        <v>0.96703712326181301</v>
      </c>
      <c r="X5" s="22"/>
      <c r="Y5" s="22"/>
      <c r="AB5" s="22"/>
      <c r="AC5" s="22"/>
    </row>
    <row r="6" spans="2:29" ht="15" customHeight="1" x14ac:dyDescent="0.25">
      <c r="B6" s="23" t="s">
        <v>166</v>
      </c>
      <c r="C6" s="20">
        <f>SUM(Nurse[Total RN Hours (w/ Admin, DON)])/SUM(Nurse[MDS Census])</f>
        <v>0.96703712326181301</v>
      </c>
      <c r="D6" s="20">
        <v>0.62562661165643296</v>
      </c>
      <c r="E6"/>
      <c r="F6" s="7">
        <v>4</v>
      </c>
      <c r="G6" s="11">
        <v>216064.59782608761</v>
      </c>
      <c r="H6" s="12">
        <v>3.7380880873840776</v>
      </c>
      <c r="I6" s="11">
        <v>4</v>
      </c>
      <c r="J6" s="13">
        <v>0.58927713647231816</v>
      </c>
      <c r="K6" s="11">
        <v>9</v>
      </c>
      <c r="M6" t="s">
        <v>108</v>
      </c>
      <c r="N6" s="11">
        <v>10304.97826086957</v>
      </c>
      <c r="O6" s="12">
        <v>3.9885240354493057</v>
      </c>
      <c r="P6" s="14">
        <v>12</v>
      </c>
      <c r="Q6" s="13">
        <v>0.66199321138580036</v>
      </c>
      <c r="R6" s="14">
        <v>31</v>
      </c>
      <c r="T6" s="24" t="s">
        <v>182</v>
      </c>
      <c r="U6" s="11">
        <f>SUM(Nurse[RN Hours (excl. Admin, DON)])</f>
        <v>2190.9954347826083</v>
      </c>
      <c r="V6" s="16">
        <f>Category[[#This Row],[State Total]]/U3</f>
        <v>0.16013676654696471</v>
      </c>
      <c r="W6" s="12">
        <f>Category[[#This Row],[State Total]]/C9</f>
        <v>0.63415207953186914</v>
      </c>
      <c r="X6" s="22"/>
      <c r="Y6" s="22"/>
      <c r="AB6" s="22"/>
      <c r="AC6" s="22"/>
    </row>
    <row r="7" spans="2:29" ht="15" customHeight="1" thickBot="1" x14ac:dyDescent="0.3">
      <c r="B7" s="25" t="s">
        <v>183</v>
      </c>
      <c r="C7" s="20">
        <f>SUM(Nurse[RN Hours (excl. Admin, DON)])/SUM(Nurse[MDS Census])</f>
        <v>0.63415207953186914</v>
      </c>
      <c r="D7" s="20">
        <v>0.42587093571797052</v>
      </c>
      <c r="E7"/>
      <c r="F7" s="7">
        <v>5</v>
      </c>
      <c r="G7" s="11">
        <v>221410.13043478233</v>
      </c>
      <c r="H7" s="12">
        <v>3.4421919709105748</v>
      </c>
      <c r="I7" s="11">
        <v>9</v>
      </c>
      <c r="J7" s="13">
        <v>0.70035472729832737</v>
      </c>
      <c r="K7" s="11">
        <v>3</v>
      </c>
      <c r="M7" t="s">
        <v>109</v>
      </c>
      <c r="N7" s="11">
        <v>90441.815217391239</v>
      </c>
      <c r="O7" s="12">
        <v>4.1688434288824041</v>
      </c>
      <c r="P7" s="14">
        <v>7</v>
      </c>
      <c r="Q7" s="13">
        <v>0.55565366972063701</v>
      </c>
      <c r="R7" s="14">
        <v>41</v>
      </c>
      <c r="T7" s="24" t="s">
        <v>162</v>
      </c>
      <c r="U7" s="11">
        <f>SUM(Nurse[RN Admin Hours])</f>
        <v>940.47260869565218</v>
      </c>
      <c r="V7" s="16">
        <f>Category[[#This Row],[State Total]]/U3</f>
        <v>6.8737816698122678E-2</v>
      </c>
      <c r="W7" s="12">
        <f>Category[[#This Row],[State Total]]/C9</f>
        <v>0.27220625432580375</v>
      </c>
      <c r="X7" s="22"/>
      <c r="Y7" s="22"/>
      <c r="Z7" s="22"/>
      <c r="AA7" s="22"/>
      <c r="AB7" s="22"/>
      <c r="AC7" s="22"/>
    </row>
    <row r="8" spans="2:29" ht="15" customHeight="1" thickTop="1" x14ac:dyDescent="0.25">
      <c r="B8" s="26" t="s">
        <v>184</v>
      </c>
      <c r="C8" s="27">
        <f>COUNTA(Nurse[Provider])</f>
        <v>44</v>
      </c>
      <c r="D8" s="27">
        <v>14806</v>
      </c>
      <c r="F8" s="7">
        <v>6</v>
      </c>
      <c r="G8" s="11">
        <v>135212.58695652158</v>
      </c>
      <c r="H8" s="12">
        <v>3.4486186599234512</v>
      </c>
      <c r="I8" s="11">
        <v>7</v>
      </c>
      <c r="J8" s="13">
        <v>0.36452698962455138</v>
      </c>
      <c r="K8" s="11">
        <v>10</v>
      </c>
      <c r="M8" t="s">
        <v>110</v>
      </c>
      <c r="N8" s="11">
        <v>14172.717391304339</v>
      </c>
      <c r="O8" s="12">
        <v>3.7166031567080071</v>
      </c>
      <c r="P8" s="14">
        <v>24</v>
      </c>
      <c r="Q8" s="13">
        <v>0.88015673101258662</v>
      </c>
      <c r="R8" s="14">
        <v>10</v>
      </c>
      <c r="T8" s="33" t="s">
        <v>161</v>
      </c>
      <c r="U8" s="34">
        <f>SUM(Nurse[RN DON Hours])</f>
        <v>209.6452173913043</v>
      </c>
      <c r="V8" s="16">
        <f>Category[[#This Row],[State Total]]/U3</f>
        <v>1.5322673293662058E-2</v>
      </c>
      <c r="W8" s="12">
        <f>Category[[#This Row],[State Total]]/C9</f>
        <v>6.0678789404140163E-2</v>
      </c>
      <c r="X8" s="22"/>
      <c r="Y8" s="22"/>
      <c r="Z8" s="22"/>
      <c r="AA8" s="22"/>
      <c r="AB8" s="22"/>
      <c r="AC8" s="22"/>
    </row>
    <row r="9" spans="2:29" ht="15" customHeight="1" x14ac:dyDescent="0.25">
      <c r="B9" s="26" t="s">
        <v>185</v>
      </c>
      <c r="C9" s="27">
        <f>SUM(Nurse[MDS Census])</f>
        <v>3455.0000000000005</v>
      </c>
      <c r="D9" s="27">
        <v>1133749.5000000044</v>
      </c>
      <c r="F9" s="7">
        <v>7</v>
      </c>
      <c r="G9" s="11">
        <v>75955.347826086945</v>
      </c>
      <c r="H9" s="12">
        <v>3.4450510440058326</v>
      </c>
      <c r="I9" s="11">
        <v>8</v>
      </c>
      <c r="J9" s="13">
        <v>0.5931386961904962</v>
      </c>
      <c r="K9" s="11">
        <v>8</v>
      </c>
      <c r="M9" t="s">
        <v>111</v>
      </c>
      <c r="N9" s="11">
        <v>18656.978260869564</v>
      </c>
      <c r="O9" s="12">
        <v>3.5149813975654292</v>
      </c>
      <c r="P9" s="14">
        <v>40</v>
      </c>
      <c r="Q9" s="13">
        <v>0.65521450768508349</v>
      </c>
      <c r="R9" s="14">
        <v>32</v>
      </c>
      <c r="T9" s="15" t="s">
        <v>186</v>
      </c>
      <c r="U9" s="11">
        <f>SUM(Nurse[Total LPN Hours (w/ Admin)])</f>
        <v>3128.9327173913039</v>
      </c>
      <c r="V9" s="16">
        <f>Category[[#This Row],[State Total]]/U3</f>
        <v>0.22868927983675433</v>
      </c>
      <c r="W9" s="12">
        <f>Category[[#This Row],[State Total]]/C9</f>
        <v>0.90562452022903139</v>
      </c>
      <c r="X9" s="22"/>
      <c r="Y9" s="22"/>
      <c r="Z9" s="22"/>
      <c r="AA9" s="22"/>
      <c r="AB9" s="22"/>
      <c r="AC9" s="22"/>
    </row>
    <row r="10" spans="2:29" ht="15" customHeight="1" x14ac:dyDescent="0.25">
      <c r="F10" s="7">
        <v>8</v>
      </c>
      <c r="G10" s="11">
        <v>33903.086956521722</v>
      </c>
      <c r="H10" s="12">
        <v>3.8185871493040895</v>
      </c>
      <c r="I10" s="11">
        <v>3</v>
      </c>
      <c r="J10" s="13">
        <v>0.89366637448687003</v>
      </c>
      <c r="K10" s="11">
        <v>1</v>
      </c>
      <c r="M10" t="s">
        <v>112</v>
      </c>
      <c r="N10" s="11">
        <v>1991.2717391304345</v>
      </c>
      <c r="O10" s="12">
        <v>4.1797175172082515</v>
      </c>
      <c r="P10" s="14">
        <v>6</v>
      </c>
      <c r="Q10" s="13">
        <v>1.1788154282002434</v>
      </c>
      <c r="R10" s="14">
        <v>3</v>
      </c>
      <c r="T10" s="24" t="s">
        <v>187</v>
      </c>
      <c r="U10" s="11">
        <f>SUM(Nurse[LPN Hours (excl. Admin)])</f>
        <v>3043.5810869565216</v>
      </c>
      <c r="V10" s="16">
        <f>Category[[#This Row],[State Total]]/U3</f>
        <v>0.22245104953268541</v>
      </c>
      <c r="W10" s="12">
        <f>Category[[#This Row],[State Total]]/C9</f>
        <v>0.8809207198137543</v>
      </c>
      <c r="X10" s="22"/>
      <c r="Y10" s="22"/>
      <c r="Z10" s="22"/>
      <c r="AA10" s="22"/>
      <c r="AB10" s="22"/>
      <c r="AC10" s="22"/>
    </row>
    <row r="11" spans="2:29" ht="15" customHeight="1" x14ac:dyDescent="0.25">
      <c r="F11" s="7">
        <v>9</v>
      </c>
      <c r="G11" s="11">
        <v>109110.39130434772</v>
      </c>
      <c r="H11" s="12">
        <v>4.1458952859469518</v>
      </c>
      <c r="I11" s="11">
        <v>2</v>
      </c>
      <c r="J11" s="13">
        <v>0.60320229233337397</v>
      </c>
      <c r="K11" s="11">
        <v>7</v>
      </c>
      <c r="M11" t="s">
        <v>113</v>
      </c>
      <c r="N11" s="11">
        <v>3455.0000000000005</v>
      </c>
      <c r="O11" s="12">
        <v>3.9600654690744359</v>
      </c>
      <c r="P11" s="14">
        <v>14</v>
      </c>
      <c r="Q11" s="13">
        <v>0.96703712326181301</v>
      </c>
      <c r="R11" s="14">
        <v>7</v>
      </c>
      <c r="T11" s="24" t="s">
        <v>163</v>
      </c>
      <c r="U11" s="11">
        <f>SUM(Nurse[LPN Admin Hours])</f>
        <v>85.351630434782621</v>
      </c>
      <c r="V11" s="16">
        <f>Category[[#This Row],[State Total]]/U3</f>
        <v>6.2382303040689497E-3</v>
      </c>
      <c r="W11" s="12">
        <f>Category[[#This Row],[State Total]]/C9</f>
        <v>2.4703800415277165E-2</v>
      </c>
      <c r="X11" s="22"/>
      <c r="Y11" s="22"/>
      <c r="Z11" s="22"/>
      <c r="AA11" s="22"/>
      <c r="AB11" s="22"/>
      <c r="AC11" s="22"/>
    </row>
    <row r="12" spans="2:29" ht="15" customHeight="1" x14ac:dyDescent="0.25">
      <c r="F12" s="7">
        <v>10</v>
      </c>
      <c r="G12" s="11">
        <v>22444.130434782583</v>
      </c>
      <c r="H12" s="12">
        <v>4.2962792198986879</v>
      </c>
      <c r="I12" s="11">
        <v>1</v>
      </c>
      <c r="J12" s="13">
        <v>0.86396007477504655</v>
      </c>
      <c r="K12" s="11">
        <v>2</v>
      </c>
      <c r="M12" t="s">
        <v>114</v>
      </c>
      <c r="N12" s="11">
        <v>65769.554347826066</v>
      </c>
      <c r="O12" s="12">
        <v>4.1160659410434892</v>
      </c>
      <c r="P12" s="14">
        <v>10</v>
      </c>
      <c r="Q12" s="13">
        <v>0.69445656019973667</v>
      </c>
      <c r="R12" s="14">
        <v>26</v>
      </c>
      <c r="T12" s="15" t="s">
        <v>188</v>
      </c>
      <c r="U12" s="11">
        <f>SUM(Nurse[Total CNA, NA TR, Med Aide/Tech Hours])</f>
        <v>7211.9802173913022</v>
      </c>
      <c r="V12" s="16">
        <f>Category[[#This Row],[State Total]]/U3</f>
        <v>0.52711346362449574</v>
      </c>
      <c r="W12" s="12">
        <f>Category[[#This Row],[State Total]]/C9</f>
        <v>2.0874038255835892</v>
      </c>
      <c r="X12" s="22"/>
      <c r="Y12" s="22"/>
      <c r="Z12" s="22"/>
      <c r="AA12" s="22"/>
      <c r="AB12" s="22"/>
      <c r="AC12" s="22"/>
    </row>
    <row r="13" spans="2:29" ht="15" customHeight="1" x14ac:dyDescent="0.25">
      <c r="I13" s="11"/>
      <c r="J13" s="11"/>
      <c r="K13" s="11"/>
      <c r="M13" t="s">
        <v>115</v>
      </c>
      <c r="N13" s="11">
        <v>27780.826086956524</v>
      </c>
      <c r="O13" s="12">
        <v>3.3807142868321751</v>
      </c>
      <c r="P13" s="14">
        <v>47</v>
      </c>
      <c r="Q13" s="13">
        <v>0.42906146169002968</v>
      </c>
      <c r="R13" s="14">
        <v>46</v>
      </c>
      <c r="T13" s="24" t="s">
        <v>189</v>
      </c>
      <c r="U13" s="11">
        <f>SUM(Nurse[CNA Hours])</f>
        <v>7096.3208695652156</v>
      </c>
      <c r="V13" s="16">
        <f>Category[[#This Row],[State Total]]/U3</f>
        <v>0.5186600849967864</v>
      </c>
      <c r="W13" s="12">
        <f>Category[[#This Row],[State Total]]/C9</f>
        <v>2.0539278927829856</v>
      </c>
      <c r="X13" s="22"/>
      <c r="Y13" s="22"/>
      <c r="Z13" s="22"/>
      <c r="AA13" s="22"/>
      <c r="AB13" s="22"/>
      <c r="AC13" s="22"/>
    </row>
    <row r="14" spans="2:29" ht="15" customHeight="1" x14ac:dyDescent="0.25">
      <c r="G14" s="12"/>
      <c r="I14" s="11"/>
      <c r="J14" s="11"/>
      <c r="K14" s="11"/>
      <c r="M14" t="s">
        <v>116</v>
      </c>
      <c r="N14" s="11">
        <v>3190.6195652173915</v>
      </c>
      <c r="O14" s="12">
        <v>4.4830250360261221</v>
      </c>
      <c r="P14" s="14">
        <v>3</v>
      </c>
      <c r="Q14" s="13">
        <v>1.4751847637606159</v>
      </c>
      <c r="R14" s="14">
        <v>2</v>
      </c>
      <c r="T14" s="24" t="s">
        <v>190</v>
      </c>
      <c r="U14" s="11">
        <f>SUM(Nurse[NA TR Hours])</f>
        <v>115.65934782608696</v>
      </c>
      <c r="V14" s="16">
        <f>Category[[#This Row],[State Total]]/U3</f>
        <v>8.4533786277094514E-3</v>
      </c>
      <c r="W14" s="12">
        <f>Category[[#This Row],[State Total]]/C9</f>
        <v>3.3475932800604034E-2</v>
      </c>
    </row>
    <row r="15" spans="2:29" ht="15" customHeight="1" x14ac:dyDescent="0.25">
      <c r="I15" s="11"/>
      <c r="J15" s="11"/>
      <c r="K15" s="11"/>
      <c r="M15" t="s">
        <v>117</v>
      </c>
      <c r="N15" s="11">
        <v>20203.739130434784</v>
      </c>
      <c r="O15" s="12">
        <v>3.6020515197359071</v>
      </c>
      <c r="P15" s="14">
        <v>33</v>
      </c>
      <c r="Q15" s="13">
        <v>0.7107612452279598</v>
      </c>
      <c r="R15" s="14">
        <v>23</v>
      </c>
      <c r="T15" s="28" t="s">
        <v>191</v>
      </c>
      <c r="U15" s="29">
        <f>SUM(Nurse[Med Aide/Tech Hours])</f>
        <v>0</v>
      </c>
      <c r="V15" s="16">
        <f>Category[[#This Row],[State Total]]/U3</f>
        <v>0</v>
      </c>
      <c r="W15" s="12">
        <f>Category[[#This Row],[State Total]]/C9</f>
        <v>0</v>
      </c>
    </row>
    <row r="16" spans="2:29" ht="15" customHeight="1" x14ac:dyDescent="0.25">
      <c r="I16" s="11"/>
      <c r="J16" s="11"/>
      <c r="K16" s="11"/>
      <c r="M16" t="s">
        <v>118</v>
      </c>
      <c r="N16" s="11">
        <v>3648.0760869565211</v>
      </c>
      <c r="O16" s="12">
        <v>4.1569399594187546</v>
      </c>
      <c r="P16" s="14">
        <v>8</v>
      </c>
      <c r="Q16" s="13">
        <v>0.88999982122798493</v>
      </c>
      <c r="R16" s="14">
        <v>9</v>
      </c>
    </row>
    <row r="17" spans="9:23" ht="15" customHeight="1" x14ac:dyDescent="0.25">
      <c r="I17" s="11"/>
      <c r="J17" s="11"/>
      <c r="K17" s="11"/>
      <c r="M17" t="s">
        <v>119</v>
      </c>
      <c r="N17" s="11">
        <v>56360.021739130454</v>
      </c>
      <c r="O17" s="12">
        <v>2.9793116169687046</v>
      </c>
      <c r="P17" s="14">
        <v>51</v>
      </c>
      <c r="Q17" s="13">
        <v>0.67574055538133815</v>
      </c>
      <c r="R17" s="14">
        <v>29</v>
      </c>
    </row>
    <row r="18" spans="9:23" ht="15" customHeight="1" x14ac:dyDescent="0.25">
      <c r="I18" s="11"/>
      <c r="J18" s="11"/>
      <c r="K18" s="11"/>
      <c r="M18" t="s">
        <v>120</v>
      </c>
      <c r="N18" s="11">
        <v>33912.184782608732</v>
      </c>
      <c r="O18" s="12">
        <v>3.4266122764005855</v>
      </c>
      <c r="P18" s="14">
        <v>44</v>
      </c>
      <c r="Q18" s="13">
        <v>0.5972269073479739</v>
      </c>
      <c r="R18" s="14">
        <v>37</v>
      </c>
      <c r="T18" s="7" t="s">
        <v>192</v>
      </c>
      <c r="U18" s="7" t="s">
        <v>302</v>
      </c>
    </row>
    <row r="19" spans="9:23" ht="15" customHeight="1" x14ac:dyDescent="0.25">
      <c r="M19" t="s">
        <v>121</v>
      </c>
      <c r="N19" s="11">
        <v>14767.652173913046</v>
      </c>
      <c r="O19" s="12">
        <v>3.8376440575170174</v>
      </c>
      <c r="P19" s="14">
        <v>20</v>
      </c>
      <c r="Q19" s="13">
        <v>0.69296483795369435</v>
      </c>
      <c r="R19" s="14">
        <v>28</v>
      </c>
      <c r="T19" s="7" t="s">
        <v>193</v>
      </c>
      <c r="U19" s="11">
        <f>SUM(Nurse[RN Hours Contract (excl. Admin, DON)])</f>
        <v>96.36760869565218</v>
      </c>
    </row>
    <row r="20" spans="9:23" ht="15" customHeight="1" x14ac:dyDescent="0.25">
      <c r="M20" t="s">
        <v>122</v>
      </c>
      <c r="N20" s="11">
        <v>20228.043478260875</v>
      </c>
      <c r="O20" s="12">
        <v>3.649939445883351</v>
      </c>
      <c r="P20" s="14">
        <v>29</v>
      </c>
      <c r="Q20" s="13">
        <v>0.65163810465453664</v>
      </c>
      <c r="R20" s="14">
        <v>33</v>
      </c>
      <c r="T20" s="7" t="s">
        <v>194</v>
      </c>
      <c r="U20" s="11">
        <f>SUM(Nurse[RN Admin Hours Contract])</f>
        <v>9.5147826086956524</v>
      </c>
      <c r="W20" s="11"/>
    </row>
    <row r="21" spans="9:23" ht="15" customHeight="1" x14ac:dyDescent="0.25">
      <c r="M21" t="s">
        <v>123</v>
      </c>
      <c r="N21" s="11">
        <v>20988.326086956513</v>
      </c>
      <c r="O21" s="12">
        <v>3.5257540682553339</v>
      </c>
      <c r="P21" s="14">
        <v>39</v>
      </c>
      <c r="Q21" s="13">
        <v>0.24752919065774662</v>
      </c>
      <c r="R21" s="14">
        <v>51</v>
      </c>
      <c r="T21" s="7" t="s">
        <v>195</v>
      </c>
      <c r="U21" s="11">
        <f>SUM(Nurse[RN DON Hours Contract])</f>
        <v>0</v>
      </c>
    </row>
    <row r="22" spans="9:23" ht="15" customHeight="1" x14ac:dyDescent="0.25">
      <c r="M22" t="s">
        <v>124</v>
      </c>
      <c r="N22" s="11">
        <v>31567.130434782615</v>
      </c>
      <c r="O22" s="12">
        <v>3.6090746807356027</v>
      </c>
      <c r="P22" s="14">
        <v>32</v>
      </c>
      <c r="Q22" s="13">
        <v>0.64982515178143496</v>
      </c>
      <c r="R22" s="14">
        <v>34</v>
      </c>
      <c r="T22" s="7" t="s">
        <v>196</v>
      </c>
      <c r="U22" s="11">
        <f>SUM(Nurse[LPN Hours Contract (excl. Admin)])</f>
        <v>232.32467391304345</v>
      </c>
    </row>
    <row r="23" spans="9:23" ht="15" customHeight="1" x14ac:dyDescent="0.25">
      <c r="M23" t="s">
        <v>125</v>
      </c>
      <c r="N23" s="11">
        <v>20843.717391304348</v>
      </c>
      <c r="O23" s="12">
        <v>3.7171215599320409</v>
      </c>
      <c r="P23" s="14">
        <v>23</v>
      </c>
      <c r="Q23" s="13">
        <v>0.7752439792618151</v>
      </c>
      <c r="R23" s="14">
        <v>17</v>
      </c>
      <c r="T23" s="7" t="s">
        <v>197</v>
      </c>
      <c r="U23" s="11">
        <f>SUM(Nurse[LPN Admin Hours Contract])</f>
        <v>0</v>
      </c>
    </row>
    <row r="24" spans="9:23" ht="15" customHeight="1" x14ac:dyDescent="0.25">
      <c r="M24" t="s">
        <v>126</v>
      </c>
      <c r="N24" s="11">
        <v>4934.9782608695641</v>
      </c>
      <c r="O24" s="12">
        <v>4.3008784012968659</v>
      </c>
      <c r="P24" s="14">
        <v>5</v>
      </c>
      <c r="Q24" s="13">
        <v>1.0343943632190795</v>
      </c>
      <c r="R24" s="14">
        <v>6</v>
      </c>
      <c r="T24" s="7" t="s">
        <v>198</v>
      </c>
      <c r="U24" s="11">
        <f>SUM(Nurse[CNA Hours Contract])</f>
        <v>502.11978260869574</v>
      </c>
    </row>
    <row r="25" spans="9:23" ht="15" customHeight="1" x14ac:dyDescent="0.25">
      <c r="M25" t="s">
        <v>127</v>
      </c>
      <c r="N25" s="11">
        <v>31237.043478260846</v>
      </c>
      <c r="O25" s="12">
        <v>3.669082729256794</v>
      </c>
      <c r="P25" s="14">
        <v>28</v>
      </c>
      <c r="Q25" s="13">
        <v>0.71055695787610029</v>
      </c>
      <c r="R25" s="14">
        <v>24</v>
      </c>
      <c r="T25" s="7" t="s">
        <v>199</v>
      </c>
      <c r="U25" s="11">
        <f>SUM(Nurse[NA TR Hours Contract])</f>
        <v>0</v>
      </c>
    </row>
    <row r="26" spans="9:23" ht="15" customHeight="1" x14ac:dyDescent="0.25">
      <c r="M26" t="s">
        <v>128</v>
      </c>
      <c r="N26" s="11">
        <v>20244.869565217403</v>
      </c>
      <c r="O26" s="12">
        <v>4.1530949172307707</v>
      </c>
      <c r="P26" s="14">
        <v>9</v>
      </c>
      <c r="Q26" s="13">
        <v>1.0613915441808113</v>
      </c>
      <c r="R26" s="14">
        <v>5</v>
      </c>
      <c r="T26" s="7" t="s">
        <v>200</v>
      </c>
      <c r="U26" s="11">
        <f>SUM(Nurse[Med Aide/Tech Hours Contract])</f>
        <v>0</v>
      </c>
    </row>
    <row r="27" spans="9:23" ht="15" customHeight="1" x14ac:dyDescent="0.25">
      <c r="M27" t="s">
        <v>129</v>
      </c>
      <c r="N27" s="11">
        <v>31430.967391304355</v>
      </c>
      <c r="O27" s="12">
        <v>2.9948222484817468</v>
      </c>
      <c r="P27" s="14">
        <v>50</v>
      </c>
      <c r="Q27" s="13">
        <v>0.41892845224299335</v>
      </c>
      <c r="R27" s="14">
        <v>47</v>
      </c>
      <c r="T27" s="7" t="s">
        <v>201</v>
      </c>
      <c r="U27" s="11">
        <f>SUM(Nurse[Total Contract Hours])</f>
        <v>840.32684782608703</v>
      </c>
    </row>
    <row r="28" spans="9:23" ht="15" customHeight="1" x14ac:dyDescent="0.25">
      <c r="M28" t="s">
        <v>130</v>
      </c>
      <c r="N28" s="11">
        <v>13447.456521739132</v>
      </c>
      <c r="O28" s="12">
        <v>3.9079850319197242</v>
      </c>
      <c r="P28" s="14">
        <v>17</v>
      </c>
      <c r="Q28" s="13">
        <v>0.58742220526590605</v>
      </c>
      <c r="R28" s="14">
        <v>38</v>
      </c>
      <c r="T28" s="7" t="s">
        <v>222</v>
      </c>
      <c r="U28" s="11">
        <f>SUM(Nurse[Total Nurse Staff Hours])</f>
        <v>13682.026195652177</v>
      </c>
    </row>
    <row r="29" spans="9:23" ht="15" customHeight="1" x14ac:dyDescent="0.25">
      <c r="M29" t="s">
        <v>131</v>
      </c>
      <c r="N29" s="11">
        <v>3239.3369565217386</v>
      </c>
      <c r="O29" s="12">
        <v>3.7065618970602547</v>
      </c>
      <c r="P29" s="14">
        <v>25</v>
      </c>
      <c r="Q29" s="13">
        <v>0.81876702492122988</v>
      </c>
      <c r="R29" s="14">
        <v>15</v>
      </c>
      <c r="T29" s="7" t="s">
        <v>202</v>
      </c>
      <c r="U29" s="30">
        <f>U27/U28</f>
        <v>6.141830426352516E-2</v>
      </c>
    </row>
    <row r="30" spans="9:23" ht="15" customHeight="1" x14ac:dyDescent="0.25">
      <c r="M30" t="s">
        <v>132</v>
      </c>
      <c r="N30" s="11">
        <v>31207.90217391304</v>
      </c>
      <c r="O30" s="12">
        <v>3.4602131009878692</v>
      </c>
      <c r="P30" s="14">
        <v>42</v>
      </c>
      <c r="Q30" s="13">
        <v>0.53505824367922394</v>
      </c>
      <c r="R30" s="14">
        <v>44</v>
      </c>
    </row>
    <row r="31" spans="9:23" ht="15" customHeight="1" x14ac:dyDescent="0.25">
      <c r="M31" t="s">
        <v>133</v>
      </c>
      <c r="N31" s="11">
        <v>4519.467391304348</v>
      </c>
      <c r="O31" s="12">
        <v>4.4549235553439095</v>
      </c>
      <c r="P31" s="14">
        <v>4</v>
      </c>
      <c r="Q31" s="13">
        <v>0.8534804986158907</v>
      </c>
      <c r="R31" s="14">
        <v>12</v>
      </c>
      <c r="U31" s="11"/>
    </row>
    <row r="32" spans="9:23" ht="15" customHeight="1" x14ac:dyDescent="0.25">
      <c r="M32" t="s">
        <v>134</v>
      </c>
      <c r="N32" s="11">
        <v>9552.9891304347821</v>
      </c>
      <c r="O32" s="12">
        <v>3.9874417863746263</v>
      </c>
      <c r="P32" s="14">
        <v>13</v>
      </c>
      <c r="Q32" s="13">
        <v>0.76324079078367268</v>
      </c>
      <c r="R32" s="14">
        <v>18</v>
      </c>
    </row>
    <row r="33" spans="13:23" ht="15" customHeight="1" x14ac:dyDescent="0.25">
      <c r="M33" t="s">
        <v>135</v>
      </c>
      <c r="N33" s="11">
        <v>5527.1413043478251</v>
      </c>
      <c r="O33" s="12">
        <v>3.7897723880376883</v>
      </c>
      <c r="P33" s="14">
        <v>22</v>
      </c>
      <c r="Q33" s="13">
        <v>0.70854187930312285</v>
      </c>
      <c r="R33" s="14">
        <v>25</v>
      </c>
      <c r="T33" s="49"/>
      <c r="U33" s="50"/>
    </row>
    <row r="34" spans="13:23" ht="15" customHeight="1" x14ac:dyDescent="0.25">
      <c r="M34" t="s">
        <v>136</v>
      </c>
      <c r="N34" s="11">
        <v>36267.402173912989</v>
      </c>
      <c r="O34" s="12">
        <v>3.5869267047513382</v>
      </c>
      <c r="P34" s="14">
        <v>34</v>
      </c>
      <c r="Q34" s="13">
        <v>0.69307262390678503</v>
      </c>
      <c r="R34" s="14">
        <v>27</v>
      </c>
      <c r="T34" s="51"/>
      <c r="U34" s="52"/>
    </row>
    <row r="35" spans="13:23" ht="15" customHeight="1" x14ac:dyDescent="0.25">
      <c r="M35" t="s">
        <v>137</v>
      </c>
      <c r="N35" s="11">
        <v>4756.804347826087</v>
      </c>
      <c r="O35" s="12">
        <v>3.5403690137240473</v>
      </c>
      <c r="P35" s="14">
        <v>38</v>
      </c>
      <c r="Q35" s="13">
        <v>0.66842913812250659</v>
      </c>
      <c r="R35" s="14">
        <v>30</v>
      </c>
      <c r="T35" s="53"/>
      <c r="U35" s="54"/>
    </row>
    <row r="36" spans="13:23" ht="15" customHeight="1" x14ac:dyDescent="0.25">
      <c r="M36" t="s">
        <v>138</v>
      </c>
      <c r="N36" s="11">
        <v>5172.9782608695668</v>
      </c>
      <c r="O36" s="12">
        <v>3.8502402324789768</v>
      </c>
      <c r="P36" s="14">
        <v>19</v>
      </c>
      <c r="Q36" s="13">
        <v>0.77957656215198534</v>
      </c>
      <c r="R36" s="14">
        <v>16</v>
      </c>
      <c r="T36" s="53"/>
      <c r="U36" s="54"/>
    </row>
    <row r="37" spans="13:23" ht="15" customHeight="1" x14ac:dyDescent="0.25">
      <c r="M37" t="s">
        <v>139</v>
      </c>
      <c r="N37" s="11">
        <v>91180.445652173919</v>
      </c>
      <c r="O37" s="12">
        <v>3.3841995453115512</v>
      </c>
      <c r="P37" s="14">
        <v>46</v>
      </c>
      <c r="Q37" s="13">
        <v>0.63938540645812103</v>
      </c>
      <c r="R37" s="14">
        <v>35</v>
      </c>
      <c r="T37" s="53"/>
      <c r="U37" s="54"/>
      <c r="W37" s="12"/>
    </row>
    <row r="38" spans="13:23" ht="15" customHeight="1" x14ac:dyDescent="0.25">
      <c r="M38" t="s">
        <v>140</v>
      </c>
      <c r="N38" s="11">
        <v>61588.445652173861</v>
      </c>
      <c r="O38" s="12">
        <v>3.4122058238267097</v>
      </c>
      <c r="P38" s="14">
        <v>45</v>
      </c>
      <c r="Q38" s="13">
        <v>0.58208364887753339</v>
      </c>
      <c r="R38" s="14">
        <v>39</v>
      </c>
      <c r="T38" s="49"/>
      <c r="U38" s="49"/>
    </row>
    <row r="39" spans="13:23" ht="15" customHeight="1" x14ac:dyDescent="0.25">
      <c r="M39" t="s">
        <v>141</v>
      </c>
      <c r="N39" s="11">
        <v>15250.72826086957</v>
      </c>
      <c r="O39" s="12">
        <v>3.6884554835941534</v>
      </c>
      <c r="P39" s="14">
        <v>26</v>
      </c>
      <c r="Q39" s="13">
        <v>0.36361032652040087</v>
      </c>
      <c r="R39" s="14">
        <v>50</v>
      </c>
    </row>
    <row r="40" spans="13:23" ht="15" customHeight="1" x14ac:dyDescent="0.25">
      <c r="M40" t="s">
        <v>142</v>
      </c>
      <c r="N40" s="11">
        <v>6106.5760869565238</v>
      </c>
      <c r="O40" s="12">
        <v>4.7231716164861455</v>
      </c>
      <c r="P40" s="14">
        <v>2</v>
      </c>
      <c r="Q40" s="13">
        <v>0.74970906275309002</v>
      </c>
      <c r="R40" s="14">
        <v>20</v>
      </c>
    </row>
    <row r="41" spans="13:23" ht="15" customHeight="1" x14ac:dyDescent="0.25">
      <c r="M41" t="s">
        <v>143</v>
      </c>
      <c r="N41" s="11">
        <v>63468.804347826132</v>
      </c>
      <c r="O41" s="12">
        <v>3.5005099201422096</v>
      </c>
      <c r="P41" s="14">
        <v>41</v>
      </c>
      <c r="Q41" s="13">
        <v>0.71129022131721642</v>
      </c>
      <c r="R41" s="14">
        <v>22</v>
      </c>
    </row>
    <row r="42" spans="13:23" ht="15" customHeight="1" x14ac:dyDescent="0.25">
      <c r="M42" t="s">
        <v>144</v>
      </c>
      <c r="N42" s="11">
        <v>6268.7065217391309</v>
      </c>
      <c r="O42" s="12">
        <v>3.4431534485479123</v>
      </c>
      <c r="P42" s="14">
        <v>43</v>
      </c>
      <c r="Q42" s="13">
        <v>0.75944399458316914</v>
      </c>
      <c r="R42" s="14">
        <v>19</v>
      </c>
    </row>
    <row r="43" spans="13:23" ht="15" customHeight="1" x14ac:dyDescent="0.25">
      <c r="M43" t="s">
        <v>145</v>
      </c>
      <c r="N43" s="11">
        <v>14918.402173913038</v>
      </c>
      <c r="O43" s="12">
        <v>3.5435185898944495</v>
      </c>
      <c r="P43" s="14">
        <v>37</v>
      </c>
      <c r="Q43" s="13">
        <v>0.53974215533339709</v>
      </c>
      <c r="R43" s="14">
        <v>43</v>
      </c>
    </row>
    <row r="44" spans="13:23" ht="15" customHeight="1" x14ac:dyDescent="0.25">
      <c r="M44" t="s">
        <v>146</v>
      </c>
      <c r="N44" s="11">
        <v>4723.108695652174</v>
      </c>
      <c r="O44" s="12">
        <v>3.5677603181397655</v>
      </c>
      <c r="P44" s="14">
        <v>35</v>
      </c>
      <c r="Q44" s="13">
        <v>0.8353498064557705</v>
      </c>
      <c r="R44" s="14">
        <v>14</v>
      </c>
    </row>
    <row r="45" spans="13:23" ht="15" customHeight="1" x14ac:dyDescent="0.25">
      <c r="M45" t="s">
        <v>147</v>
      </c>
      <c r="N45" s="11">
        <v>23313.304347826088</v>
      </c>
      <c r="O45" s="12">
        <v>3.6229993323461502</v>
      </c>
      <c r="P45" s="14">
        <v>30</v>
      </c>
      <c r="Q45" s="13">
        <v>0.54875251302670991</v>
      </c>
      <c r="R45" s="14">
        <v>42</v>
      </c>
    </row>
    <row r="46" spans="13:23" ht="15" customHeight="1" x14ac:dyDescent="0.25">
      <c r="M46" t="s">
        <v>148</v>
      </c>
      <c r="N46" s="11">
        <v>79347.152173913142</v>
      </c>
      <c r="O46" s="12">
        <v>3.2995330042529103</v>
      </c>
      <c r="P46" s="14">
        <v>49</v>
      </c>
      <c r="Q46" s="13">
        <v>0.37572269654892942</v>
      </c>
      <c r="R46" s="14">
        <v>48</v>
      </c>
    </row>
    <row r="47" spans="13:23" ht="15" customHeight="1" x14ac:dyDescent="0.25">
      <c r="M47" t="s">
        <v>149</v>
      </c>
      <c r="N47" s="11">
        <v>5298.0652173913022</v>
      </c>
      <c r="O47" s="12">
        <v>3.9381061380077234</v>
      </c>
      <c r="P47" s="14">
        <v>16</v>
      </c>
      <c r="Q47" s="13">
        <v>1.0787532569313658</v>
      </c>
      <c r="R47" s="14">
        <v>4</v>
      </c>
    </row>
    <row r="48" spans="13:23" ht="15" customHeight="1" x14ac:dyDescent="0.25">
      <c r="M48" t="s">
        <v>150</v>
      </c>
      <c r="N48" s="11">
        <v>24257.923913043476</v>
      </c>
      <c r="O48" s="12">
        <v>3.3229098335864258</v>
      </c>
      <c r="P48" s="14">
        <v>48</v>
      </c>
      <c r="Q48" s="13">
        <v>0.51671344952724996</v>
      </c>
      <c r="R48" s="14">
        <v>45</v>
      </c>
    </row>
    <row r="49" spans="13:18" ht="15" customHeight="1" x14ac:dyDescent="0.25">
      <c r="M49" t="s">
        <v>151</v>
      </c>
      <c r="N49" s="11">
        <v>2238.2826086956525</v>
      </c>
      <c r="O49" s="12">
        <v>3.9486413302124101</v>
      </c>
      <c r="P49" s="14">
        <v>15</v>
      </c>
      <c r="Q49" s="13">
        <v>0.74947480113829501</v>
      </c>
      <c r="R49" s="14">
        <v>21</v>
      </c>
    </row>
    <row r="50" spans="13:18" ht="15" customHeight="1" x14ac:dyDescent="0.25">
      <c r="M50" t="s">
        <v>152</v>
      </c>
      <c r="N50" s="11">
        <v>12189.869565217394</v>
      </c>
      <c r="O50" s="12">
        <v>4.070232035153925</v>
      </c>
      <c r="P50" s="14">
        <v>11</v>
      </c>
      <c r="Q50" s="13">
        <v>0.87998641958575707</v>
      </c>
      <c r="R50" s="14">
        <v>11</v>
      </c>
    </row>
    <row r="51" spans="13:18" ht="15" customHeight="1" x14ac:dyDescent="0.25">
      <c r="M51" t="s">
        <v>153</v>
      </c>
      <c r="N51" s="11">
        <v>18067.565217391315</v>
      </c>
      <c r="O51" s="12">
        <v>3.8287163581628367</v>
      </c>
      <c r="P51" s="14">
        <v>21</v>
      </c>
      <c r="Q51" s="13">
        <v>0.95168056979357585</v>
      </c>
      <c r="R51" s="14">
        <v>8</v>
      </c>
    </row>
    <row r="52" spans="13:18" ht="15" customHeight="1" x14ac:dyDescent="0.25">
      <c r="M52" t="s">
        <v>154</v>
      </c>
      <c r="N52" s="11">
        <v>8857.8043478260879</v>
      </c>
      <c r="O52" s="12">
        <v>3.6103887016853227</v>
      </c>
      <c r="P52" s="14">
        <v>31</v>
      </c>
      <c r="Q52" s="13">
        <v>0.6354275031352844</v>
      </c>
      <c r="R52" s="14">
        <v>36</v>
      </c>
    </row>
    <row r="53" spans="13:18" ht="15" customHeight="1" x14ac:dyDescent="0.25">
      <c r="M53" t="s">
        <v>155</v>
      </c>
      <c r="N53" s="11">
        <v>1950.3913043478262</v>
      </c>
      <c r="O53" s="12">
        <v>3.5539424084353195</v>
      </c>
      <c r="P53" s="14">
        <v>36</v>
      </c>
      <c r="Q53" s="13">
        <v>0.84780094295459074</v>
      </c>
      <c r="R53" s="14">
        <v>13</v>
      </c>
    </row>
    <row r="54" spans="13:18" ht="15" customHeight="1" x14ac:dyDescent="0.25"/>
  </sheetData>
  <phoneticPr fontId="14" type="noConversion"/>
  <pageMargins left="0.7" right="0.7" top="0.75" bottom="0.75" header="0.3" footer="0.3"/>
  <pageSetup orientation="portrait" horizontalDpi="300" verticalDpi="300" r:id="rId1"/>
  <ignoredErrors>
    <ignoredError sqref="V15 U19:U29 V3 V4 V5 V6 V7 V8 V9 V10 V11 V12 V13 V14 W3:W15" calculatedColumn="1"/>
  </ignoredErrors>
  <drawing r:id="rId2"/>
  <tableParts count="5">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C0B8C-2964-47A5-AEC1-4EE1B30B128D}">
  <sheetPr codeName="Sheet5"/>
  <dimension ref="B2:D28"/>
  <sheetViews>
    <sheetView zoomScale="70" zoomScaleNormal="70" workbookViewId="0"/>
  </sheetViews>
  <sheetFormatPr defaultColWidth="8.85546875" defaultRowHeight="15.75" x14ac:dyDescent="0.25"/>
  <cols>
    <col min="1" max="1" width="100.140625" style="7" customWidth="1"/>
    <col min="2" max="2" width="4.140625" style="7" customWidth="1"/>
    <col min="3" max="3" width="21.5703125" style="7" customWidth="1"/>
    <col min="4" max="4" width="66.85546875" style="7" customWidth="1"/>
    <col min="5" max="16384" width="8.85546875" style="7"/>
  </cols>
  <sheetData>
    <row r="2" spans="2:4" ht="23.25" x14ac:dyDescent="0.35">
      <c r="C2" s="39" t="s">
        <v>239</v>
      </c>
      <c r="D2" s="40"/>
    </row>
    <row r="3" spans="2:4" x14ac:dyDescent="0.25">
      <c r="C3" s="41" t="s">
        <v>189</v>
      </c>
      <c r="D3" s="42" t="s">
        <v>240</v>
      </c>
    </row>
    <row r="4" spans="2:4" x14ac:dyDescent="0.25">
      <c r="C4" s="43" t="s">
        <v>175</v>
      </c>
      <c r="D4" s="44" t="s">
        <v>241</v>
      </c>
    </row>
    <row r="5" spans="2:4" x14ac:dyDescent="0.25">
      <c r="C5" s="43" t="s">
        <v>242</v>
      </c>
      <c r="D5" s="44" t="s">
        <v>243</v>
      </c>
    </row>
    <row r="6" spans="2:4" ht="15.6" customHeight="1" x14ac:dyDescent="0.25">
      <c r="C6" s="43" t="s">
        <v>191</v>
      </c>
      <c r="D6" s="44" t="s">
        <v>244</v>
      </c>
    </row>
    <row r="7" spans="2:4" ht="15.6" customHeight="1" x14ac:dyDescent="0.25">
      <c r="C7" s="43" t="s">
        <v>190</v>
      </c>
      <c r="D7" s="44" t="s">
        <v>245</v>
      </c>
    </row>
    <row r="8" spans="2:4" x14ac:dyDescent="0.25">
      <c r="C8" s="43" t="s">
        <v>246</v>
      </c>
      <c r="D8" s="44" t="s">
        <v>247</v>
      </c>
    </row>
    <row r="9" spans="2:4" x14ac:dyDescent="0.25">
      <c r="C9" s="45" t="s">
        <v>248</v>
      </c>
      <c r="D9" s="43" t="s">
        <v>249</v>
      </c>
    </row>
    <row r="10" spans="2:4" x14ac:dyDescent="0.25">
      <c r="B10" s="46"/>
      <c r="C10" s="43" t="s">
        <v>250</v>
      </c>
      <c r="D10" s="44" t="s">
        <v>251</v>
      </c>
    </row>
    <row r="11" spans="2:4" x14ac:dyDescent="0.25">
      <c r="C11" s="43" t="s">
        <v>143</v>
      </c>
      <c r="D11" s="44" t="s">
        <v>252</v>
      </c>
    </row>
    <row r="12" spans="2:4" x14ac:dyDescent="0.25">
      <c r="C12" s="43" t="s">
        <v>253</v>
      </c>
      <c r="D12" s="44" t="s">
        <v>254</v>
      </c>
    </row>
    <row r="13" spans="2:4" x14ac:dyDescent="0.25">
      <c r="C13" s="43" t="s">
        <v>250</v>
      </c>
      <c r="D13" s="44" t="s">
        <v>251</v>
      </c>
    </row>
    <row r="14" spans="2:4" x14ac:dyDescent="0.25">
      <c r="C14" s="43" t="s">
        <v>143</v>
      </c>
      <c r="D14" s="44" t="s">
        <v>255</v>
      </c>
    </row>
    <row r="15" spans="2:4" x14ac:dyDescent="0.25">
      <c r="C15" s="47" t="s">
        <v>253</v>
      </c>
      <c r="D15" s="48" t="s">
        <v>254</v>
      </c>
    </row>
    <row r="17" spans="3:4" ht="23.25" x14ac:dyDescent="0.35">
      <c r="C17" s="39" t="s">
        <v>256</v>
      </c>
      <c r="D17" s="40"/>
    </row>
    <row r="18" spans="3:4" x14ac:dyDescent="0.25">
      <c r="C18" s="43" t="s">
        <v>175</v>
      </c>
      <c r="D18" s="44" t="s">
        <v>257</v>
      </c>
    </row>
    <row r="19" spans="3:4" x14ac:dyDescent="0.25">
      <c r="C19" s="43" t="s">
        <v>165</v>
      </c>
      <c r="D19" s="44" t="s">
        <v>258</v>
      </c>
    </row>
    <row r="20" spans="3:4" x14ac:dyDescent="0.25">
      <c r="C20" s="45" t="s">
        <v>259</v>
      </c>
      <c r="D20" s="43" t="s">
        <v>260</v>
      </c>
    </row>
    <row r="21" spans="3:4" x14ac:dyDescent="0.25">
      <c r="C21" s="43" t="s">
        <v>261</v>
      </c>
      <c r="D21" s="44" t="s">
        <v>262</v>
      </c>
    </row>
    <row r="22" spans="3:4" x14ac:dyDescent="0.25">
      <c r="C22" s="43" t="s">
        <v>263</v>
      </c>
      <c r="D22" s="44" t="s">
        <v>264</v>
      </c>
    </row>
    <row r="23" spans="3:4" x14ac:dyDescent="0.25">
      <c r="C23" s="43" t="s">
        <v>265</v>
      </c>
      <c r="D23" s="44" t="s">
        <v>266</v>
      </c>
    </row>
    <row r="24" spans="3:4" x14ac:dyDescent="0.25">
      <c r="C24" s="43" t="s">
        <v>267</v>
      </c>
      <c r="D24" s="44" t="s">
        <v>268</v>
      </c>
    </row>
    <row r="25" spans="3:4" x14ac:dyDescent="0.25">
      <c r="C25" s="43" t="s">
        <v>181</v>
      </c>
      <c r="D25" s="44" t="s">
        <v>269</v>
      </c>
    </row>
    <row r="26" spans="3:4" x14ac:dyDescent="0.25">
      <c r="C26" s="43" t="s">
        <v>263</v>
      </c>
      <c r="D26" s="44" t="s">
        <v>264</v>
      </c>
    </row>
    <row r="27" spans="3:4" x14ac:dyDescent="0.25">
      <c r="C27" s="43" t="s">
        <v>265</v>
      </c>
      <c r="D27" s="44" t="s">
        <v>266</v>
      </c>
    </row>
    <row r="28" spans="3:4" x14ac:dyDescent="0.25">
      <c r="C28" s="47" t="s">
        <v>267</v>
      </c>
      <c r="D28" s="48" t="s">
        <v>268</v>
      </c>
    </row>
  </sheetData>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1 6 " ? > < G e m i n i   x m l n s = " h t t p : / / g e m i n i / p i v o t c u s t o m i z a t i o n / R e l a t i o n s h i p A u t o D e t e c t i o n E n a b l e d " > < C u s t o m C o n t e n t > < ! [ C D A T A [ T r u e ] ] > < / C u s t o m C o n t e n t > < / G e m i n i > 
</file>

<file path=customXml/item2.xml>��< ? x m l   v e r s i o n = " 1 . 0 "   e n c o d i n g = " U T F - 1 6 " ? > < G e m i n i   x m l n s = " h t t p : / / g e m i n i / p i v o t c u s t o m i z a t i o n / S a n d b o x N o n E m p t y " > < C u s t o m C o n t e n t > < ! [ C D A T A [ 1 ] ] > < / C u s t o m C o n t e n t > < / G e m i n i > 
</file>

<file path=customXml/item3.xml>��< ? x m l   v e r s i o n = " 1 . 0 "   e n c o d i n g = " u t f - 1 6 " ? > < D a t a M a s h u p   x m l n s = " h t t p : / / s c h e m a s . m i c r o s o f t . c o m / D a t a M a s h u p " > A A A A A A w D A A B Q S w M E F A A C A A g A B 1 J i V I X x e U K l A A A A 9 w A A A B I A H A B D b 2 5 m a W c v U G F j a 2 F n Z S 5 4 b W w g o h g A K K A U A A A A A A A A A A A A A A A A A A A A A A A A A A A A h Y + x D o I w G I R 3 E 9 + B d K c t a B z I T x l c J T E h G t c G G m i E v w a K 5 d 0 c f C R f Q Y i i b o 5 3 9 y V 3 9 7 j d I R m a 2 r u q t t M G Y x J Q T r z O S i x k b V D F B A 1 J x H I B e 5 m f Z a m 8 k c Y u G r o i J p W 1 l 4 g x 5 x x 1 K 2 r a k o W c B + y U 7 r K 8 U o 0 k H 1 j / h 3 2 N U 2 2 u i I D j a 4 0 I a c A 5 3 a z H U c B m E 1 K N X y A c s y n 9 M W H b 1 7 Z v l V D o H z J g s w T 2 / i C e U E s D B B Q A A g A I A A d S Y l R T c j g s m w A A A O E A A A A T A B w A W 0 N v b n R l b n R f V H l w Z X N d L n h t b C C i G A A o o B Q A A A A A A A A A A A A A A A A A A A A A A A A A A A B t j j 0 O w j A M R q 8 S e W 9 d G B B C T R m A G 3 C B K L g / o n G i x k X l b A w c i S u Q t m t H f 3 7 P n 3 + f b 3 m e X K 9 e N M T O s 4 Z d X o A i t v 7 R c a N h l D o 7 w r k q 7 + 9 A U S W U o 4 Z W J J w Q o 2 3 J m Z j 7 Q J w 2 t R + c k T Q O D Q Z j n 6 Y h 3 B f F A a 1 n I Z Z M 5 h t Q l V e q z d i L u k 0 p X m u T D u q y c n O V B q F J c I l x 0 3 B b f O h N x 4 u B y 8 P V H 1 B L A w Q U A A I A C A A H U m J U K I p H u A 4 A A A A R A A A A E w A c A E Z v c m 1 1 b G F z L 1 N l Y 3 R p b 2 4 x L m 0 g o h g A K K A U A A A A A A A A A A A A A A A A A A A A A A A A A A A A K 0 5 N L s n M z 1 M I h t C G 1 g B Q S w E C L Q A U A A I A C A A H U m J U h f F 5 Q q U A A A D 3 A A A A E g A A A A A A A A A A A A A A A A A A A A A A Q 2 9 u Z m l n L 1 B h Y 2 t h Z 2 U u e G 1 s U E s B A i 0 A F A A C A A g A B 1 J i V F N y O C y b A A A A 4 Q A A A B M A A A A A A A A A A A A A A A A A 8 Q A A A F t D b 2 5 0 Z W 5 0 X 1 R 5 c G V z X S 5 4 b W x Q S w E C L Q A U A A I A C A A H U m J U K I p H u A 4 A A A A R A A A A E w A A A A A A A A A A A A A A A A D Z A Q A A R m 9 y b X V s Y X M v U 2 V j d G l v b j E u b V B L B Q Y A A A A A A w A D A M I A A A A 0 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F A Q A A A A A A A K M 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X V l c n l H c m 9 1 c H M i I F Z h b H V l P S J z Q U F B Q U F B P T 0 i I C 8 + P E V u d H J 5 I F R 5 c G U 9 I l J l b G F 0 a W 9 u c 2 h p c H M i I F Z h b H V l P S J z Q U F B Q U F B P T 0 i I C 8 + P C 9 T d G F i b G V F b n R y a W V z P j w v S X R l b T 4 8 L 0 l 0 Z W 1 z P j w v T G 9 j Y W x Q Y W N r Y W d l T W V 0 Y W R h d G F G a W x l P h Y A A A B Q S w U G A A A A A A A A A A A A A A A A A A A A A A A A J g E A A A E A A A D Q j J 3 f A R X R E Y x 6 A M B P w p f r A Q A A A N z h K K m l b M 1 K k T t H e s k o U m 4 A A A A A A g A A A A A A E G Y A A A A B A A A g A A A A B N q A y q M d m C m L a H K N n J l H T j 5 / 0 k S 2 2 F K Z g 3 U a 3 z C B R O s A A A A A D o A A A A A C A A A g A A A A o V v y 6 Y Q 5 B u m q 8 2 b M e u o 8 m K d o 2 h + 4 F A d V v M 8 l c q f K B I 5 Q A A A A e N + J 2 3 p J 8 W v V T O y 2 p O F h s T i f Q r G D E D Y S N Y 8 b O K P X 8 g 1 L W / 0 s R z Y j T 0 F f P Y P D S S N P n M K C h t k S p o 8 r s b u u m 5 S Z G Q W l D f e S m V 7 W X u W e d 8 B F x x Z A A A A A s W Z + B 1 u H x y z 3 v J v l t m I + l Q n s J l i g 4 / 1 e 6 I 8 e + K X 5 U 5 A S U g F R y e m v o V M c y V G D a r 3 W h U C o P T l 6 j R g y 7 W D L q 9 t a U w = = < / D a t a M a s h u p > 
</file>

<file path=customXml/item4.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 2 0 2 2 - 0 1 - 2 9 T 1 0 : 5 8 : 0 4 . 1 2 3 2 3 0 4 - 0 5 : 0 0 < / L a s t P r o c e s s e d T i m e > < / D a t a M o d e l i n g S a n d b o x . S e r i a l i z e d S a n d b o x E r r o r C a c h e > ] ] > < / C u s t o m C o n t e n t > < / G e m i n i > 
</file>

<file path=customXml/item5.xml>��< ? x m l   v e r s i o n = " 1 . 0 "   e n c o d i n g = " U T F - 1 6 " ? > < G e m i n i   x m l n s = " h t t p : / / g e m i n i / p i v o t c u s t o m i z a t i o n / P o w e r P i v o t V e r s i o n " > < C u s t o m C o n t e n t > < ! [ C D A T A [ 2 0 1 5 . 1 3 0 . 1 6 0 5 . 4 0 6 ] ] > < / C u s t o m C o n t e n t > < / G e m i n i > 
</file>

<file path=customXml/item6.xml>��< ? x m l   v e r s i o n = " 1 . 0 "   e n c o d i n g = " U T F - 1 6 " ? > < G e m i n i   x m l n s = " h t t p : / / g e m i n i / p i v o t c u s t o m i z a t i o n / I s S a n d b o x E m b e d d e d " > < C u s t o m C o n t e n t > < ! [ C D A T A [ y e s ] ] > < / C u s t o m C o n t e n t > < / G e m i n i > 
</file>

<file path=customXml/itemProps1.xml><?xml version="1.0" encoding="utf-8"?>
<ds:datastoreItem xmlns:ds="http://schemas.openxmlformats.org/officeDocument/2006/customXml" ds:itemID="{4A0F9BBD-0722-44C0-A51D-871F1E608662}">
  <ds:schemaRefs/>
</ds:datastoreItem>
</file>

<file path=customXml/itemProps2.xml><?xml version="1.0" encoding="utf-8"?>
<ds:datastoreItem xmlns:ds="http://schemas.openxmlformats.org/officeDocument/2006/customXml" ds:itemID="{5E70A7C7-2103-44AA-8B08-92C32F7E8F41}">
  <ds:schemaRefs/>
</ds:datastoreItem>
</file>

<file path=customXml/itemProps3.xml><?xml version="1.0" encoding="utf-8"?>
<ds:datastoreItem xmlns:ds="http://schemas.openxmlformats.org/officeDocument/2006/customXml" ds:itemID="{696E26E2-54FB-4F48-A7C1-42B31EB870F2}">
  <ds:schemaRefs>
    <ds:schemaRef ds:uri="http://schemas.microsoft.com/DataMashup"/>
  </ds:schemaRefs>
</ds:datastoreItem>
</file>

<file path=customXml/itemProps4.xml><?xml version="1.0" encoding="utf-8"?>
<ds:datastoreItem xmlns:ds="http://schemas.openxmlformats.org/officeDocument/2006/customXml" ds:itemID="{A4A438E6-B8DE-4271-94C6-683D0D7167DF}">
  <ds:schemaRefs/>
</ds:datastoreItem>
</file>

<file path=customXml/itemProps5.xml><?xml version="1.0" encoding="utf-8"?>
<ds:datastoreItem xmlns:ds="http://schemas.openxmlformats.org/officeDocument/2006/customXml" ds:itemID="{97E02576-7B1E-4A71-8318-92E74C9030BB}">
  <ds:schemaRefs/>
</ds:datastoreItem>
</file>

<file path=customXml/itemProps6.xml><?xml version="1.0" encoding="utf-8"?>
<ds:datastoreItem xmlns:ds="http://schemas.openxmlformats.org/officeDocument/2006/customXml" ds:itemID="{80E33DC4-4DD3-49B7-9092-FE12AD1B101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Nurse</vt:lpstr>
      <vt:lpstr>Contract</vt:lpstr>
      <vt:lpstr>Non-Nurse</vt:lpstr>
      <vt:lpstr>Summary Data</vt:lpstr>
      <vt:lpstr>Notes &amp; Glossary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Goldwein</dc:creator>
  <cp:lastModifiedBy>Eric Goldwein</cp:lastModifiedBy>
  <dcterms:created xsi:type="dcterms:W3CDTF">2022-01-29T15:07:42Z</dcterms:created>
  <dcterms:modified xsi:type="dcterms:W3CDTF">2022-03-02T16:23:41Z</dcterms:modified>
</cp:coreProperties>
</file>